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Price Data\"/>
    </mc:Choice>
  </mc:AlternateContent>
  <xr:revisionPtr revIDLastSave="0" documentId="13_ncr:1_{10646669-FE73-4CA6-98BE-9F064CD24CBD}" xr6:coauthVersionLast="47" xr6:coauthVersionMax="47" xr10:uidLastSave="{00000000-0000-0000-0000-000000000000}"/>
  <bookViews>
    <workbookView xWindow="28680" yWindow="-120" windowWidth="29040" windowHeight="15720" activeTab="1" xr2:uid="{562DB59A-70B6-40AF-B533-0ADE7930E057}"/>
  </bookViews>
  <sheets>
    <sheet name="SubSector Analysis" sheetId="3" r:id="rId1"/>
    <sheet name="Nifty 750 Analysis" sheetId="2" r:id="rId2"/>
    <sheet name="Price_Filter_26_06_2024" sheetId="1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" i="3" l="1"/>
  <c r="I6" i="3"/>
  <c r="I10" i="3"/>
  <c r="I11" i="3"/>
  <c r="I25" i="3"/>
  <c r="I52" i="3"/>
  <c r="I31" i="3"/>
  <c r="I49" i="3"/>
  <c r="I28" i="3"/>
  <c r="I80" i="3"/>
  <c r="I46" i="3"/>
  <c r="I43" i="3"/>
  <c r="I33" i="3"/>
  <c r="I48" i="3"/>
  <c r="I59" i="3"/>
  <c r="I17" i="3"/>
  <c r="I64" i="3"/>
  <c r="I18" i="3"/>
  <c r="I66" i="3"/>
  <c r="I63" i="3"/>
  <c r="I26" i="3"/>
  <c r="I50" i="3"/>
  <c r="I84" i="3"/>
  <c r="I88" i="3"/>
  <c r="I91" i="3"/>
  <c r="I44" i="3"/>
  <c r="I47" i="3"/>
  <c r="I58" i="3"/>
  <c r="I90" i="3"/>
  <c r="I101" i="3"/>
  <c r="I71" i="3"/>
  <c r="I99" i="3"/>
  <c r="I107" i="3"/>
  <c r="I111" i="3"/>
  <c r="I108" i="3"/>
  <c r="I95" i="3"/>
  <c r="I112" i="3"/>
  <c r="I102" i="3"/>
  <c r="I75" i="3"/>
  <c r="I115" i="3"/>
  <c r="I76" i="3"/>
  <c r="I121" i="3"/>
  <c r="I118" i="3"/>
  <c r="I106" i="3"/>
  <c r="I120" i="3"/>
  <c r="AK444" i="2"/>
  <c r="AK613" i="2"/>
  <c r="AK655" i="2"/>
  <c r="AK136" i="2"/>
  <c r="AK344" i="2"/>
  <c r="AK257" i="2"/>
  <c r="AK629" i="2"/>
  <c r="AR629" i="2" s="1"/>
  <c r="AK394" i="2"/>
  <c r="AK692" i="2"/>
  <c r="AR692" i="2" s="1"/>
  <c r="AK545" i="2"/>
  <c r="AK326" i="2"/>
  <c r="AK639" i="2"/>
  <c r="AK406" i="2"/>
  <c r="AK553" i="2"/>
  <c r="AK430" i="2"/>
  <c r="AK387" i="2"/>
  <c r="AK284" i="2"/>
  <c r="AR284" i="2" s="1"/>
  <c r="AK10" i="2"/>
  <c r="AK681" i="2"/>
  <c r="AR681" i="2" s="1"/>
  <c r="AK205" i="2"/>
  <c r="AK182" i="2"/>
  <c r="AK60" i="2"/>
  <c r="AK237" i="2"/>
  <c r="AR237" i="2" s="1"/>
  <c r="AK180" i="2"/>
  <c r="AK436" i="2"/>
  <c r="AK466" i="2"/>
  <c r="AK179" i="2"/>
  <c r="AK522" i="2"/>
  <c r="AK160" i="2"/>
  <c r="AK330" i="2"/>
  <c r="AK141" i="2"/>
  <c r="AK71" i="2"/>
  <c r="AK714" i="2"/>
  <c r="AK143" i="2"/>
  <c r="AK52" i="2"/>
  <c r="AK591" i="2"/>
  <c r="AK602" i="2"/>
  <c r="AR602" i="2" s="1"/>
  <c r="AK603" i="2"/>
  <c r="AK222" i="2"/>
  <c r="AK20" i="2"/>
  <c r="AK357" i="2"/>
  <c r="AK527" i="2"/>
  <c r="AK30" i="2"/>
  <c r="AK337" i="2"/>
  <c r="AK123" i="2"/>
  <c r="AK243" i="2"/>
  <c r="AK11" i="2"/>
  <c r="AK69" i="2"/>
  <c r="AK153" i="2"/>
  <c r="AK350" i="2"/>
  <c r="AK228" i="2"/>
  <c r="AK185" i="2"/>
  <c r="AK295" i="2"/>
  <c r="AK487" i="2"/>
  <c r="AK111" i="2"/>
  <c r="AK346" i="2"/>
  <c r="AK165" i="2"/>
  <c r="AK664" i="2"/>
  <c r="AR664" i="2" s="1"/>
  <c r="AK106" i="2"/>
  <c r="AK560" i="2"/>
  <c r="AK240" i="2"/>
  <c r="AK386" i="2"/>
  <c r="AK183" i="2"/>
  <c r="AK500" i="2"/>
  <c r="AK149" i="2"/>
  <c r="AK102" i="2"/>
  <c r="AK121" i="2"/>
  <c r="AR121" i="2" s="1"/>
  <c r="AK399" i="2"/>
  <c r="AK175" i="2"/>
  <c r="AK569" i="2"/>
  <c r="AK341" i="2"/>
  <c r="AK700" i="2"/>
  <c r="AR700" i="2" s="1"/>
  <c r="AK59" i="2"/>
  <c r="AK127" i="2"/>
  <c r="AK414" i="2"/>
  <c r="AK525" i="2"/>
  <c r="AK335" i="2"/>
  <c r="AK258" i="2"/>
  <c r="AK191" i="2"/>
  <c r="AK577" i="2"/>
  <c r="AK177" i="2"/>
  <c r="AK547" i="2"/>
  <c r="AK189" i="2"/>
  <c r="AK32" i="2"/>
  <c r="AK231" i="2"/>
  <c r="AK134" i="2"/>
  <c r="AK214" i="2"/>
  <c r="AK119" i="2"/>
  <c r="AK188" i="2"/>
  <c r="AR188" i="2" s="1"/>
  <c r="AK166" i="2"/>
  <c r="AK100" i="2"/>
  <c r="AK614" i="2"/>
  <c r="AK513" i="2"/>
  <c r="AK35" i="2"/>
  <c r="AK588" i="2"/>
  <c r="AR588" i="2" s="1"/>
  <c r="AK83" i="2"/>
  <c r="AK150" i="2"/>
  <c r="AK642" i="2"/>
  <c r="AK546" i="2"/>
  <c r="AK415" i="2"/>
  <c r="AK325" i="2"/>
  <c r="AK120" i="2"/>
  <c r="AK173" i="2"/>
  <c r="AK266" i="2"/>
  <c r="AK486" i="2"/>
  <c r="AK56" i="2"/>
  <c r="AK298" i="2"/>
  <c r="AK467" i="2"/>
  <c r="AK249" i="2"/>
  <c r="AK598" i="2"/>
  <c r="AK388" i="2"/>
  <c r="AK154" i="2"/>
  <c r="AK515" i="2"/>
  <c r="AR515" i="2" s="1"/>
  <c r="AK6" i="2"/>
  <c r="AK77" i="2"/>
  <c r="AK308" i="2"/>
  <c r="AK7" i="2"/>
  <c r="AK172" i="2"/>
  <c r="AK12" i="2"/>
  <c r="AK557" i="2"/>
  <c r="AK309" i="2"/>
  <c r="AK370" i="2"/>
  <c r="AK43" i="2"/>
  <c r="AK216" i="2"/>
  <c r="AK390" i="2"/>
  <c r="AR390" i="2" s="1"/>
  <c r="AK212" i="2"/>
  <c r="AK169" i="2"/>
  <c r="AK55" i="2"/>
  <c r="AK72" i="2"/>
  <c r="AK162" i="2"/>
  <c r="AK464" i="2"/>
  <c r="AK441" i="2"/>
  <c r="AK267" i="2"/>
  <c r="AK375" i="2"/>
  <c r="AK271" i="2"/>
  <c r="AK585" i="2"/>
  <c r="AK125" i="2"/>
  <c r="AK87" i="2"/>
  <c r="AK703" i="2"/>
  <c r="AR703" i="2" s="1"/>
  <c r="AK242" i="2"/>
  <c r="AK58" i="2"/>
  <c r="AK199" i="2"/>
  <c r="AK147" i="2"/>
  <c r="AK45" i="2"/>
  <c r="AK145" i="2"/>
  <c r="AK413" i="2"/>
  <c r="AK345" i="2"/>
  <c r="AK277" i="2"/>
  <c r="AK416" i="2"/>
  <c r="AK481" i="2"/>
  <c r="AK380" i="2"/>
  <c r="AK305" i="2"/>
  <c r="AK128" i="2"/>
  <c r="AK233" i="2"/>
  <c r="AK593" i="2"/>
  <c r="AR593" i="2" s="1"/>
  <c r="AK720" i="2"/>
  <c r="AR720" i="2" s="1"/>
  <c r="AK81" i="2"/>
  <c r="AK2" i="2"/>
  <c r="AK599" i="2"/>
  <c r="AK140" i="2"/>
  <c r="AK437" i="2"/>
  <c r="AK19" i="2"/>
  <c r="AK366" i="2"/>
  <c r="AR366" i="2" s="1"/>
  <c r="AK541" i="2"/>
  <c r="AK15" i="2"/>
  <c r="AK195" i="2"/>
  <c r="AK505" i="2"/>
  <c r="AR505" i="2" s="1"/>
  <c r="AK232" i="2"/>
  <c r="AK494" i="2"/>
  <c r="AK661" i="2"/>
  <c r="AK542" i="2"/>
  <c r="AK327" i="2"/>
  <c r="AK533" i="2"/>
  <c r="AR533" i="2" s="1"/>
  <c r="AK62" i="2"/>
  <c r="AK650" i="2"/>
  <c r="AR650" i="2" s="1"/>
  <c r="AK628" i="2"/>
  <c r="AK226" i="2"/>
  <c r="AK50" i="2"/>
  <c r="AK16" i="2"/>
  <c r="AK438" i="2"/>
  <c r="AK333" i="2"/>
  <c r="AK322" i="2"/>
  <c r="AK139" i="2"/>
  <c r="AK132" i="2"/>
  <c r="AK615" i="2"/>
  <c r="AK74" i="2"/>
  <c r="AK594" i="2"/>
  <c r="AK489" i="2"/>
  <c r="AK324" i="2"/>
  <c r="AK229" i="2"/>
  <c r="AK631" i="2"/>
  <c r="AR631" i="2" s="1"/>
  <c r="AK678" i="2"/>
  <c r="AR678" i="2" s="1"/>
  <c r="AK352" i="2"/>
  <c r="AK697" i="2"/>
  <c r="AK293" i="2"/>
  <c r="AK409" i="2"/>
  <c r="AK161" i="2"/>
  <c r="AK206" i="2"/>
  <c r="AK459" i="2"/>
  <c r="AK101" i="2"/>
  <c r="AK419" i="2"/>
  <c r="AK404" i="2"/>
  <c r="AK88" i="2"/>
  <c r="AK332" i="2"/>
  <c r="AK65" i="2"/>
  <c r="AR65" i="2" s="1"/>
  <c r="AK39" i="2"/>
  <c r="AK472" i="2"/>
  <c r="AK259" i="2"/>
  <c r="AK474" i="2"/>
  <c r="AK644" i="2"/>
  <c r="AK316" i="2"/>
  <c r="AK507" i="2"/>
  <c r="AR507" i="2" s="1"/>
  <c r="AK622" i="2"/>
  <c r="AR622" i="2" s="1"/>
  <c r="AK122" i="2"/>
  <c r="AK171" i="2"/>
  <c r="AK64" i="2"/>
  <c r="AK301" i="2"/>
  <c r="AR301" i="2" s="1"/>
  <c r="AK221" i="2"/>
  <c r="AK42" i="2"/>
  <c r="AK138" i="2"/>
  <c r="AK47" i="2"/>
  <c r="AK706" i="2"/>
  <c r="AR706" i="2" s="1"/>
  <c r="AK250" i="2"/>
  <c r="AK429" i="2"/>
  <c r="AK580" i="2"/>
  <c r="AR580" i="2" s="1"/>
  <c r="AK578" i="2"/>
  <c r="AK448" i="2"/>
  <c r="AK358" i="2"/>
  <c r="AK609" i="2"/>
  <c r="AK354" i="2"/>
  <c r="AK468" i="2"/>
  <c r="AK718" i="2"/>
  <c r="AK264" i="2"/>
  <c r="AK219" i="2"/>
  <c r="AK254" i="2"/>
  <c r="AK300" i="2"/>
  <c r="AK49" i="2"/>
  <c r="AK148" i="2"/>
  <c r="AK351" i="2"/>
  <c r="AK583" i="2"/>
  <c r="AR583" i="2" s="1"/>
  <c r="AK682" i="2"/>
  <c r="AR682" i="2" s="1"/>
  <c r="AK371" i="2"/>
  <c r="AK156" i="2"/>
  <c r="AK367" i="2"/>
  <c r="AK84" i="2"/>
  <c r="AK568" i="2"/>
  <c r="AK450" i="2"/>
  <c r="AK407" i="2"/>
  <c r="AK274" i="2"/>
  <c r="AK379" i="2"/>
  <c r="AK645" i="2"/>
  <c r="AR645" i="2" s="1"/>
  <c r="AK46" i="2"/>
  <c r="AK478" i="2"/>
  <c r="AK363" i="2"/>
  <c r="AK510" i="2"/>
  <c r="AK635" i="2"/>
  <c r="AK523" i="2"/>
  <c r="AR523" i="2" s="1"/>
  <c r="AK575" i="2"/>
  <c r="AK70" i="2"/>
  <c r="AR70" i="2" s="1"/>
  <c r="AK401" i="2"/>
  <c r="AK27" i="2"/>
  <c r="AK408" i="2"/>
  <c r="AK3" i="2"/>
  <c r="AK667" i="2"/>
  <c r="AR667" i="2" s="1"/>
  <c r="AK726" i="2"/>
  <c r="AK217" i="2"/>
  <c r="AK342" i="2"/>
  <c r="AK31" i="2"/>
  <c r="AK80" i="2"/>
  <c r="AK34" i="2"/>
  <c r="AK549" i="2"/>
  <c r="AK124" i="2"/>
  <c r="AK572" i="2"/>
  <c r="AK457" i="2"/>
  <c r="AK310" i="2"/>
  <c r="AK331" i="2"/>
  <c r="AK453" i="2"/>
  <c r="AR453" i="2" s="1"/>
  <c r="AK85" i="2"/>
  <c r="AK535" i="2"/>
  <c r="AK265" i="2"/>
  <c r="AK497" i="2"/>
  <c r="AK508" i="2"/>
  <c r="AK657" i="2"/>
  <c r="AK433" i="2"/>
  <c r="AR433" i="2" s="1"/>
  <c r="AK554" i="2"/>
  <c r="AK33" i="2"/>
  <c r="AK581" i="2"/>
  <c r="AK159" i="2"/>
  <c r="AK5" i="2"/>
  <c r="AK721" i="2"/>
  <c r="AK246" i="2"/>
  <c r="AK28" i="2"/>
  <c r="AK8" i="2"/>
  <c r="AK395" i="2"/>
  <c r="AK595" i="2"/>
  <c r="AR595" i="2" s="1"/>
  <c r="AK356" i="2"/>
  <c r="AK9" i="2"/>
  <c r="AK314" i="2"/>
  <c r="AK403" i="2"/>
  <c r="AK190" i="2"/>
  <c r="AK532" i="2"/>
  <c r="AR532" i="2" s="1"/>
  <c r="AK400" i="2"/>
  <c r="AK38" i="2"/>
  <c r="AK238" i="2"/>
  <c r="AK519" i="2"/>
  <c r="AK637" i="2"/>
  <c r="AR637" i="2" s="1"/>
  <c r="AK705" i="2"/>
  <c r="AR705" i="2" s="1"/>
  <c r="AK178" i="2"/>
  <c r="AK201" i="2"/>
  <c r="AK13" i="2"/>
  <c r="AK93" i="2"/>
  <c r="AK665" i="2"/>
  <c r="AR665" i="2" s="1"/>
  <c r="AK168" i="2"/>
  <c r="AK446" i="2"/>
  <c r="AK590" i="2"/>
  <c r="AK460" i="2"/>
  <c r="AR460" i="2" s="1"/>
  <c r="AK82" i="2"/>
  <c r="AK396" i="2"/>
  <c r="AK235" i="2"/>
  <c r="AK163" i="2"/>
  <c r="AK57" i="2"/>
  <c r="AK711" i="2"/>
  <c r="AR711" i="2" s="1"/>
  <c r="AK716" i="2"/>
  <c r="AR716" i="2" s="1"/>
  <c r="AK109" i="2"/>
  <c r="AK90" i="2"/>
  <c r="AK285" i="2"/>
  <c r="AK353" i="2"/>
  <c r="AK469" i="2"/>
  <c r="AK584" i="2"/>
  <c r="AK348" i="2"/>
  <c r="AK151" i="2"/>
  <c r="AK484" i="2"/>
  <c r="AK349" i="2"/>
  <c r="AK512" i="2"/>
  <c r="AR512" i="2" s="1"/>
  <c r="AK21" i="2"/>
  <c r="AK142" i="2"/>
  <c r="AK492" i="2"/>
  <c r="AR492" i="2" s="1"/>
  <c r="AK475" i="2"/>
  <c r="AK693" i="2"/>
  <c r="AK334" i="2"/>
  <c r="AK454" i="2"/>
  <c r="AK244" i="2"/>
  <c r="AK658" i="2"/>
  <c r="AR658" i="2" s="1"/>
  <c r="AK248" i="2"/>
  <c r="AK473" i="2"/>
  <c r="AK374" i="2"/>
  <c r="AK482" i="2"/>
  <c r="AR482" i="2" s="1"/>
  <c r="AK23" i="2"/>
  <c r="AK113" i="2"/>
  <c r="AK203" i="2"/>
  <c r="AK576" i="2"/>
  <c r="AK17" i="2"/>
  <c r="AK107" i="2"/>
  <c r="AK135" i="2"/>
  <c r="AK198" i="2"/>
  <c r="AK133" i="2"/>
  <c r="AK273" i="2"/>
  <c r="AK456" i="2"/>
  <c r="AK25" i="2"/>
  <c r="AK29" i="2"/>
  <c r="AK685" i="2"/>
  <c r="AR685" i="2" s="1"/>
  <c r="AK495" i="2"/>
  <c r="AK551" i="2"/>
  <c r="AK435" i="2"/>
  <c r="AK361" i="2"/>
  <c r="AK95" i="2"/>
  <c r="AR95" i="2" s="1"/>
  <c r="AK329" i="2"/>
  <c r="AK571" i="2"/>
  <c r="AK674" i="2"/>
  <c r="AR674" i="2" s="1"/>
  <c r="AK373" i="2"/>
  <c r="AR373" i="2" s="1"/>
  <c r="AK633" i="2"/>
  <c r="AK485" i="2"/>
  <c r="AK114" i="2"/>
  <c r="AK67" i="2"/>
  <c r="AK573" i="2"/>
  <c r="AK48" i="2"/>
  <c r="AK66" i="2"/>
  <c r="AK112" i="2"/>
  <c r="AK420" i="2"/>
  <c r="AK307" i="2"/>
  <c r="AK131" i="2"/>
  <c r="AK570" i="2"/>
  <c r="AK509" i="2"/>
  <c r="AK458" i="2"/>
  <c r="AK202" i="2"/>
  <c r="AK176" i="2"/>
  <c r="AK167" i="2"/>
  <c r="AK713" i="2"/>
  <c r="AK91" i="2"/>
  <c r="AK115" i="2"/>
  <c r="AK253" i="2"/>
  <c r="AK130" i="2"/>
  <c r="AK672" i="2"/>
  <c r="AR672" i="2" s="1"/>
  <c r="AK126" i="2"/>
  <c r="AK445" i="2"/>
  <c r="AR445" i="2" s="1"/>
  <c r="AK378" i="2"/>
  <c r="AK392" i="2"/>
  <c r="AK455" i="2"/>
  <c r="AK540" i="2"/>
  <c r="AK104" i="2"/>
  <c r="AK272" i="2"/>
  <c r="AK280" i="2"/>
  <c r="AK282" i="2"/>
  <c r="AK600" i="2"/>
  <c r="AK321" i="2"/>
  <c r="AK376" i="2"/>
  <c r="AK452" i="2"/>
  <c r="AK461" i="2"/>
  <c r="AK323" i="2"/>
  <c r="AR323" i="2" s="1"/>
  <c r="AK315" i="2"/>
  <c r="AK653" i="2"/>
  <c r="AK241" i="2"/>
  <c r="AR241" i="2" s="1"/>
  <c r="AK270" i="2"/>
  <c r="AK302" i="2"/>
  <c r="AK687" i="2"/>
  <c r="AR687" i="2" s="1"/>
  <c r="AK517" i="2"/>
  <c r="AK709" i="2"/>
  <c r="AR709" i="2" s="1"/>
  <c r="AK207" i="2"/>
  <c r="AK103" i="2"/>
  <c r="AK215" i="2"/>
  <c r="AK439" i="2"/>
  <c r="AK230" i="2"/>
  <c r="AK340" i="2"/>
  <c r="AK220" i="2"/>
  <c r="AK336" i="2"/>
  <c r="AK503" i="2"/>
  <c r="AK286" i="2"/>
  <c r="AK524" i="2"/>
  <c r="AK53" i="2"/>
  <c r="AK586" i="2"/>
  <c r="AK647" i="2"/>
  <c r="AR647" i="2" s="1"/>
  <c r="AK443" i="2"/>
  <c r="AK360" i="2"/>
  <c r="AK543" i="2"/>
  <c r="AK511" i="2"/>
  <c r="AK37" i="2"/>
  <c r="AK225" i="2"/>
  <c r="AK18" i="2"/>
  <c r="AK24" i="2"/>
  <c r="AK44" i="2"/>
  <c r="AR44" i="2" s="1"/>
  <c r="AK534" i="2"/>
  <c r="AR534" i="2" s="1"/>
  <c r="AK78" i="2"/>
  <c r="AK725" i="2"/>
  <c r="AR725" i="2" s="1"/>
  <c r="AK638" i="2"/>
  <c r="AR638" i="2" s="1"/>
  <c r="AK294" i="2"/>
  <c r="AK393" i="2"/>
  <c r="AK61" i="2"/>
  <c r="AK184" i="2"/>
  <c r="AK278" i="2"/>
  <c r="AK654" i="2"/>
  <c r="AK4" i="2"/>
  <c r="AK287" i="2"/>
  <c r="AK263" i="2"/>
  <c r="AK204" i="2"/>
  <c r="AR204" i="2" s="1"/>
  <c r="AK564" i="2"/>
  <c r="AK531" i="2"/>
  <c r="AK236" i="2"/>
  <c r="AK283" i="2"/>
  <c r="AK364" i="2"/>
  <c r="AK538" i="2"/>
  <c r="AK75" i="2"/>
  <c r="AK424" i="2"/>
  <c r="AK528" i="2"/>
  <c r="AK483" i="2"/>
  <c r="AR483" i="2" s="1"/>
  <c r="AK318" i="2"/>
  <c r="AK559" i="2"/>
  <c r="AK723" i="2"/>
  <c r="AR723" i="2" s="1"/>
  <c r="AK539" i="2"/>
  <c r="AK36" i="2"/>
  <c r="AK155" i="2"/>
  <c r="AK227" i="2"/>
  <c r="AK368" i="2"/>
  <c r="AK99" i="2"/>
  <c r="AK311" i="2"/>
  <c r="AK186" i="2"/>
  <c r="AK397" i="2"/>
  <c r="AK656" i="2"/>
  <c r="AR656" i="2" s="1"/>
  <c r="AK144" i="2"/>
  <c r="AK247" i="2"/>
  <c r="AK98" i="2"/>
  <c r="AK262" i="2"/>
  <c r="AK174" i="2"/>
  <c r="AK646" i="2"/>
  <c r="AK40" i="2"/>
  <c r="AK514" i="2"/>
  <c r="AK412" i="2"/>
  <c r="AK209" i="2"/>
  <c r="AK563" i="2"/>
  <c r="AK537" i="2"/>
  <c r="AK428" i="2"/>
  <c r="AR428" i="2" s="1"/>
  <c r="AK304" i="2"/>
  <c r="AK662" i="2"/>
  <c r="AR662" i="2" s="1"/>
  <c r="AK193" i="2"/>
  <c r="AK343" i="2"/>
  <c r="AK377" i="2"/>
  <c r="AK423" i="2"/>
  <c r="AK256" i="2"/>
  <c r="AR256" i="2" s="1"/>
  <c r="AK604" i="2"/>
  <c r="AK641" i="2"/>
  <c r="AR641" i="2" s="1"/>
  <c r="AK255" i="2"/>
  <c r="AK296" i="2"/>
  <c r="AK339" i="2"/>
  <c r="AK79" i="2"/>
  <c r="AK94" i="2"/>
  <c r="AK14" i="2"/>
  <c r="AK490" i="2"/>
  <c r="AK520" i="2"/>
  <c r="AK476" i="2"/>
  <c r="AK710" i="2"/>
  <c r="AR710" i="2" s="1"/>
  <c r="AK536" i="2"/>
  <c r="AR536" i="2" s="1"/>
  <c r="AK724" i="2"/>
  <c r="AR724" i="2" s="1"/>
  <c r="AK359" i="2"/>
  <c r="AR359" i="2" s="1"/>
  <c r="AK442" i="2"/>
  <c r="AK362" i="2"/>
  <c r="AK567" i="2"/>
  <c r="AK118" i="2"/>
  <c r="AK592" i="2"/>
  <c r="AK558" i="2"/>
  <c r="AK234" i="2"/>
  <c r="AK391" i="2"/>
  <c r="AR391" i="2" s="1"/>
  <c r="AK355" i="2"/>
  <c r="AR355" i="2" s="1"/>
  <c r="AK22" i="2"/>
  <c r="AK698" i="2"/>
  <c r="AR698" i="2" s="1"/>
  <c r="AK208" i="2"/>
  <c r="AK26" i="2"/>
  <c r="AK313" i="2"/>
  <c r="AK659" i="2"/>
  <c r="AR659" i="2" s="1"/>
  <c r="AK383" i="2"/>
  <c r="AR383" i="2" s="1"/>
  <c r="AK623" i="2"/>
  <c r="AR623" i="2" s="1"/>
  <c r="AK384" i="2"/>
  <c r="AK660" i="2"/>
  <c r="AK211" i="2"/>
  <c r="AK426" i="2"/>
  <c r="AK292" i="2"/>
  <c r="AK612" i="2"/>
  <c r="AR612" i="2" s="1"/>
  <c r="AK187" i="2"/>
  <c r="AK276" i="2"/>
  <c r="AK41" i="2"/>
  <c r="AK621" i="2"/>
  <c r="AR621" i="2" s="1"/>
  <c r="AK680" i="2"/>
  <c r="AR680" i="2" s="1"/>
  <c r="AK479" i="2"/>
  <c r="AK526" i="2"/>
  <c r="AK51" i="2"/>
  <c r="AK54" i="2"/>
  <c r="AK290" i="2"/>
  <c r="AR290" i="2" s="1"/>
  <c r="AK668" i="2"/>
  <c r="AK381" i="2"/>
  <c r="AK63" i="2"/>
  <c r="AK218" i="2"/>
  <c r="AK666" i="2"/>
  <c r="AR666" i="2" s="1"/>
  <c r="AK312" i="2"/>
  <c r="AR312" i="2" s="1"/>
  <c r="AK328" i="2"/>
  <c r="AK562" i="2"/>
  <c r="AR562" i="2" s="1"/>
  <c r="AK365" i="2"/>
  <c r="AK669" i="2"/>
  <c r="AK369" i="2"/>
  <c r="AK317" i="2"/>
  <c r="AK197" i="2"/>
  <c r="AK691" i="2"/>
  <c r="AR691" i="2" s="1"/>
  <c r="AK117" i="2"/>
  <c r="AK73" i="2"/>
  <c r="AK146" i="2"/>
  <c r="AK303" i="2"/>
  <c r="AK170" i="2"/>
  <c r="AK465" i="2"/>
  <c r="AR465" i="2" s="1"/>
  <c r="AK690" i="2"/>
  <c r="AK695" i="2"/>
  <c r="AK338" i="2"/>
  <c r="AK86" i="2"/>
  <c r="AK105" i="2"/>
  <c r="AK92" i="2"/>
  <c r="AK451" i="2"/>
  <c r="AK462" i="2"/>
  <c r="AK699" i="2"/>
  <c r="AR699" i="2" s="1"/>
  <c r="AK597" i="2"/>
  <c r="AK68" i="2"/>
  <c r="AK610" i="2"/>
  <c r="AR610" i="2" s="1"/>
  <c r="AK224" i="2"/>
  <c r="AK556" i="2"/>
  <c r="AK194" i="2"/>
  <c r="AK137" i="2"/>
  <c r="AR137" i="2" s="1"/>
  <c r="AK417" i="2"/>
  <c r="AK686" i="2"/>
  <c r="AK425" i="2"/>
  <c r="AK289" i="2"/>
  <c r="AK319" i="2"/>
  <c r="AR319" i="2" s="1"/>
  <c r="AK306" i="2"/>
  <c r="AK530" i="2"/>
  <c r="AR530" i="2" s="1"/>
  <c r="AK181" i="2"/>
  <c r="AK630" i="2"/>
  <c r="AK708" i="2"/>
  <c r="AK110" i="2"/>
  <c r="AK498" i="2"/>
  <c r="AR498" i="2" s="1"/>
  <c r="AK89" i="2"/>
  <c r="AK152" i="2"/>
  <c r="AK617" i="2"/>
  <c r="AR617" i="2" s="1"/>
  <c r="AK411" i="2"/>
  <c r="AK196" i="2"/>
  <c r="AK516" i="2"/>
  <c r="AK239" i="2"/>
  <c r="AK76" i="2"/>
  <c r="AK627" i="2"/>
  <c r="AK605" i="2"/>
  <c r="AK405" i="2"/>
  <c r="AK389" i="2"/>
  <c r="AK707" i="2"/>
  <c r="AR707" i="2" s="1"/>
  <c r="AK158" i="2"/>
  <c r="AK164" i="2"/>
  <c r="AK279" i="2"/>
  <c r="AK587" i="2"/>
  <c r="AK223" i="2"/>
  <c r="AK108" i="2"/>
  <c r="AK320" i="2"/>
  <c r="AR320" i="2" s="1"/>
  <c r="AK611" i="2"/>
  <c r="AK97" i="2"/>
  <c r="AK269" i="2"/>
  <c r="AK192" i="2"/>
  <c r="AK555" i="2"/>
  <c r="AK717" i="2"/>
  <c r="AK157" i="2"/>
  <c r="AK252" i="2"/>
  <c r="AK518" i="2"/>
  <c r="AR518" i="2" s="1"/>
  <c r="AK275" i="2"/>
  <c r="AR275" i="2" s="1"/>
  <c r="AK671" i="2"/>
  <c r="AR671" i="2" s="1"/>
  <c r="AK696" i="2"/>
  <c r="AR696" i="2" s="1"/>
  <c r="AK471" i="2"/>
  <c r="AK579" i="2"/>
  <c r="AK463" i="2"/>
  <c r="AR463" i="2" s="1"/>
  <c r="AK281" i="2"/>
  <c r="AK96" i="2"/>
  <c r="AK291" i="2"/>
  <c r="AK618" i="2"/>
  <c r="AR618" i="2" s="1"/>
  <c r="AK619" i="2"/>
  <c r="AR619" i="2" s="1"/>
  <c r="AK636" i="2"/>
  <c r="AK260" i="2"/>
  <c r="AK382" i="2"/>
  <c r="AK200" i="2"/>
  <c r="AK116" i="2"/>
  <c r="AK625" i="2"/>
  <c r="AK561" i="2"/>
  <c r="AK261" i="2"/>
  <c r="AK684" i="2"/>
  <c r="AR684" i="2" s="1"/>
  <c r="AK506" i="2"/>
  <c r="AR506" i="2" s="1"/>
  <c r="AK447" i="2"/>
  <c r="AK683" i="2"/>
  <c r="AR683" i="2" s="1"/>
  <c r="AK648" i="2"/>
  <c r="AK297" i="2"/>
  <c r="AK499" i="2"/>
  <c r="AK347" i="2"/>
  <c r="AK616" i="2"/>
  <c r="AK589" i="2"/>
  <c r="AK582" i="2"/>
  <c r="AK488" i="2"/>
  <c r="AK251" i="2"/>
  <c r="AK210" i="2"/>
  <c r="AK129" i="2"/>
  <c r="AK432" i="2"/>
  <c r="AR432" i="2" s="1"/>
  <c r="AK449" i="2"/>
  <c r="AK566" i="2"/>
  <c r="AK501" i="2"/>
  <c r="AK480" i="2"/>
  <c r="AR480" i="2" s="1"/>
  <c r="AK434" i="2"/>
  <c r="AK470" i="2"/>
  <c r="AK651" i="2"/>
  <c r="AK477" i="2"/>
  <c r="AK550" i="2"/>
  <c r="AK299" i="2"/>
  <c r="AK596" i="2"/>
  <c r="AR596" i="2" s="1"/>
  <c r="AK689" i="2"/>
  <c r="AR689" i="2" s="1"/>
  <c r="AK268" i="2"/>
  <c r="AK521" i="2"/>
  <c r="AR521" i="2" s="1"/>
  <c r="AK529" i="2"/>
  <c r="AR529" i="2" s="1"/>
  <c r="AK701" i="2"/>
  <c r="AR701" i="2" s="1"/>
  <c r="AK385" i="2"/>
  <c r="AK565" i="2"/>
  <c r="AK372" i="2"/>
  <c r="AK496" i="2"/>
  <c r="AK673" i="2"/>
  <c r="AR673" i="2" s="1"/>
  <c r="AK606" i="2"/>
  <c r="AK493" i="2"/>
  <c r="AK649" i="2"/>
  <c r="AR649" i="2" s="1"/>
  <c r="AK491" i="2"/>
  <c r="AR491" i="2" s="1"/>
  <c r="AK418" i="2"/>
  <c r="AK552" i="2"/>
  <c r="AR552" i="2" s="1"/>
  <c r="AK213" i="2"/>
  <c r="AK245" i="2"/>
  <c r="AK712" i="2"/>
  <c r="AK652" i="2"/>
  <c r="AK624" i="2"/>
  <c r="AR624" i="2" s="1"/>
  <c r="AK675" i="2"/>
  <c r="AK679" i="2"/>
  <c r="AR679" i="2" s="1"/>
  <c r="AK410" i="2"/>
  <c r="AK427" i="2"/>
  <c r="AK402" i="2"/>
  <c r="AR402" i="2" s="1"/>
  <c r="AK431" i="2"/>
  <c r="AR431" i="2" s="1"/>
  <c r="AK288" i="2"/>
  <c r="AK715" i="2"/>
  <c r="AR715" i="2" s="1"/>
  <c r="AK422" i="2"/>
  <c r="AK632" i="2"/>
  <c r="AK601" i="2"/>
  <c r="AK634" i="2"/>
  <c r="AR634" i="2" s="1"/>
  <c r="AK544" i="2"/>
  <c r="AK398" i="2"/>
  <c r="AR398" i="2" s="1"/>
  <c r="AK643" i="2"/>
  <c r="AR643" i="2" s="1"/>
  <c r="AK608" i="2"/>
  <c r="AR608" i="2" s="1"/>
  <c r="AK421" i="2"/>
  <c r="AK677" i="2"/>
  <c r="AR677" i="2" s="1"/>
  <c r="AK574" i="2"/>
  <c r="AR574" i="2" s="1"/>
  <c r="AK502" i="2"/>
  <c r="AK694" i="2"/>
  <c r="AK640" i="2"/>
  <c r="AK504" i="2"/>
  <c r="AK548" i="2"/>
  <c r="AK663" i="2"/>
  <c r="AR663" i="2" s="1"/>
  <c r="AK620" i="2"/>
  <c r="AR620" i="2" s="1"/>
  <c r="AK440" i="2"/>
  <c r="AK704" i="2"/>
  <c r="AR704" i="2" s="1"/>
  <c r="AK607" i="2"/>
  <c r="AR607" i="2" s="1"/>
  <c r="AK626" i="2"/>
  <c r="AR626" i="2" s="1"/>
  <c r="AK702" i="2"/>
  <c r="AR702" i="2" s="1"/>
  <c r="AK670" i="2"/>
  <c r="AR670" i="2" s="1"/>
  <c r="AK676" i="2"/>
  <c r="AK719" i="2"/>
  <c r="AK688" i="2"/>
  <c r="AK722" i="2"/>
  <c r="AR722" i="2" s="1"/>
  <c r="B79" i="3"/>
  <c r="D79" i="3" s="1"/>
  <c r="B111" i="3"/>
  <c r="D111" i="3" s="1"/>
  <c r="B97" i="3"/>
  <c r="E97" i="3" s="1"/>
  <c r="B50" i="3"/>
  <c r="D50" i="3" s="1"/>
  <c r="B61" i="3"/>
  <c r="H61" i="3" s="1"/>
  <c r="B60" i="3"/>
  <c r="H60" i="3" s="1"/>
  <c r="B121" i="3"/>
  <c r="D121" i="3" s="1"/>
  <c r="B96" i="3"/>
  <c r="E96" i="3" s="1"/>
  <c r="B31" i="3"/>
  <c r="H31" i="3" s="1"/>
  <c r="B101" i="3"/>
  <c r="F101" i="3" s="1"/>
  <c r="B53" i="3"/>
  <c r="H53" i="3" s="1"/>
  <c r="B52" i="3"/>
  <c r="G52" i="3" s="1"/>
  <c r="B89" i="3"/>
  <c r="F89" i="3" s="1"/>
  <c r="B9" i="3"/>
  <c r="F9" i="3" s="1"/>
  <c r="B40" i="3"/>
  <c r="E40" i="3" s="1"/>
  <c r="B41" i="3"/>
  <c r="F41" i="3" s="1"/>
  <c r="B7" i="3"/>
  <c r="F7" i="3" s="1"/>
  <c r="B86" i="3"/>
  <c r="D86" i="3" s="1"/>
  <c r="B71" i="3"/>
  <c r="H71" i="3" s="1"/>
  <c r="B46" i="3"/>
  <c r="H46" i="3" s="1"/>
  <c r="B39" i="3"/>
  <c r="H39" i="3" s="1"/>
  <c r="B64" i="3"/>
  <c r="B63" i="3"/>
  <c r="H63" i="3" s="1"/>
  <c r="B80" i="3"/>
  <c r="H80" i="3" s="1"/>
  <c r="B122" i="3"/>
  <c r="H122" i="3" s="1"/>
  <c r="B91" i="3"/>
  <c r="H91" i="3" s="1"/>
  <c r="B113" i="3"/>
  <c r="D113" i="3" s="1"/>
  <c r="B103" i="3"/>
  <c r="D103" i="3" s="1"/>
  <c r="B57" i="3"/>
  <c r="D57" i="3" s="1"/>
  <c r="B83" i="3"/>
  <c r="H83" i="3" s="1"/>
  <c r="B16" i="3"/>
  <c r="H16" i="3" s="1"/>
  <c r="B23" i="3"/>
  <c r="E23" i="3" s="1"/>
  <c r="B54" i="3"/>
  <c r="H54" i="3" s="1"/>
  <c r="B48" i="3"/>
  <c r="H48" i="3" s="1"/>
  <c r="B27" i="3"/>
  <c r="H27" i="3" s="1"/>
  <c r="B68" i="3"/>
  <c r="E68" i="3" s="1"/>
  <c r="B44" i="3"/>
  <c r="Q44" i="3" s="1"/>
  <c r="B18" i="3"/>
  <c r="F18" i="3" s="1"/>
  <c r="B81" i="3"/>
  <c r="I81" i="3" s="1"/>
  <c r="B87" i="3"/>
  <c r="E87" i="3" s="1"/>
  <c r="B109" i="3"/>
  <c r="H109" i="3" s="1"/>
  <c r="B92" i="3"/>
  <c r="D92" i="3" s="1"/>
  <c r="B108" i="3"/>
  <c r="F108" i="3" s="1"/>
  <c r="B32" i="3"/>
  <c r="H32" i="3" s="1"/>
  <c r="B107" i="3"/>
  <c r="H107" i="3" s="1"/>
  <c r="B19" i="3"/>
  <c r="H19" i="3" s="1"/>
  <c r="B88" i="3"/>
  <c r="H88" i="3" s="1"/>
  <c r="B45" i="3"/>
  <c r="D45" i="3" s="1"/>
  <c r="B105" i="3"/>
  <c r="G105" i="3" s="1"/>
  <c r="B30" i="3"/>
  <c r="P30" i="3" s="1"/>
  <c r="B15" i="3"/>
  <c r="F15" i="3" s="1"/>
  <c r="B3" i="3"/>
  <c r="H3" i="3" s="1"/>
  <c r="B65" i="3"/>
  <c r="H65" i="3" s="1"/>
  <c r="B116" i="3"/>
  <c r="F116" i="3" s="1"/>
  <c r="B42" i="3"/>
  <c r="H42" i="3" s="1"/>
  <c r="B59" i="3"/>
  <c r="G59" i="3" s="1"/>
  <c r="B72" i="3"/>
  <c r="H72" i="3" s="1"/>
  <c r="B8" i="3"/>
  <c r="H8" i="3" s="1"/>
  <c r="B66" i="3"/>
  <c r="H66" i="3" s="1"/>
  <c r="B10" i="3"/>
  <c r="F10" i="3" s="1"/>
  <c r="B11" i="3"/>
  <c r="D11" i="3" s="1"/>
  <c r="B33" i="3"/>
  <c r="F33" i="3" s="1"/>
  <c r="B115" i="3"/>
  <c r="E115" i="3" s="1"/>
  <c r="B35" i="3"/>
  <c r="E35" i="3" s="1"/>
  <c r="B93" i="3"/>
  <c r="I93" i="3" s="1"/>
  <c r="B100" i="3"/>
  <c r="H100" i="3" s="1"/>
  <c r="B99" i="3"/>
  <c r="H99" i="3" s="1"/>
  <c r="B117" i="3"/>
  <c r="H117" i="3" s="1"/>
  <c r="B98" i="3"/>
  <c r="H98" i="3" s="1"/>
  <c r="B119" i="3"/>
  <c r="D119" i="3" s="1"/>
  <c r="B73" i="3"/>
  <c r="H73" i="3" s="1"/>
  <c r="B20" i="3"/>
  <c r="F20" i="3" s="1"/>
  <c r="B82" i="3"/>
  <c r="D82" i="3" s="1"/>
  <c r="B28" i="3"/>
  <c r="B110" i="3"/>
  <c r="F110" i="3" s="1"/>
  <c r="B114" i="3"/>
  <c r="D114" i="3" s="1"/>
  <c r="B55" i="3"/>
  <c r="H55" i="3" s="1"/>
  <c r="B14" i="3"/>
  <c r="I14" i="3" s="1"/>
  <c r="B24" i="3"/>
  <c r="H24" i="3" s="1"/>
  <c r="B118" i="3"/>
  <c r="G118" i="3" s="1"/>
  <c r="B90" i="3"/>
  <c r="H90" i="3" s="1"/>
  <c r="B112" i="3"/>
  <c r="D112" i="3" s="1"/>
  <c r="B120" i="3"/>
  <c r="F120" i="3" s="1"/>
  <c r="B67" i="3"/>
  <c r="I67" i="3" s="1"/>
  <c r="B43" i="3"/>
  <c r="D43" i="3" s="1"/>
  <c r="B84" i="3"/>
  <c r="F84" i="3" s="1"/>
  <c r="B106" i="3"/>
  <c r="G106" i="3" s="1"/>
  <c r="B51" i="3"/>
  <c r="E51" i="3" s="1"/>
  <c r="B5" i="3"/>
  <c r="H5" i="3" s="1"/>
  <c r="B38" i="3"/>
  <c r="H38" i="3" s="1"/>
  <c r="B29" i="3"/>
  <c r="D29" i="3" s="1"/>
  <c r="B70" i="3"/>
  <c r="D70" i="3" s="1"/>
  <c r="B25" i="3"/>
  <c r="H25" i="3" s="1"/>
  <c r="B69" i="3"/>
  <c r="D69" i="3" s="1"/>
  <c r="B12" i="3"/>
  <c r="H12" i="3" s="1"/>
  <c r="B49" i="3"/>
  <c r="G49" i="3" s="1"/>
  <c r="B36" i="3"/>
  <c r="I36" i="3" s="1"/>
  <c r="B58" i="3"/>
  <c r="H58" i="3" s="1"/>
  <c r="B4" i="3"/>
  <c r="E4" i="3" s="1"/>
  <c r="B22" i="3"/>
  <c r="H22" i="3" s="1"/>
  <c r="B76" i="3"/>
  <c r="E76" i="3" s="1"/>
  <c r="B34" i="3"/>
  <c r="I34" i="3" s="1"/>
  <c r="B56" i="3"/>
  <c r="F56" i="3" s="1"/>
  <c r="B95" i="3"/>
  <c r="G95" i="3" s="1"/>
  <c r="B13" i="3"/>
  <c r="H13" i="3" s="1"/>
  <c r="B47" i="3"/>
  <c r="H47" i="3" s="1"/>
  <c r="B2" i="3"/>
  <c r="D2" i="3" s="1"/>
  <c r="B102" i="3"/>
  <c r="F102" i="3" s="1"/>
  <c r="B85" i="3"/>
  <c r="F85" i="3" s="1"/>
  <c r="B62" i="3"/>
  <c r="G62" i="3" s="1"/>
  <c r="B6" i="3"/>
  <c r="E6" i="3" s="1"/>
  <c r="B74" i="3"/>
  <c r="H74" i="3" s="1"/>
  <c r="B104" i="3"/>
  <c r="D104" i="3" s="1"/>
  <c r="B77" i="3"/>
  <c r="H77" i="3" s="1"/>
  <c r="B75" i="3"/>
  <c r="G75" i="3" s="1"/>
  <c r="B94" i="3"/>
  <c r="E94" i="3" s="1"/>
  <c r="B26" i="3"/>
  <c r="H26" i="3" s="1"/>
  <c r="B21" i="3"/>
  <c r="H21" i="3" s="1"/>
  <c r="B17" i="3"/>
  <c r="H17" i="3" s="1"/>
  <c r="B37" i="3"/>
  <c r="F37" i="3" s="1"/>
  <c r="B78" i="3"/>
  <c r="F78" i="3" s="1"/>
  <c r="AQ444" i="2"/>
  <c r="AQ613" i="2"/>
  <c r="AQ655" i="2"/>
  <c r="AQ136" i="2"/>
  <c r="AQ344" i="2"/>
  <c r="AQ257" i="2"/>
  <c r="AQ629" i="2"/>
  <c r="AQ394" i="2"/>
  <c r="AQ692" i="2"/>
  <c r="AQ545" i="2"/>
  <c r="AQ326" i="2"/>
  <c r="AQ639" i="2"/>
  <c r="AQ406" i="2"/>
  <c r="AQ553" i="2"/>
  <c r="AQ430" i="2"/>
  <c r="AQ387" i="2"/>
  <c r="AQ284" i="2"/>
  <c r="AQ10" i="2"/>
  <c r="AQ681" i="2"/>
  <c r="AQ205" i="2"/>
  <c r="AQ182" i="2"/>
  <c r="AQ60" i="2"/>
  <c r="AQ237" i="2"/>
  <c r="AQ180" i="2"/>
  <c r="AQ436" i="2"/>
  <c r="AQ466" i="2"/>
  <c r="AQ179" i="2"/>
  <c r="AQ522" i="2"/>
  <c r="AQ160" i="2"/>
  <c r="AQ330" i="2"/>
  <c r="AQ141" i="2"/>
  <c r="AQ71" i="2"/>
  <c r="AQ714" i="2"/>
  <c r="AQ143" i="2"/>
  <c r="AQ52" i="2"/>
  <c r="AQ591" i="2"/>
  <c r="AQ602" i="2"/>
  <c r="AQ603" i="2"/>
  <c r="AQ222" i="2"/>
  <c r="AQ20" i="2"/>
  <c r="AQ357" i="2"/>
  <c r="AQ527" i="2"/>
  <c r="AQ30" i="2"/>
  <c r="AQ337" i="2"/>
  <c r="AQ123" i="2"/>
  <c r="AQ243" i="2"/>
  <c r="AQ11" i="2"/>
  <c r="AQ69" i="2"/>
  <c r="AQ153" i="2"/>
  <c r="AQ350" i="2"/>
  <c r="AQ228" i="2"/>
  <c r="AQ185" i="2"/>
  <c r="AQ295" i="2"/>
  <c r="AQ487" i="2"/>
  <c r="AQ111" i="2"/>
  <c r="AQ346" i="2"/>
  <c r="AQ165" i="2"/>
  <c r="AQ664" i="2"/>
  <c r="AQ106" i="2"/>
  <c r="AQ560" i="2"/>
  <c r="AQ240" i="2"/>
  <c r="AQ386" i="2"/>
  <c r="AQ183" i="2"/>
  <c r="AQ500" i="2"/>
  <c r="AQ149" i="2"/>
  <c r="AQ102" i="2"/>
  <c r="AQ121" i="2"/>
  <c r="AQ399" i="2"/>
  <c r="AQ175" i="2"/>
  <c r="AQ569" i="2"/>
  <c r="AQ341" i="2"/>
  <c r="AQ700" i="2"/>
  <c r="AQ59" i="2"/>
  <c r="AQ127" i="2"/>
  <c r="AQ414" i="2"/>
  <c r="AQ525" i="2"/>
  <c r="AQ335" i="2"/>
  <c r="AQ258" i="2"/>
  <c r="AQ191" i="2"/>
  <c r="AQ577" i="2"/>
  <c r="AQ177" i="2"/>
  <c r="AQ547" i="2"/>
  <c r="AQ189" i="2"/>
  <c r="AQ32" i="2"/>
  <c r="AQ231" i="2"/>
  <c r="AQ134" i="2"/>
  <c r="AQ214" i="2"/>
  <c r="AQ119" i="2"/>
  <c r="AQ188" i="2"/>
  <c r="AQ166" i="2"/>
  <c r="AQ100" i="2"/>
  <c r="AQ614" i="2"/>
  <c r="AQ513" i="2"/>
  <c r="AQ35" i="2"/>
  <c r="AQ588" i="2"/>
  <c r="AQ83" i="2"/>
  <c r="AQ150" i="2"/>
  <c r="AQ642" i="2"/>
  <c r="AQ546" i="2"/>
  <c r="AQ415" i="2"/>
  <c r="AQ325" i="2"/>
  <c r="AQ120" i="2"/>
  <c r="AQ173" i="2"/>
  <c r="AQ266" i="2"/>
  <c r="AQ486" i="2"/>
  <c r="AQ56" i="2"/>
  <c r="AQ298" i="2"/>
  <c r="AQ467" i="2"/>
  <c r="AQ249" i="2"/>
  <c r="AQ598" i="2"/>
  <c r="AQ388" i="2"/>
  <c r="AQ154" i="2"/>
  <c r="AQ515" i="2"/>
  <c r="AQ6" i="2"/>
  <c r="AQ77" i="2"/>
  <c r="AQ308" i="2"/>
  <c r="AQ7" i="2"/>
  <c r="AQ172" i="2"/>
  <c r="AQ12" i="2"/>
  <c r="AQ557" i="2"/>
  <c r="AQ309" i="2"/>
  <c r="AQ370" i="2"/>
  <c r="AQ43" i="2"/>
  <c r="AQ216" i="2"/>
  <c r="AQ390" i="2"/>
  <c r="AQ212" i="2"/>
  <c r="AQ169" i="2"/>
  <c r="AQ55" i="2"/>
  <c r="AQ72" i="2"/>
  <c r="AQ162" i="2"/>
  <c r="AQ464" i="2"/>
  <c r="AQ441" i="2"/>
  <c r="AQ267" i="2"/>
  <c r="AQ375" i="2"/>
  <c r="AQ271" i="2"/>
  <c r="AQ585" i="2"/>
  <c r="AQ125" i="2"/>
  <c r="AQ87" i="2"/>
  <c r="AQ703" i="2"/>
  <c r="AQ242" i="2"/>
  <c r="AQ58" i="2"/>
  <c r="AQ199" i="2"/>
  <c r="AQ147" i="2"/>
  <c r="AQ45" i="2"/>
  <c r="AQ145" i="2"/>
  <c r="AQ413" i="2"/>
  <c r="AQ345" i="2"/>
  <c r="AQ277" i="2"/>
  <c r="AQ416" i="2"/>
  <c r="AQ481" i="2"/>
  <c r="AQ380" i="2"/>
  <c r="AQ305" i="2"/>
  <c r="AQ128" i="2"/>
  <c r="AQ233" i="2"/>
  <c r="AQ593" i="2"/>
  <c r="AQ720" i="2"/>
  <c r="AQ81" i="2"/>
  <c r="AQ2" i="2"/>
  <c r="AQ599" i="2"/>
  <c r="AQ140" i="2"/>
  <c r="AQ437" i="2"/>
  <c r="AQ19" i="2"/>
  <c r="AQ366" i="2"/>
  <c r="AQ541" i="2"/>
  <c r="AQ15" i="2"/>
  <c r="AQ195" i="2"/>
  <c r="AQ505" i="2"/>
  <c r="AQ232" i="2"/>
  <c r="AQ494" i="2"/>
  <c r="AQ661" i="2"/>
  <c r="AQ542" i="2"/>
  <c r="AQ327" i="2"/>
  <c r="AQ533" i="2"/>
  <c r="AQ62" i="2"/>
  <c r="AQ650" i="2"/>
  <c r="AQ628" i="2"/>
  <c r="AQ226" i="2"/>
  <c r="AQ50" i="2"/>
  <c r="AQ16" i="2"/>
  <c r="AQ438" i="2"/>
  <c r="AQ333" i="2"/>
  <c r="AQ322" i="2"/>
  <c r="AQ139" i="2"/>
  <c r="AQ132" i="2"/>
  <c r="AQ615" i="2"/>
  <c r="AQ74" i="2"/>
  <c r="AQ594" i="2"/>
  <c r="AQ489" i="2"/>
  <c r="AQ324" i="2"/>
  <c r="AQ229" i="2"/>
  <c r="AQ631" i="2"/>
  <c r="AQ678" i="2"/>
  <c r="AQ352" i="2"/>
  <c r="AQ697" i="2"/>
  <c r="AQ293" i="2"/>
  <c r="AQ409" i="2"/>
  <c r="AQ161" i="2"/>
  <c r="AQ206" i="2"/>
  <c r="AQ459" i="2"/>
  <c r="AQ101" i="2"/>
  <c r="AQ419" i="2"/>
  <c r="AQ404" i="2"/>
  <c r="AQ88" i="2"/>
  <c r="AQ332" i="2"/>
  <c r="AQ65" i="2"/>
  <c r="AQ39" i="2"/>
  <c r="AQ472" i="2"/>
  <c r="AQ259" i="2"/>
  <c r="AQ474" i="2"/>
  <c r="AQ644" i="2"/>
  <c r="AQ316" i="2"/>
  <c r="AQ507" i="2"/>
  <c r="AQ622" i="2"/>
  <c r="AQ122" i="2"/>
  <c r="AQ171" i="2"/>
  <c r="AQ64" i="2"/>
  <c r="AQ301" i="2"/>
  <c r="AQ221" i="2"/>
  <c r="AQ42" i="2"/>
  <c r="AQ138" i="2"/>
  <c r="AQ47" i="2"/>
  <c r="AQ706" i="2"/>
  <c r="AQ250" i="2"/>
  <c r="AQ429" i="2"/>
  <c r="AQ580" i="2"/>
  <c r="AQ578" i="2"/>
  <c r="AQ448" i="2"/>
  <c r="AQ358" i="2"/>
  <c r="AQ609" i="2"/>
  <c r="AQ354" i="2"/>
  <c r="AQ468" i="2"/>
  <c r="AQ718" i="2"/>
  <c r="AQ264" i="2"/>
  <c r="AQ219" i="2"/>
  <c r="AQ254" i="2"/>
  <c r="AQ300" i="2"/>
  <c r="AQ49" i="2"/>
  <c r="AQ148" i="2"/>
  <c r="AQ351" i="2"/>
  <c r="AQ583" i="2"/>
  <c r="AQ682" i="2"/>
  <c r="AQ371" i="2"/>
  <c r="AQ156" i="2"/>
  <c r="AQ367" i="2"/>
  <c r="AQ84" i="2"/>
  <c r="AQ568" i="2"/>
  <c r="AQ450" i="2"/>
  <c r="AQ407" i="2"/>
  <c r="AQ274" i="2"/>
  <c r="AQ379" i="2"/>
  <c r="AQ645" i="2"/>
  <c r="AQ46" i="2"/>
  <c r="AQ478" i="2"/>
  <c r="AQ363" i="2"/>
  <c r="AQ510" i="2"/>
  <c r="AQ635" i="2"/>
  <c r="AQ523" i="2"/>
  <c r="AQ575" i="2"/>
  <c r="AQ70" i="2"/>
  <c r="AQ401" i="2"/>
  <c r="AQ27" i="2"/>
  <c r="AQ408" i="2"/>
  <c r="AQ3" i="2"/>
  <c r="AQ667" i="2"/>
  <c r="AQ726" i="2"/>
  <c r="AQ217" i="2"/>
  <c r="AQ342" i="2"/>
  <c r="AQ31" i="2"/>
  <c r="AQ80" i="2"/>
  <c r="AQ34" i="2"/>
  <c r="AQ549" i="2"/>
  <c r="AQ124" i="2"/>
  <c r="AQ572" i="2"/>
  <c r="AQ457" i="2"/>
  <c r="AQ310" i="2"/>
  <c r="AQ331" i="2"/>
  <c r="AQ453" i="2"/>
  <c r="AQ85" i="2"/>
  <c r="AQ535" i="2"/>
  <c r="AQ265" i="2"/>
  <c r="AQ497" i="2"/>
  <c r="AU497" i="2" s="1"/>
  <c r="AQ508" i="2"/>
  <c r="AQ657" i="2"/>
  <c r="AQ433" i="2"/>
  <c r="AQ554" i="2"/>
  <c r="AQ33" i="2"/>
  <c r="AQ581" i="2"/>
  <c r="AQ159" i="2"/>
  <c r="AQ5" i="2"/>
  <c r="AQ721" i="2"/>
  <c r="AQ246" i="2"/>
  <c r="AQ28" i="2"/>
  <c r="AQ8" i="2"/>
  <c r="AQ395" i="2"/>
  <c r="AQ595" i="2"/>
  <c r="AQ356" i="2"/>
  <c r="AQ9" i="2"/>
  <c r="AQ314" i="2"/>
  <c r="AQ403" i="2"/>
  <c r="AQ190" i="2"/>
  <c r="AQ532" i="2"/>
  <c r="AQ400" i="2"/>
  <c r="AQ38" i="2"/>
  <c r="AQ238" i="2"/>
  <c r="AQ519" i="2"/>
  <c r="AQ637" i="2"/>
  <c r="AQ705" i="2"/>
  <c r="AQ178" i="2"/>
  <c r="AQ201" i="2"/>
  <c r="AQ13" i="2"/>
  <c r="AQ93" i="2"/>
  <c r="AQ665" i="2"/>
  <c r="AQ168" i="2"/>
  <c r="AQ446" i="2"/>
  <c r="AQ590" i="2"/>
  <c r="AQ460" i="2"/>
  <c r="AQ82" i="2"/>
  <c r="AQ396" i="2"/>
  <c r="AQ235" i="2"/>
  <c r="AQ163" i="2"/>
  <c r="AQ57" i="2"/>
  <c r="AQ711" i="2"/>
  <c r="AQ716" i="2"/>
  <c r="AQ109" i="2"/>
  <c r="AQ90" i="2"/>
  <c r="AQ285" i="2"/>
  <c r="AQ353" i="2"/>
  <c r="AQ469" i="2"/>
  <c r="AQ584" i="2"/>
  <c r="AQ348" i="2"/>
  <c r="AQ151" i="2"/>
  <c r="AQ484" i="2"/>
  <c r="AQ349" i="2"/>
  <c r="AQ512" i="2"/>
  <c r="AQ21" i="2"/>
  <c r="AQ142" i="2"/>
  <c r="AQ492" i="2"/>
  <c r="AQ475" i="2"/>
  <c r="AQ693" i="2"/>
  <c r="AQ334" i="2"/>
  <c r="AQ454" i="2"/>
  <c r="AQ244" i="2"/>
  <c r="AQ658" i="2"/>
  <c r="AQ248" i="2"/>
  <c r="AQ473" i="2"/>
  <c r="AQ374" i="2"/>
  <c r="AQ482" i="2"/>
  <c r="AQ23" i="2"/>
  <c r="AQ113" i="2"/>
  <c r="AQ203" i="2"/>
  <c r="AQ576" i="2"/>
  <c r="AQ17" i="2"/>
  <c r="AQ107" i="2"/>
  <c r="AQ135" i="2"/>
  <c r="AQ198" i="2"/>
  <c r="AQ133" i="2"/>
  <c r="AQ273" i="2"/>
  <c r="AQ456" i="2"/>
  <c r="AQ25" i="2"/>
  <c r="AQ29" i="2"/>
  <c r="AQ685" i="2"/>
  <c r="AQ495" i="2"/>
  <c r="AQ551" i="2"/>
  <c r="AQ435" i="2"/>
  <c r="AQ361" i="2"/>
  <c r="AQ95" i="2"/>
  <c r="AQ329" i="2"/>
  <c r="AQ571" i="2"/>
  <c r="AQ674" i="2"/>
  <c r="AQ373" i="2"/>
  <c r="AQ633" i="2"/>
  <c r="AQ485" i="2"/>
  <c r="AQ114" i="2"/>
  <c r="AQ67" i="2"/>
  <c r="AQ573" i="2"/>
  <c r="AQ48" i="2"/>
  <c r="AQ66" i="2"/>
  <c r="AQ112" i="2"/>
  <c r="AQ420" i="2"/>
  <c r="AQ307" i="2"/>
  <c r="AQ131" i="2"/>
  <c r="AQ570" i="2"/>
  <c r="AQ509" i="2"/>
  <c r="AQ458" i="2"/>
  <c r="AQ202" i="2"/>
  <c r="AQ176" i="2"/>
  <c r="AQ167" i="2"/>
  <c r="AQ713" i="2"/>
  <c r="AQ91" i="2"/>
  <c r="AQ115" i="2"/>
  <c r="AQ253" i="2"/>
  <c r="AQ130" i="2"/>
  <c r="AQ672" i="2"/>
  <c r="AQ126" i="2"/>
  <c r="AQ445" i="2"/>
  <c r="AQ378" i="2"/>
  <c r="AQ392" i="2"/>
  <c r="AQ455" i="2"/>
  <c r="AQ540" i="2"/>
  <c r="AQ104" i="2"/>
  <c r="AQ272" i="2"/>
  <c r="AQ280" i="2"/>
  <c r="AQ282" i="2"/>
  <c r="AQ600" i="2"/>
  <c r="AQ321" i="2"/>
  <c r="AQ376" i="2"/>
  <c r="AQ452" i="2"/>
  <c r="AQ461" i="2"/>
  <c r="AQ323" i="2"/>
  <c r="AQ315" i="2"/>
  <c r="AQ653" i="2"/>
  <c r="AQ241" i="2"/>
  <c r="AQ270" i="2"/>
  <c r="AQ302" i="2"/>
  <c r="AQ687" i="2"/>
  <c r="AQ517" i="2"/>
  <c r="AQ709" i="2"/>
  <c r="AQ207" i="2"/>
  <c r="AQ103" i="2"/>
  <c r="AQ215" i="2"/>
  <c r="AQ439" i="2"/>
  <c r="AQ230" i="2"/>
  <c r="AQ340" i="2"/>
  <c r="AQ220" i="2"/>
  <c r="AQ336" i="2"/>
  <c r="AQ503" i="2"/>
  <c r="AQ286" i="2"/>
  <c r="AQ524" i="2"/>
  <c r="AQ53" i="2"/>
  <c r="AQ586" i="2"/>
  <c r="AQ647" i="2"/>
  <c r="AQ443" i="2"/>
  <c r="AQ360" i="2"/>
  <c r="AQ543" i="2"/>
  <c r="AQ511" i="2"/>
  <c r="AQ37" i="2"/>
  <c r="AQ225" i="2"/>
  <c r="AQ18" i="2"/>
  <c r="AQ24" i="2"/>
  <c r="AQ44" i="2"/>
  <c r="AQ534" i="2"/>
  <c r="AQ78" i="2"/>
  <c r="AQ725" i="2"/>
  <c r="AQ638" i="2"/>
  <c r="AQ294" i="2"/>
  <c r="AQ393" i="2"/>
  <c r="AQ61" i="2"/>
  <c r="AQ184" i="2"/>
  <c r="AQ278" i="2"/>
  <c r="AQ654" i="2"/>
  <c r="AQ4" i="2"/>
  <c r="AQ287" i="2"/>
  <c r="AQ263" i="2"/>
  <c r="AQ204" i="2"/>
  <c r="AQ564" i="2"/>
  <c r="AQ531" i="2"/>
  <c r="AQ236" i="2"/>
  <c r="AQ283" i="2"/>
  <c r="AQ364" i="2"/>
  <c r="AQ538" i="2"/>
  <c r="AQ75" i="2"/>
  <c r="AQ424" i="2"/>
  <c r="AQ528" i="2"/>
  <c r="AQ483" i="2"/>
  <c r="AQ318" i="2"/>
  <c r="AQ559" i="2"/>
  <c r="AQ723" i="2"/>
  <c r="AQ539" i="2"/>
  <c r="AQ36" i="2"/>
  <c r="AQ155" i="2"/>
  <c r="AQ227" i="2"/>
  <c r="AQ368" i="2"/>
  <c r="AQ99" i="2"/>
  <c r="AQ311" i="2"/>
  <c r="AQ186" i="2"/>
  <c r="AQ397" i="2"/>
  <c r="AQ656" i="2"/>
  <c r="AQ144" i="2"/>
  <c r="AQ247" i="2"/>
  <c r="AQ98" i="2"/>
  <c r="AQ262" i="2"/>
  <c r="AQ174" i="2"/>
  <c r="AQ646" i="2"/>
  <c r="AQ40" i="2"/>
  <c r="AQ514" i="2"/>
  <c r="AQ412" i="2"/>
  <c r="AQ209" i="2"/>
  <c r="AQ563" i="2"/>
  <c r="AQ537" i="2"/>
  <c r="AQ428" i="2"/>
  <c r="AQ304" i="2"/>
  <c r="AQ662" i="2"/>
  <c r="AQ193" i="2"/>
  <c r="AQ343" i="2"/>
  <c r="AQ377" i="2"/>
  <c r="AQ423" i="2"/>
  <c r="AQ256" i="2"/>
  <c r="AQ604" i="2"/>
  <c r="AQ641" i="2"/>
  <c r="AQ255" i="2"/>
  <c r="AQ296" i="2"/>
  <c r="AQ339" i="2"/>
  <c r="AQ79" i="2"/>
  <c r="AQ94" i="2"/>
  <c r="AQ14" i="2"/>
  <c r="AQ490" i="2"/>
  <c r="AQ520" i="2"/>
  <c r="AQ476" i="2"/>
  <c r="AQ710" i="2"/>
  <c r="AQ536" i="2"/>
  <c r="AQ724" i="2"/>
  <c r="AQ359" i="2"/>
  <c r="AQ442" i="2"/>
  <c r="AQ362" i="2"/>
  <c r="AQ567" i="2"/>
  <c r="AQ118" i="2"/>
  <c r="AQ592" i="2"/>
  <c r="AQ558" i="2"/>
  <c r="AQ234" i="2"/>
  <c r="AQ391" i="2"/>
  <c r="AQ355" i="2"/>
  <c r="AQ22" i="2"/>
  <c r="AQ698" i="2"/>
  <c r="AQ208" i="2"/>
  <c r="AQ26" i="2"/>
  <c r="AQ313" i="2"/>
  <c r="AQ659" i="2"/>
  <c r="AQ383" i="2"/>
  <c r="AQ623" i="2"/>
  <c r="AQ384" i="2"/>
  <c r="AQ660" i="2"/>
  <c r="AQ211" i="2"/>
  <c r="AQ426" i="2"/>
  <c r="AQ292" i="2"/>
  <c r="AQ612" i="2"/>
  <c r="AQ187" i="2"/>
  <c r="AQ276" i="2"/>
  <c r="AQ41" i="2"/>
  <c r="AQ621" i="2"/>
  <c r="AQ680" i="2"/>
  <c r="AQ479" i="2"/>
  <c r="AQ526" i="2"/>
  <c r="AQ51" i="2"/>
  <c r="AQ54" i="2"/>
  <c r="AQ290" i="2"/>
  <c r="AQ668" i="2"/>
  <c r="AQ381" i="2"/>
  <c r="AQ63" i="2"/>
  <c r="AQ218" i="2"/>
  <c r="AQ666" i="2"/>
  <c r="AQ312" i="2"/>
  <c r="AQ328" i="2"/>
  <c r="AQ562" i="2"/>
  <c r="AQ365" i="2"/>
  <c r="AQ669" i="2"/>
  <c r="AQ369" i="2"/>
  <c r="AQ317" i="2"/>
  <c r="AQ197" i="2"/>
  <c r="AQ691" i="2"/>
  <c r="AQ117" i="2"/>
  <c r="AQ73" i="2"/>
  <c r="AQ146" i="2"/>
  <c r="AQ303" i="2"/>
  <c r="AQ170" i="2"/>
  <c r="AQ465" i="2"/>
  <c r="AQ690" i="2"/>
  <c r="AQ695" i="2"/>
  <c r="AQ338" i="2"/>
  <c r="AQ86" i="2"/>
  <c r="AQ105" i="2"/>
  <c r="AQ92" i="2"/>
  <c r="AQ451" i="2"/>
  <c r="AQ462" i="2"/>
  <c r="AQ699" i="2"/>
  <c r="AQ597" i="2"/>
  <c r="AQ68" i="2"/>
  <c r="AQ610" i="2"/>
  <c r="AQ224" i="2"/>
  <c r="AQ556" i="2"/>
  <c r="AQ194" i="2"/>
  <c r="AQ137" i="2"/>
  <c r="AQ417" i="2"/>
  <c r="AQ686" i="2"/>
  <c r="AQ425" i="2"/>
  <c r="AQ289" i="2"/>
  <c r="AQ319" i="2"/>
  <c r="AQ306" i="2"/>
  <c r="AQ530" i="2"/>
  <c r="AQ181" i="2"/>
  <c r="AQ630" i="2"/>
  <c r="AQ708" i="2"/>
  <c r="AQ110" i="2"/>
  <c r="AQ498" i="2"/>
  <c r="AQ89" i="2"/>
  <c r="AQ152" i="2"/>
  <c r="AQ617" i="2"/>
  <c r="AQ411" i="2"/>
  <c r="AQ196" i="2"/>
  <c r="AQ516" i="2"/>
  <c r="AQ239" i="2"/>
  <c r="AQ76" i="2"/>
  <c r="AQ627" i="2"/>
  <c r="AQ605" i="2"/>
  <c r="AQ405" i="2"/>
  <c r="AQ389" i="2"/>
  <c r="AQ707" i="2"/>
  <c r="AQ158" i="2"/>
  <c r="AQ164" i="2"/>
  <c r="AQ279" i="2"/>
  <c r="AQ587" i="2"/>
  <c r="AQ223" i="2"/>
  <c r="AQ108" i="2"/>
  <c r="AQ320" i="2"/>
  <c r="AQ611" i="2"/>
  <c r="AQ97" i="2"/>
  <c r="AQ269" i="2"/>
  <c r="AQ192" i="2"/>
  <c r="AQ555" i="2"/>
  <c r="AQ717" i="2"/>
  <c r="AQ157" i="2"/>
  <c r="AQ252" i="2"/>
  <c r="AQ518" i="2"/>
  <c r="AQ275" i="2"/>
  <c r="AQ671" i="2"/>
  <c r="AQ696" i="2"/>
  <c r="AQ471" i="2"/>
  <c r="AQ579" i="2"/>
  <c r="AQ463" i="2"/>
  <c r="AQ281" i="2"/>
  <c r="AQ96" i="2"/>
  <c r="AQ291" i="2"/>
  <c r="AQ618" i="2"/>
  <c r="AQ619" i="2"/>
  <c r="AQ636" i="2"/>
  <c r="AQ260" i="2"/>
  <c r="AQ382" i="2"/>
  <c r="AQ200" i="2"/>
  <c r="AQ116" i="2"/>
  <c r="AQ625" i="2"/>
  <c r="AQ561" i="2"/>
  <c r="AQ261" i="2"/>
  <c r="AQ684" i="2"/>
  <c r="AQ506" i="2"/>
  <c r="AQ447" i="2"/>
  <c r="AQ683" i="2"/>
  <c r="AQ648" i="2"/>
  <c r="AQ297" i="2"/>
  <c r="AQ499" i="2"/>
  <c r="AQ347" i="2"/>
  <c r="AQ616" i="2"/>
  <c r="AQ589" i="2"/>
  <c r="AQ582" i="2"/>
  <c r="AQ488" i="2"/>
  <c r="AQ251" i="2"/>
  <c r="AQ210" i="2"/>
  <c r="AQ129" i="2"/>
  <c r="AQ432" i="2"/>
  <c r="AQ449" i="2"/>
  <c r="AQ566" i="2"/>
  <c r="AQ501" i="2"/>
  <c r="AQ480" i="2"/>
  <c r="AQ434" i="2"/>
  <c r="AQ470" i="2"/>
  <c r="AQ651" i="2"/>
  <c r="AQ477" i="2"/>
  <c r="AQ550" i="2"/>
  <c r="AQ299" i="2"/>
  <c r="AQ596" i="2"/>
  <c r="AQ689" i="2"/>
  <c r="AQ268" i="2"/>
  <c r="AQ521" i="2"/>
  <c r="AQ529" i="2"/>
  <c r="AQ701" i="2"/>
  <c r="AQ385" i="2"/>
  <c r="AQ565" i="2"/>
  <c r="AQ372" i="2"/>
  <c r="AQ496" i="2"/>
  <c r="AQ673" i="2"/>
  <c r="AQ606" i="2"/>
  <c r="AQ493" i="2"/>
  <c r="AQ649" i="2"/>
  <c r="AQ491" i="2"/>
  <c r="AQ418" i="2"/>
  <c r="AQ552" i="2"/>
  <c r="AQ213" i="2"/>
  <c r="AQ245" i="2"/>
  <c r="AQ712" i="2"/>
  <c r="AQ652" i="2"/>
  <c r="AQ624" i="2"/>
  <c r="AQ675" i="2"/>
  <c r="AQ679" i="2"/>
  <c r="AQ410" i="2"/>
  <c r="AQ427" i="2"/>
  <c r="AQ402" i="2"/>
  <c r="AQ431" i="2"/>
  <c r="AQ288" i="2"/>
  <c r="AQ715" i="2"/>
  <c r="AQ422" i="2"/>
  <c r="AQ632" i="2"/>
  <c r="AQ601" i="2"/>
  <c r="AQ634" i="2"/>
  <c r="AQ544" i="2"/>
  <c r="AQ398" i="2"/>
  <c r="AQ643" i="2"/>
  <c r="AQ608" i="2"/>
  <c r="AQ421" i="2"/>
  <c r="AQ677" i="2"/>
  <c r="AQ574" i="2"/>
  <c r="AQ502" i="2"/>
  <c r="AQ694" i="2"/>
  <c r="AQ640" i="2"/>
  <c r="AQ504" i="2"/>
  <c r="AQ548" i="2"/>
  <c r="AQ663" i="2"/>
  <c r="AQ620" i="2"/>
  <c r="AQ440" i="2"/>
  <c r="AQ704" i="2"/>
  <c r="AQ607" i="2"/>
  <c r="AQ626" i="2"/>
  <c r="AQ702" i="2"/>
  <c r="AQ670" i="2"/>
  <c r="AQ676" i="2"/>
  <c r="AQ719" i="2"/>
  <c r="AQ688" i="2"/>
  <c r="AQ722" i="2"/>
  <c r="AR553" i="2"/>
  <c r="AR546" i="2"/>
  <c r="AR375" i="2"/>
  <c r="AR585" i="2"/>
  <c r="AR380" i="2"/>
  <c r="AR661" i="2"/>
  <c r="AR697" i="2"/>
  <c r="AR468" i="2"/>
  <c r="AR718" i="2"/>
  <c r="AR635" i="2"/>
  <c r="AR721" i="2"/>
  <c r="AR590" i="2"/>
  <c r="AR475" i="2"/>
  <c r="AR693" i="2"/>
  <c r="AR551" i="2"/>
  <c r="AR573" i="2"/>
  <c r="AR713" i="2"/>
  <c r="AR253" i="2"/>
  <c r="AR600" i="2"/>
  <c r="AR315" i="2"/>
  <c r="AR653" i="2"/>
  <c r="AR543" i="2"/>
  <c r="AR511" i="2"/>
  <c r="AR654" i="2"/>
  <c r="AR287" i="2"/>
  <c r="AR364" i="2"/>
  <c r="AR646" i="2"/>
  <c r="AR604" i="2"/>
  <c r="AR660" i="2"/>
  <c r="AR526" i="2"/>
  <c r="AR669" i="2"/>
  <c r="AR690" i="2"/>
  <c r="AR695" i="2"/>
  <c r="AR630" i="2"/>
  <c r="AR708" i="2"/>
  <c r="AR627" i="2"/>
  <c r="AR605" i="2"/>
  <c r="AR611" i="2"/>
  <c r="AR717" i="2"/>
  <c r="AR471" i="2"/>
  <c r="AR116" i="2"/>
  <c r="AR582" i="2"/>
  <c r="AR651" i="2"/>
  <c r="AR712" i="2"/>
  <c r="AR652" i="2"/>
  <c r="AR675" i="2"/>
  <c r="AR694" i="2"/>
  <c r="AR640" i="2"/>
  <c r="AR504" i="2"/>
  <c r="AR676" i="2"/>
  <c r="AR719" i="2"/>
  <c r="AR688" i="2"/>
  <c r="AH444" i="2"/>
  <c r="AH613" i="2"/>
  <c r="AH655" i="2"/>
  <c r="AH136" i="2"/>
  <c r="AH344" i="2"/>
  <c r="AH257" i="2"/>
  <c r="AH629" i="2"/>
  <c r="AH394" i="2"/>
  <c r="AH692" i="2"/>
  <c r="AH545" i="2"/>
  <c r="AH326" i="2"/>
  <c r="AH639" i="2"/>
  <c r="AH406" i="2"/>
  <c r="AH553" i="2"/>
  <c r="AH430" i="2"/>
  <c r="AH387" i="2"/>
  <c r="AH284" i="2"/>
  <c r="AH10" i="2"/>
  <c r="AH681" i="2"/>
  <c r="AH205" i="2"/>
  <c r="AH182" i="2"/>
  <c r="AH60" i="2"/>
  <c r="AH237" i="2"/>
  <c r="AH180" i="2"/>
  <c r="AH436" i="2"/>
  <c r="AH466" i="2"/>
  <c r="AH179" i="2"/>
  <c r="AH522" i="2"/>
  <c r="AH160" i="2"/>
  <c r="AH330" i="2"/>
  <c r="AH141" i="2"/>
  <c r="AH71" i="2"/>
  <c r="AH714" i="2"/>
  <c r="AH143" i="2"/>
  <c r="AH52" i="2"/>
  <c r="AH591" i="2"/>
  <c r="AH602" i="2"/>
  <c r="AH603" i="2"/>
  <c r="AH222" i="2"/>
  <c r="AH20" i="2"/>
  <c r="AH357" i="2"/>
  <c r="AH527" i="2"/>
  <c r="AH30" i="2"/>
  <c r="AH337" i="2"/>
  <c r="AH123" i="2"/>
  <c r="AH243" i="2"/>
  <c r="AH11" i="2"/>
  <c r="AH69" i="2"/>
  <c r="AH153" i="2"/>
  <c r="AH350" i="2"/>
  <c r="AH228" i="2"/>
  <c r="AH185" i="2"/>
  <c r="AH295" i="2"/>
  <c r="AH487" i="2"/>
  <c r="AH111" i="2"/>
  <c r="AH346" i="2"/>
  <c r="AH165" i="2"/>
  <c r="AH664" i="2"/>
  <c r="AH106" i="2"/>
  <c r="AH560" i="2"/>
  <c r="AH240" i="2"/>
  <c r="AH386" i="2"/>
  <c r="AH183" i="2"/>
  <c r="AH500" i="2"/>
  <c r="AH149" i="2"/>
  <c r="AH102" i="2"/>
  <c r="AH121" i="2"/>
  <c r="AH399" i="2"/>
  <c r="AH175" i="2"/>
  <c r="AH569" i="2"/>
  <c r="AH341" i="2"/>
  <c r="AH700" i="2"/>
  <c r="AH59" i="2"/>
  <c r="AH127" i="2"/>
  <c r="AH414" i="2"/>
  <c r="AH525" i="2"/>
  <c r="AH335" i="2"/>
  <c r="AH258" i="2"/>
  <c r="AH191" i="2"/>
  <c r="AH577" i="2"/>
  <c r="AH177" i="2"/>
  <c r="AH547" i="2"/>
  <c r="AH189" i="2"/>
  <c r="AH32" i="2"/>
  <c r="AH231" i="2"/>
  <c r="AH134" i="2"/>
  <c r="AH214" i="2"/>
  <c r="AH119" i="2"/>
  <c r="AH188" i="2"/>
  <c r="AH166" i="2"/>
  <c r="AH100" i="2"/>
  <c r="AH614" i="2"/>
  <c r="AH513" i="2"/>
  <c r="AH35" i="2"/>
  <c r="AH588" i="2"/>
  <c r="AH83" i="2"/>
  <c r="AH150" i="2"/>
  <c r="AH642" i="2"/>
  <c r="AH546" i="2"/>
  <c r="AH415" i="2"/>
  <c r="AH325" i="2"/>
  <c r="AH120" i="2"/>
  <c r="AH173" i="2"/>
  <c r="AH266" i="2"/>
  <c r="AH486" i="2"/>
  <c r="AH56" i="2"/>
  <c r="AH298" i="2"/>
  <c r="AH467" i="2"/>
  <c r="AH249" i="2"/>
  <c r="AH598" i="2"/>
  <c r="AH388" i="2"/>
  <c r="AH154" i="2"/>
  <c r="AH515" i="2"/>
  <c r="AH6" i="2"/>
  <c r="AH77" i="2"/>
  <c r="AH308" i="2"/>
  <c r="AH7" i="2"/>
  <c r="AH172" i="2"/>
  <c r="AH12" i="2"/>
  <c r="AH557" i="2"/>
  <c r="AH309" i="2"/>
  <c r="AH370" i="2"/>
  <c r="AH43" i="2"/>
  <c r="AH216" i="2"/>
  <c r="AH390" i="2"/>
  <c r="AH212" i="2"/>
  <c r="AH169" i="2"/>
  <c r="AH55" i="2"/>
  <c r="AH72" i="2"/>
  <c r="AH162" i="2"/>
  <c r="AH464" i="2"/>
  <c r="AH441" i="2"/>
  <c r="AH267" i="2"/>
  <c r="AH375" i="2"/>
  <c r="AH271" i="2"/>
  <c r="AH585" i="2"/>
  <c r="AH125" i="2"/>
  <c r="AH87" i="2"/>
  <c r="AH703" i="2"/>
  <c r="AH242" i="2"/>
  <c r="AH58" i="2"/>
  <c r="AH199" i="2"/>
  <c r="AH147" i="2"/>
  <c r="AH45" i="2"/>
  <c r="AH145" i="2"/>
  <c r="AH413" i="2"/>
  <c r="AH345" i="2"/>
  <c r="AH277" i="2"/>
  <c r="AH416" i="2"/>
  <c r="AH481" i="2"/>
  <c r="AH380" i="2"/>
  <c r="AH305" i="2"/>
  <c r="AH128" i="2"/>
  <c r="AH233" i="2"/>
  <c r="AH593" i="2"/>
  <c r="AH720" i="2"/>
  <c r="AH81" i="2"/>
  <c r="AH2" i="2"/>
  <c r="AH599" i="2"/>
  <c r="AH140" i="2"/>
  <c r="AH437" i="2"/>
  <c r="AH19" i="2"/>
  <c r="AH366" i="2"/>
  <c r="AH541" i="2"/>
  <c r="AH15" i="2"/>
  <c r="AH195" i="2"/>
  <c r="AH505" i="2"/>
  <c r="AH232" i="2"/>
  <c r="AH494" i="2"/>
  <c r="AH661" i="2"/>
  <c r="AH542" i="2"/>
  <c r="AH327" i="2"/>
  <c r="AH533" i="2"/>
  <c r="AH62" i="2"/>
  <c r="AH650" i="2"/>
  <c r="AH628" i="2"/>
  <c r="AH226" i="2"/>
  <c r="AH50" i="2"/>
  <c r="AH16" i="2"/>
  <c r="AH438" i="2"/>
  <c r="AH333" i="2"/>
  <c r="AH322" i="2"/>
  <c r="AH139" i="2"/>
  <c r="AH132" i="2"/>
  <c r="AH615" i="2"/>
  <c r="AH74" i="2"/>
  <c r="AH594" i="2"/>
  <c r="AH489" i="2"/>
  <c r="AH324" i="2"/>
  <c r="AH229" i="2"/>
  <c r="AH631" i="2"/>
  <c r="AH678" i="2"/>
  <c r="AH352" i="2"/>
  <c r="AH697" i="2"/>
  <c r="AH293" i="2"/>
  <c r="AH409" i="2"/>
  <c r="AH161" i="2"/>
  <c r="AH206" i="2"/>
  <c r="AH459" i="2"/>
  <c r="AH101" i="2"/>
  <c r="AH419" i="2"/>
  <c r="AH404" i="2"/>
  <c r="AH88" i="2"/>
  <c r="AH332" i="2"/>
  <c r="AH65" i="2"/>
  <c r="AH39" i="2"/>
  <c r="AH472" i="2"/>
  <c r="AH259" i="2"/>
  <c r="AH474" i="2"/>
  <c r="AH644" i="2"/>
  <c r="AH316" i="2"/>
  <c r="AH507" i="2"/>
  <c r="AH622" i="2"/>
  <c r="AH122" i="2"/>
  <c r="AH171" i="2"/>
  <c r="AH64" i="2"/>
  <c r="AH301" i="2"/>
  <c r="AH221" i="2"/>
  <c r="AH42" i="2"/>
  <c r="AH138" i="2"/>
  <c r="AH47" i="2"/>
  <c r="AH706" i="2"/>
  <c r="AH250" i="2"/>
  <c r="AH429" i="2"/>
  <c r="AH580" i="2"/>
  <c r="AH578" i="2"/>
  <c r="AH448" i="2"/>
  <c r="AH358" i="2"/>
  <c r="AH609" i="2"/>
  <c r="AH354" i="2"/>
  <c r="AH468" i="2"/>
  <c r="AH718" i="2"/>
  <c r="AH264" i="2"/>
  <c r="AH219" i="2"/>
  <c r="AH254" i="2"/>
  <c r="AH300" i="2"/>
  <c r="AH49" i="2"/>
  <c r="AH148" i="2"/>
  <c r="AH351" i="2"/>
  <c r="AH583" i="2"/>
  <c r="AH682" i="2"/>
  <c r="AH371" i="2"/>
  <c r="AH156" i="2"/>
  <c r="AH367" i="2"/>
  <c r="AH84" i="2"/>
  <c r="AH568" i="2"/>
  <c r="AH450" i="2"/>
  <c r="AH407" i="2"/>
  <c r="AH274" i="2"/>
  <c r="AH379" i="2"/>
  <c r="AH645" i="2"/>
  <c r="AH46" i="2"/>
  <c r="AH478" i="2"/>
  <c r="AH363" i="2"/>
  <c r="AH510" i="2"/>
  <c r="AH635" i="2"/>
  <c r="AH523" i="2"/>
  <c r="AH575" i="2"/>
  <c r="AH70" i="2"/>
  <c r="AH401" i="2"/>
  <c r="AH27" i="2"/>
  <c r="AH408" i="2"/>
  <c r="AH3" i="2"/>
  <c r="AH667" i="2"/>
  <c r="AH726" i="2"/>
  <c r="AH217" i="2"/>
  <c r="AH342" i="2"/>
  <c r="AH31" i="2"/>
  <c r="AH80" i="2"/>
  <c r="AH34" i="2"/>
  <c r="AH549" i="2"/>
  <c r="AH124" i="2"/>
  <c r="AH572" i="2"/>
  <c r="AH457" i="2"/>
  <c r="AH310" i="2"/>
  <c r="AH331" i="2"/>
  <c r="AH453" i="2"/>
  <c r="AH85" i="2"/>
  <c r="AH535" i="2"/>
  <c r="AH265" i="2"/>
  <c r="AH497" i="2"/>
  <c r="AH508" i="2"/>
  <c r="AH657" i="2"/>
  <c r="AH433" i="2"/>
  <c r="AH554" i="2"/>
  <c r="AH33" i="2"/>
  <c r="AH581" i="2"/>
  <c r="AH159" i="2"/>
  <c r="AH5" i="2"/>
  <c r="AH721" i="2"/>
  <c r="AH246" i="2"/>
  <c r="AH28" i="2"/>
  <c r="AH8" i="2"/>
  <c r="AH395" i="2"/>
  <c r="AH595" i="2"/>
  <c r="AH356" i="2"/>
  <c r="AH9" i="2"/>
  <c r="AH314" i="2"/>
  <c r="AH403" i="2"/>
  <c r="AH190" i="2"/>
  <c r="AH532" i="2"/>
  <c r="AH400" i="2"/>
  <c r="AH38" i="2"/>
  <c r="AH238" i="2"/>
  <c r="AH519" i="2"/>
  <c r="AH637" i="2"/>
  <c r="AH705" i="2"/>
  <c r="AH178" i="2"/>
  <c r="AH201" i="2"/>
  <c r="AH13" i="2"/>
  <c r="AH93" i="2"/>
  <c r="AH665" i="2"/>
  <c r="AH168" i="2"/>
  <c r="AH446" i="2"/>
  <c r="AH590" i="2"/>
  <c r="AH460" i="2"/>
  <c r="AH82" i="2"/>
  <c r="AH396" i="2"/>
  <c r="AH235" i="2"/>
  <c r="AH163" i="2"/>
  <c r="AH57" i="2"/>
  <c r="AH711" i="2"/>
  <c r="AH716" i="2"/>
  <c r="AH109" i="2"/>
  <c r="AH90" i="2"/>
  <c r="AH285" i="2"/>
  <c r="AH353" i="2"/>
  <c r="AH469" i="2"/>
  <c r="AH584" i="2"/>
  <c r="AH348" i="2"/>
  <c r="AH151" i="2"/>
  <c r="AH484" i="2"/>
  <c r="AH349" i="2"/>
  <c r="AH512" i="2"/>
  <c r="AH21" i="2"/>
  <c r="AH142" i="2"/>
  <c r="AH492" i="2"/>
  <c r="AH475" i="2"/>
  <c r="AH693" i="2"/>
  <c r="AH334" i="2"/>
  <c r="AH454" i="2"/>
  <c r="AH244" i="2"/>
  <c r="AH658" i="2"/>
  <c r="AH248" i="2"/>
  <c r="AH473" i="2"/>
  <c r="AH374" i="2"/>
  <c r="AH482" i="2"/>
  <c r="AH23" i="2"/>
  <c r="AH113" i="2"/>
  <c r="AH203" i="2"/>
  <c r="AH576" i="2"/>
  <c r="AH17" i="2"/>
  <c r="AH107" i="2"/>
  <c r="AH135" i="2"/>
  <c r="AH198" i="2"/>
  <c r="AH133" i="2"/>
  <c r="AH273" i="2"/>
  <c r="AH456" i="2"/>
  <c r="AH25" i="2"/>
  <c r="AH29" i="2"/>
  <c r="AH685" i="2"/>
  <c r="AH495" i="2"/>
  <c r="AH551" i="2"/>
  <c r="AH435" i="2"/>
  <c r="AH361" i="2"/>
  <c r="AH95" i="2"/>
  <c r="AH329" i="2"/>
  <c r="AH571" i="2"/>
  <c r="AH674" i="2"/>
  <c r="AH373" i="2"/>
  <c r="AH633" i="2"/>
  <c r="AH485" i="2"/>
  <c r="AH114" i="2"/>
  <c r="AH67" i="2"/>
  <c r="AH573" i="2"/>
  <c r="AH48" i="2"/>
  <c r="AH66" i="2"/>
  <c r="AH112" i="2"/>
  <c r="AH420" i="2"/>
  <c r="AH307" i="2"/>
  <c r="AH131" i="2"/>
  <c r="AH570" i="2"/>
  <c r="AH509" i="2"/>
  <c r="AH458" i="2"/>
  <c r="AH202" i="2"/>
  <c r="AH176" i="2"/>
  <c r="AH167" i="2"/>
  <c r="AH713" i="2"/>
  <c r="AH91" i="2"/>
  <c r="AH115" i="2"/>
  <c r="AH253" i="2"/>
  <c r="AH130" i="2"/>
  <c r="AH672" i="2"/>
  <c r="AH126" i="2"/>
  <c r="AH445" i="2"/>
  <c r="AH378" i="2"/>
  <c r="AH392" i="2"/>
  <c r="AH455" i="2"/>
  <c r="AH540" i="2"/>
  <c r="AH104" i="2"/>
  <c r="AH272" i="2"/>
  <c r="AH280" i="2"/>
  <c r="AH282" i="2"/>
  <c r="AH600" i="2"/>
  <c r="AH321" i="2"/>
  <c r="AH376" i="2"/>
  <c r="AH452" i="2"/>
  <c r="AH461" i="2"/>
  <c r="AH323" i="2"/>
  <c r="AH315" i="2"/>
  <c r="AH653" i="2"/>
  <c r="AH241" i="2"/>
  <c r="AH270" i="2"/>
  <c r="AH302" i="2"/>
  <c r="AH687" i="2"/>
  <c r="AH517" i="2"/>
  <c r="AH709" i="2"/>
  <c r="AH207" i="2"/>
  <c r="AH103" i="2"/>
  <c r="AH215" i="2"/>
  <c r="AH439" i="2"/>
  <c r="AH230" i="2"/>
  <c r="AH340" i="2"/>
  <c r="AH220" i="2"/>
  <c r="AH336" i="2"/>
  <c r="AH503" i="2"/>
  <c r="AH286" i="2"/>
  <c r="AH524" i="2"/>
  <c r="AH53" i="2"/>
  <c r="AH586" i="2"/>
  <c r="AH647" i="2"/>
  <c r="AH443" i="2"/>
  <c r="AH360" i="2"/>
  <c r="AH543" i="2"/>
  <c r="AH511" i="2"/>
  <c r="AH37" i="2"/>
  <c r="AH225" i="2"/>
  <c r="AH18" i="2"/>
  <c r="AH24" i="2"/>
  <c r="AH44" i="2"/>
  <c r="AH534" i="2"/>
  <c r="AH78" i="2"/>
  <c r="AH725" i="2"/>
  <c r="AH638" i="2"/>
  <c r="AH294" i="2"/>
  <c r="AH393" i="2"/>
  <c r="AH61" i="2"/>
  <c r="AH184" i="2"/>
  <c r="AH278" i="2"/>
  <c r="AH654" i="2"/>
  <c r="AH4" i="2"/>
  <c r="AH287" i="2"/>
  <c r="AH263" i="2"/>
  <c r="AH204" i="2"/>
  <c r="AH564" i="2"/>
  <c r="AH531" i="2"/>
  <c r="AH236" i="2"/>
  <c r="AH283" i="2"/>
  <c r="AH364" i="2"/>
  <c r="AH538" i="2"/>
  <c r="AH75" i="2"/>
  <c r="AH424" i="2"/>
  <c r="AH528" i="2"/>
  <c r="AH483" i="2"/>
  <c r="AH318" i="2"/>
  <c r="AH559" i="2"/>
  <c r="AH723" i="2"/>
  <c r="AH539" i="2"/>
  <c r="AH36" i="2"/>
  <c r="AH155" i="2"/>
  <c r="AH227" i="2"/>
  <c r="AH368" i="2"/>
  <c r="AH99" i="2"/>
  <c r="AH311" i="2"/>
  <c r="AH186" i="2"/>
  <c r="AH397" i="2"/>
  <c r="AH656" i="2"/>
  <c r="AH144" i="2"/>
  <c r="AH247" i="2"/>
  <c r="AH98" i="2"/>
  <c r="AH262" i="2"/>
  <c r="AH174" i="2"/>
  <c r="AH646" i="2"/>
  <c r="AH40" i="2"/>
  <c r="AH514" i="2"/>
  <c r="AH412" i="2"/>
  <c r="AH209" i="2"/>
  <c r="AH563" i="2"/>
  <c r="AH537" i="2"/>
  <c r="AH428" i="2"/>
  <c r="AH304" i="2"/>
  <c r="AH662" i="2"/>
  <c r="AH193" i="2"/>
  <c r="AH343" i="2"/>
  <c r="AH377" i="2"/>
  <c r="AH423" i="2"/>
  <c r="AH256" i="2"/>
  <c r="AH604" i="2"/>
  <c r="AH641" i="2"/>
  <c r="AH255" i="2"/>
  <c r="AH296" i="2"/>
  <c r="AH339" i="2"/>
  <c r="AH79" i="2"/>
  <c r="AH94" i="2"/>
  <c r="AH14" i="2"/>
  <c r="AH490" i="2"/>
  <c r="AH520" i="2"/>
  <c r="AH476" i="2"/>
  <c r="AH710" i="2"/>
  <c r="AH536" i="2"/>
  <c r="AH724" i="2"/>
  <c r="AH359" i="2"/>
  <c r="AH442" i="2"/>
  <c r="AH362" i="2"/>
  <c r="AH567" i="2"/>
  <c r="AH118" i="2"/>
  <c r="AH592" i="2"/>
  <c r="AH558" i="2"/>
  <c r="AH234" i="2"/>
  <c r="AH391" i="2"/>
  <c r="AH355" i="2"/>
  <c r="AH22" i="2"/>
  <c r="AH698" i="2"/>
  <c r="AH208" i="2"/>
  <c r="AH26" i="2"/>
  <c r="AH313" i="2"/>
  <c r="AH659" i="2"/>
  <c r="AH383" i="2"/>
  <c r="AH623" i="2"/>
  <c r="AH384" i="2"/>
  <c r="AH660" i="2"/>
  <c r="AH211" i="2"/>
  <c r="AH426" i="2"/>
  <c r="AH292" i="2"/>
  <c r="AH612" i="2"/>
  <c r="AH187" i="2"/>
  <c r="AH276" i="2"/>
  <c r="AH41" i="2"/>
  <c r="AH621" i="2"/>
  <c r="AH680" i="2"/>
  <c r="AH479" i="2"/>
  <c r="AH526" i="2"/>
  <c r="AH51" i="2"/>
  <c r="AH54" i="2"/>
  <c r="AH290" i="2"/>
  <c r="AH668" i="2"/>
  <c r="AH381" i="2"/>
  <c r="AH63" i="2"/>
  <c r="AH218" i="2"/>
  <c r="AH666" i="2"/>
  <c r="AH312" i="2"/>
  <c r="AH328" i="2"/>
  <c r="AH562" i="2"/>
  <c r="AH365" i="2"/>
  <c r="AH669" i="2"/>
  <c r="AH369" i="2"/>
  <c r="AH317" i="2"/>
  <c r="AH197" i="2"/>
  <c r="AH691" i="2"/>
  <c r="AH117" i="2"/>
  <c r="AH73" i="2"/>
  <c r="AH146" i="2"/>
  <c r="AH303" i="2"/>
  <c r="AH170" i="2"/>
  <c r="AH465" i="2"/>
  <c r="AH690" i="2"/>
  <c r="AH695" i="2"/>
  <c r="AH338" i="2"/>
  <c r="AH86" i="2"/>
  <c r="AH105" i="2"/>
  <c r="AH92" i="2"/>
  <c r="AH451" i="2"/>
  <c r="AH462" i="2"/>
  <c r="AH699" i="2"/>
  <c r="AH597" i="2"/>
  <c r="AH68" i="2"/>
  <c r="AH610" i="2"/>
  <c r="AH224" i="2"/>
  <c r="AH556" i="2"/>
  <c r="AH194" i="2"/>
  <c r="AH137" i="2"/>
  <c r="AH417" i="2"/>
  <c r="AH686" i="2"/>
  <c r="AH425" i="2"/>
  <c r="AH289" i="2"/>
  <c r="AH319" i="2"/>
  <c r="AH306" i="2"/>
  <c r="AH530" i="2"/>
  <c r="AH181" i="2"/>
  <c r="AH630" i="2"/>
  <c r="AH708" i="2"/>
  <c r="AH110" i="2"/>
  <c r="AH498" i="2"/>
  <c r="AH89" i="2"/>
  <c r="AH152" i="2"/>
  <c r="AH617" i="2"/>
  <c r="AH411" i="2"/>
  <c r="AH196" i="2"/>
  <c r="AH516" i="2"/>
  <c r="AH239" i="2"/>
  <c r="AH76" i="2"/>
  <c r="AH627" i="2"/>
  <c r="AH605" i="2"/>
  <c r="AH405" i="2"/>
  <c r="AH389" i="2"/>
  <c r="AH707" i="2"/>
  <c r="AH158" i="2"/>
  <c r="AH164" i="2"/>
  <c r="AH279" i="2"/>
  <c r="AH587" i="2"/>
  <c r="AH223" i="2"/>
  <c r="AH108" i="2"/>
  <c r="AH320" i="2"/>
  <c r="AH611" i="2"/>
  <c r="AH97" i="2"/>
  <c r="AH269" i="2"/>
  <c r="AH192" i="2"/>
  <c r="AH555" i="2"/>
  <c r="AH717" i="2"/>
  <c r="AH157" i="2"/>
  <c r="AH252" i="2"/>
  <c r="AH518" i="2"/>
  <c r="AH275" i="2"/>
  <c r="AH671" i="2"/>
  <c r="AH696" i="2"/>
  <c r="AH471" i="2"/>
  <c r="AH579" i="2"/>
  <c r="AH463" i="2"/>
  <c r="AH281" i="2"/>
  <c r="AH96" i="2"/>
  <c r="AH291" i="2"/>
  <c r="AH618" i="2"/>
  <c r="AH619" i="2"/>
  <c r="AH636" i="2"/>
  <c r="AH260" i="2"/>
  <c r="AH382" i="2"/>
  <c r="AH200" i="2"/>
  <c r="AH116" i="2"/>
  <c r="AH625" i="2"/>
  <c r="AH561" i="2"/>
  <c r="AH261" i="2"/>
  <c r="AH684" i="2"/>
  <c r="AH506" i="2"/>
  <c r="AH447" i="2"/>
  <c r="AH683" i="2"/>
  <c r="AH648" i="2"/>
  <c r="AH297" i="2"/>
  <c r="AH499" i="2"/>
  <c r="AH347" i="2"/>
  <c r="AH616" i="2"/>
  <c r="AH589" i="2"/>
  <c r="AH582" i="2"/>
  <c r="AH488" i="2"/>
  <c r="AH251" i="2"/>
  <c r="AH210" i="2"/>
  <c r="AH129" i="2"/>
  <c r="AH432" i="2"/>
  <c r="AH449" i="2"/>
  <c r="AH566" i="2"/>
  <c r="AH501" i="2"/>
  <c r="AH480" i="2"/>
  <c r="AH434" i="2"/>
  <c r="AH470" i="2"/>
  <c r="AH651" i="2"/>
  <c r="AH477" i="2"/>
  <c r="AH550" i="2"/>
  <c r="AH299" i="2"/>
  <c r="AH596" i="2"/>
  <c r="AH689" i="2"/>
  <c r="AH268" i="2"/>
  <c r="AH521" i="2"/>
  <c r="AH529" i="2"/>
  <c r="AH701" i="2"/>
  <c r="AH385" i="2"/>
  <c r="AH565" i="2"/>
  <c r="AH372" i="2"/>
  <c r="AH496" i="2"/>
  <c r="AH673" i="2"/>
  <c r="AH606" i="2"/>
  <c r="AH493" i="2"/>
  <c r="AH649" i="2"/>
  <c r="AH491" i="2"/>
  <c r="AH418" i="2"/>
  <c r="AH552" i="2"/>
  <c r="AH213" i="2"/>
  <c r="AH245" i="2"/>
  <c r="AH712" i="2"/>
  <c r="AH652" i="2"/>
  <c r="AH624" i="2"/>
  <c r="AH675" i="2"/>
  <c r="AH679" i="2"/>
  <c r="AH410" i="2"/>
  <c r="AH427" i="2"/>
  <c r="AH402" i="2"/>
  <c r="AH431" i="2"/>
  <c r="AH288" i="2"/>
  <c r="AH715" i="2"/>
  <c r="AH422" i="2"/>
  <c r="AH632" i="2"/>
  <c r="AH601" i="2"/>
  <c r="AH634" i="2"/>
  <c r="AH544" i="2"/>
  <c r="AH398" i="2"/>
  <c r="AH643" i="2"/>
  <c r="AH608" i="2"/>
  <c r="AH421" i="2"/>
  <c r="AH677" i="2"/>
  <c r="AH574" i="2"/>
  <c r="AH502" i="2"/>
  <c r="AH694" i="2"/>
  <c r="AH640" i="2"/>
  <c r="AH504" i="2"/>
  <c r="AH548" i="2"/>
  <c r="AH663" i="2"/>
  <c r="AH620" i="2"/>
  <c r="AH440" i="2"/>
  <c r="AH704" i="2"/>
  <c r="AH607" i="2"/>
  <c r="AH626" i="2"/>
  <c r="AH702" i="2"/>
  <c r="AH670" i="2"/>
  <c r="AH676" i="2"/>
  <c r="AH719" i="2"/>
  <c r="AH688" i="2"/>
  <c r="AH722" i="2"/>
  <c r="AG444" i="2"/>
  <c r="AG613" i="2"/>
  <c r="AG655" i="2"/>
  <c r="AG136" i="2"/>
  <c r="AG344" i="2"/>
  <c r="AG257" i="2"/>
  <c r="AG629" i="2"/>
  <c r="AG394" i="2"/>
  <c r="AG692" i="2"/>
  <c r="AG545" i="2"/>
  <c r="AG326" i="2"/>
  <c r="AG639" i="2"/>
  <c r="AG406" i="2"/>
  <c r="AG553" i="2"/>
  <c r="AG430" i="2"/>
  <c r="AG387" i="2"/>
  <c r="AG284" i="2"/>
  <c r="AG10" i="2"/>
  <c r="AG681" i="2"/>
  <c r="AG205" i="2"/>
  <c r="AG182" i="2"/>
  <c r="AG60" i="2"/>
  <c r="AG237" i="2"/>
  <c r="AG180" i="2"/>
  <c r="AG436" i="2"/>
  <c r="AG466" i="2"/>
  <c r="AG179" i="2"/>
  <c r="AG522" i="2"/>
  <c r="AG160" i="2"/>
  <c r="AG330" i="2"/>
  <c r="AG141" i="2"/>
  <c r="AG71" i="2"/>
  <c r="AG714" i="2"/>
  <c r="AG143" i="2"/>
  <c r="AG52" i="2"/>
  <c r="AG591" i="2"/>
  <c r="AG602" i="2"/>
  <c r="AG603" i="2"/>
  <c r="AG222" i="2"/>
  <c r="AG20" i="2"/>
  <c r="AG357" i="2"/>
  <c r="AG527" i="2"/>
  <c r="AG30" i="2"/>
  <c r="AG337" i="2"/>
  <c r="AG123" i="2"/>
  <c r="AG243" i="2"/>
  <c r="AG11" i="2"/>
  <c r="AG69" i="2"/>
  <c r="AG153" i="2"/>
  <c r="AG350" i="2"/>
  <c r="AG228" i="2"/>
  <c r="AG185" i="2"/>
  <c r="AG295" i="2"/>
  <c r="AG487" i="2"/>
  <c r="AG111" i="2"/>
  <c r="AG346" i="2"/>
  <c r="AG165" i="2"/>
  <c r="AG664" i="2"/>
  <c r="AG106" i="2"/>
  <c r="AG560" i="2"/>
  <c r="AG240" i="2"/>
  <c r="AG386" i="2"/>
  <c r="AG183" i="2"/>
  <c r="AG500" i="2"/>
  <c r="AG149" i="2"/>
  <c r="AG102" i="2"/>
  <c r="AG121" i="2"/>
  <c r="AG399" i="2"/>
  <c r="AG175" i="2"/>
  <c r="AG569" i="2"/>
  <c r="AG341" i="2"/>
  <c r="AG700" i="2"/>
  <c r="AG59" i="2"/>
  <c r="AG127" i="2"/>
  <c r="AG414" i="2"/>
  <c r="AG525" i="2"/>
  <c r="AG335" i="2"/>
  <c r="AG258" i="2"/>
  <c r="AG191" i="2"/>
  <c r="AG577" i="2"/>
  <c r="AG177" i="2"/>
  <c r="AG547" i="2"/>
  <c r="AG189" i="2"/>
  <c r="AG32" i="2"/>
  <c r="AG231" i="2"/>
  <c r="AG134" i="2"/>
  <c r="AG214" i="2"/>
  <c r="AG119" i="2"/>
  <c r="AG188" i="2"/>
  <c r="AG166" i="2"/>
  <c r="AG100" i="2"/>
  <c r="AG614" i="2"/>
  <c r="AG513" i="2"/>
  <c r="AG35" i="2"/>
  <c r="AG588" i="2"/>
  <c r="AG83" i="2"/>
  <c r="AG150" i="2"/>
  <c r="AG642" i="2"/>
  <c r="AG546" i="2"/>
  <c r="AG415" i="2"/>
  <c r="AG325" i="2"/>
  <c r="AG120" i="2"/>
  <c r="AG173" i="2"/>
  <c r="AG266" i="2"/>
  <c r="AG486" i="2"/>
  <c r="AG56" i="2"/>
  <c r="AG298" i="2"/>
  <c r="AG467" i="2"/>
  <c r="AG249" i="2"/>
  <c r="AG598" i="2"/>
  <c r="AG388" i="2"/>
  <c r="AG154" i="2"/>
  <c r="AG515" i="2"/>
  <c r="AG6" i="2"/>
  <c r="AG77" i="2"/>
  <c r="AG308" i="2"/>
  <c r="AG7" i="2"/>
  <c r="AG172" i="2"/>
  <c r="AG12" i="2"/>
  <c r="AG557" i="2"/>
  <c r="AG309" i="2"/>
  <c r="AG370" i="2"/>
  <c r="AG43" i="2"/>
  <c r="AG216" i="2"/>
  <c r="AG390" i="2"/>
  <c r="AG212" i="2"/>
  <c r="AG169" i="2"/>
  <c r="AG55" i="2"/>
  <c r="AG72" i="2"/>
  <c r="AG162" i="2"/>
  <c r="AG464" i="2"/>
  <c r="AG441" i="2"/>
  <c r="AG267" i="2"/>
  <c r="AG375" i="2"/>
  <c r="AG271" i="2"/>
  <c r="AG585" i="2"/>
  <c r="AG125" i="2"/>
  <c r="AG87" i="2"/>
  <c r="AG703" i="2"/>
  <c r="AG242" i="2"/>
  <c r="AG58" i="2"/>
  <c r="AG199" i="2"/>
  <c r="AG147" i="2"/>
  <c r="AG45" i="2"/>
  <c r="AG145" i="2"/>
  <c r="AG413" i="2"/>
  <c r="AG345" i="2"/>
  <c r="AG277" i="2"/>
  <c r="AG416" i="2"/>
  <c r="AG481" i="2"/>
  <c r="AG380" i="2"/>
  <c r="AG305" i="2"/>
  <c r="AG128" i="2"/>
  <c r="AG233" i="2"/>
  <c r="AG593" i="2"/>
  <c r="AG720" i="2"/>
  <c r="AG81" i="2"/>
  <c r="AG2" i="2"/>
  <c r="AG599" i="2"/>
  <c r="AG140" i="2"/>
  <c r="AG437" i="2"/>
  <c r="AG19" i="2"/>
  <c r="AG366" i="2"/>
  <c r="AG541" i="2"/>
  <c r="AG15" i="2"/>
  <c r="AG195" i="2"/>
  <c r="AG505" i="2"/>
  <c r="AG232" i="2"/>
  <c r="AG494" i="2"/>
  <c r="AG661" i="2"/>
  <c r="AG542" i="2"/>
  <c r="AG327" i="2"/>
  <c r="AG533" i="2"/>
  <c r="AG62" i="2"/>
  <c r="AG650" i="2"/>
  <c r="AG628" i="2"/>
  <c r="AG226" i="2"/>
  <c r="AG50" i="2"/>
  <c r="AG16" i="2"/>
  <c r="AG438" i="2"/>
  <c r="AG333" i="2"/>
  <c r="AG322" i="2"/>
  <c r="AG139" i="2"/>
  <c r="AG132" i="2"/>
  <c r="AG615" i="2"/>
  <c r="AG74" i="2"/>
  <c r="AG594" i="2"/>
  <c r="AG489" i="2"/>
  <c r="AG324" i="2"/>
  <c r="AG229" i="2"/>
  <c r="AG631" i="2"/>
  <c r="AG678" i="2"/>
  <c r="AG352" i="2"/>
  <c r="AG697" i="2"/>
  <c r="AG293" i="2"/>
  <c r="AG409" i="2"/>
  <c r="AG161" i="2"/>
  <c r="AG206" i="2"/>
  <c r="AG459" i="2"/>
  <c r="AG101" i="2"/>
  <c r="AG419" i="2"/>
  <c r="AG404" i="2"/>
  <c r="AG88" i="2"/>
  <c r="AG332" i="2"/>
  <c r="AG65" i="2"/>
  <c r="AG39" i="2"/>
  <c r="AG472" i="2"/>
  <c r="AG259" i="2"/>
  <c r="AG474" i="2"/>
  <c r="AG644" i="2"/>
  <c r="AG316" i="2"/>
  <c r="AG507" i="2"/>
  <c r="AG622" i="2"/>
  <c r="AG122" i="2"/>
  <c r="AG171" i="2"/>
  <c r="AG64" i="2"/>
  <c r="AG301" i="2"/>
  <c r="AG221" i="2"/>
  <c r="AG42" i="2"/>
  <c r="AG138" i="2"/>
  <c r="AG47" i="2"/>
  <c r="AG706" i="2"/>
  <c r="AG250" i="2"/>
  <c r="AG429" i="2"/>
  <c r="AG580" i="2"/>
  <c r="AG578" i="2"/>
  <c r="AG448" i="2"/>
  <c r="AG358" i="2"/>
  <c r="AG609" i="2"/>
  <c r="AG354" i="2"/>
  <c r="AG468" i="2"/>
  <c r="AG718" i="2"/>
  <c r="AG264" i="2"/>
  <c r="AG219" i="2"/>
  <c r="AG254" i="2"/>
  <c r="AG300" i="2"/>
  <c r="AG49" i="2"/>
  <c r="AG148" i="2"/>
  <c r="AG351" i="2"/>
  <c r="AG583" i="2"/>
  <c r="AG682" i="2"/>
  <c r="AG371" i="2"/>
  <c r="AG156" i="2"/>
  <c r="AG367" i="2"/>
  <c r="AG84" i="2"/>
  <c r="AG568" i="2"/>
  <c r="AG450" i="2"/>
  <c r="AG407" i="2"/>
  <c r="AG274" i="2"/>
  <c r="AG379" i="2"/>
  <c r="AG645" i="2"/>
  <c r="AG46" i="2"/>
  <c r="AG478" i="2"/>
  <c r="AG363" i="2"/>
  <c r="AG510" i="2"/>
  <c r="AG635" i="2"/>
  <c r="AG523" i="2"/>
  <c r="AG575" i="2"/>
  <c r="AG70" i="2"/>
  <c r="AG401" i="2"/>
  <c r="AG27" i="2"/>
  <c r="AG408" i="2"/>
  <c r="AG3" i="2"/>
  <c r="AG667" i="2"/>
  <c r="AG726" i="2"/>
  <c r="AG217" i="2"/>
  <c r="AG342" i="2"/>
  <c r="AG31" i="2"/>
  <c r="AG80" i="2"/>
  <c r="AG34" i="2"/>
  <c r="AG549" i="2"/>
  <c r="AG124" i="2"/>
  <c r="AG572" i="2"/>
  <c r="AG457" i="2"/>
  <c r="AG310" i="2"/>
  <c r="AG331" i="2"/>
  <c r="AG453" i="2"/>
  <c r="AG85" i="2"/>
  <c r="AG535" i="2"/>
  <c r="AG265" i="2"/>
  <c r="AG497" i="2"/>
  <c r="AG508" i="2"/>
  <c r="AG657" i="2"/>
  <c r="AG433" i="2"/>
  <c r="AG554" i="2"/>
  <c r="AG33" i="2"/>
  <c r="AG581" i="2"/>
  <c r="AG159" i="2"/>
  <c r="AG5" i="2"/>
  <c r="AG721" i="2"/>
  <c r="AG246" i="2"/>
  <c r="AG28" i="2"/>
  <c r="AG8" i="2"/>
  <c r="AG395" i="2"/>
  <c r="AG595" i="2"/>
  <c r="AG356" i="2"/>
  <c r="AG9" i="2"/>
  <c r="AG314" i="2"/>
  <c r="AG403" i="2"/>
  <c r="AG190" i="2"/>
  <c r="AG532" i="2"/>
  <c r="AG400" i="2"/>
  <c r="AG38" i="2"/>
  <c r="AG238" i="2"/>
  <c r="AG519" i="2"/>
  <c r="AG637" i="2"/>
  <c r="AG705" i="2"/>
  <c r="AG178" i="2"/>
  <c r="AG201" i="2"/>
  <c r="AG13" i="2"/>
  <c r="AG93" i="2"/>
  <c r="AG665" i="2"/>
  <c r="AG168" i="2"/>
  <c r="AG446" i="2"/>
  <c r="AG590" i="2"/>
  <c r="AG460" i="2"/>
  <c r="AG82" i="2"/>
  <c r="AG396" i="2"/>
  <c r="AG235" i="2"/>
  <c r="AG163" i="2"/>
  <c r="AG57" i="2"/>
  <c r="AG711" i="2"/>
  <c r="AG716" i="2"/>
  <c r="AG109" i="2"/>
  <c r="AG90" i="2"/>
  <c r="AG285" i="2"/>
  <c r="AG353" i="2"/>
  <c r="AG469" i="2"/>
  <c r="AG584" i="2"/>
  <c r="AG348" i="2"/>
  <c r="AG151" i="2"/>
  <c r="AG484" i="2"/>
  <c r="AG349" i="2"/>
  <c r="AG512" i="2"/>
  <c r="AG21" i="2"/>
  <c r="AG142" i="2"/>
  <c r="AG492" i="2"/>
  <c r="AG475" i="2"/>
  <c r="AG693" i="2"/>
  <c r="AG334" i="2"/>
  <c r="AG454" i="2"/>
  <c r="AG244" i="2"/>
  <c r="AG658" i="2"/>
  <c r="AG248" i="2"/>
  <c r="AG473" i="2"/>
  <c r="AG374" i="2"/>
  <c r="AG482" i="2"/>
  <c r="AG23" i="2"/>
  <c r="AG113" i="2"/>
  <c r="AG203" i="2"/>
  <c r="AG576" i="2"/>
  <c r="AG17" i="2"/>
  <c r="AG107" i="2"/>
  <c r="AG135" i="2"/>
  <c r="AG198" i="2"/>
  <c r="AG133" i="2"/>
  <c r="AG273" i="2"/>
  <c r="AG456" i="2"/>
  <c r="AG25" i="2"/>
  <c r="AG29" i="2"/>
  <c r="AG685" i="2"/>
  <c r="AG495" i="2"/>
  <c r="AG551" i="2"/>
  <c r="AG435" i="2"/>
  <c r="AG361" i="2"/>
  <c r="AG95" i="2"/>
  <c r="AG329" i="2"/>
  <c r="AG571" i="2"/>
  <c r="AG674" i="2"/>
  <c r="AG373" i="2"/>
  <c r="AG633" i="2"/>
  <c r="AG485" i="2"/>
  <c r="AG114" i="2"/>
  <c r="AG67" i="2"/>
  <c r="AG573" i="2"/>
  <c r="AG48" i="2"/>
  <c r="AG66" i="2"/>
  <c r="AG112" i="2"/>
  <c r="AG420" i="2"/>
  <c r="AG307" i="2"/>
  <c r="AG131" i="2"/>
  <c r="AG570" i="2"/>
  <c r="AG509" i="2"/>
  <c r="AG458" i="2"/>
  <c r="AG202" i="2"/>
  <c r="AG176" i="2"/>
  <c r="AG167" i="2"/>
  <c r="AG713" i="2"/>
  <c r="AG91" i="2"/>
  <c r="AG115" i="2"/>
  <c r="AG253" i="2"/>
  <c r="AG130" i="2"/>
  <c r="AG672" i="2"/>
  <c r="AG126" i="2"/>
  <c r="AG445" i="2"/>
  <c r="AG378" i="2"/>
  <c r="AG392" i="2"/>
  <c r="AG455" i="2"/>
  <c r="AG540" i="2"/>
  <c r="AG104" i="2"/>
  <c r="AG272" i="2"/>
  <c r="AG280" i="2"/>
  <c r="AG282" i="2"/>
  <c r="AG600" i="2"/>
  <c r="AG321" i="2"/>
  <c r="AG376" i="2"/>
  <c r="AG452" i="2"/>
  <c r="AG461" i="2"/>
  <c r="AG323" i="2"/>
  <c r="AG315" i="2"/>
  <c r="AG653" i="2"/>
  <c r="AG241" i="2"/>
  <c r="AG270" i="2"/>
  <c r="AG302" i="2"/>
  <c r="AG687" i="2"/>
  <c r="AG517" i="2"/>
  <c r="AG709" i="2"/>
  <c r="AG207" i="2"/>
  <c r="AG103" i="2"/>
  <c r="AG215" i="2"/>
  <c r="AG439" i="2"/>
  <c r="AG230" i="2"/>
  <c r="AG340" i="2"/>
  <c r="AG220" i="2"/>
  <c r="AG336" i="2"/>
  <c r="AG503" i="2"/>
  <c r="AG286" i="2"/>
  <c r="AG524" i="2"/>
  <c r="AG53" i="2"/>
  <c r="AG586" i="2"/>
  <c r="AG647" i="2"/>
  <c r="AG443" i="2"/>
  <c r="AG360" i="2"/>
  <c r="AG543" i="2"/>
  <c r="AG511" i="2"/>
  <c r="AG37" i="2"/>
  <c r="AG225" i="2"/>
  <c r="AG18" i="2"/>
  <c r="AG24" i="2"/>
  <c r="AG44" i="2"/>
  <c r="AG534" i="2"/>
  <c r="AG78" i="2"/>
  <c r="AG725" i="2"/>
  <c r="AG638" i="2"/>
  <c r="AG294" i="2"/>
  <c r="AG393" i="2"/>
  <c r="AG61" i="2"/>
  <c r="AG184" i="2"/>
  <c r="AG278" i="2"/>
  <c r="AG654" i="2"/>
  <c r="AG4" i="2"/>
  <c r="AG287" i="2"/>
  <c r="AG263" i="2"/>
  <c r="AG204" i="2"/>
  <c r="AG564" i="2"/>
  <c r="AG531" i="2"/>
  <c r="AG236" i="2"/>
  <c r="AG283" i="2"/>
  <c r="AG364" i="2"/>
  <c r="AG538" i="2"/>
  <c r="AG75" i="2"/>
  <c r="AG424" i="2"/>
  <c r="AG528" i="2"/>
  <c r="AG483" i="2"/>
  <c r="AG318" i="2"/>
  <c r="AG559" i="2"/>
  <c r="AG723" i="2"/>
  <c r="AG539" i="2"/>
  <c r="AG36" i="2"/>
  <c r="AG155" i="2"/>
  <c r="AG227" i="2"/>
  <c r="AG368" i="2"/>
  <c r="AG99" i="2"/>
  <c r="AG311" i="2"/>
  <c r="AG186" i="2"/>
  <c r="AG397" i="2"/>
  <c r="AG656" i="2"/>
  <c r="AG144" i="2"/>
  <c r="AG247" i="2"/>
  <c r="AG98" i="2"/>
  <c r="AG262" i="2"/>
  <c r="AG174" i="2"/>
  <c r="AG646" i="2"/>
  <c r="AG40" i="2"/>
  <c r="AG514" i="2"/>
  <c r="AG412" i="2"/>
  <c r="AG209" i="2"/>
  <c r="AG563" i="2"/>
  <c r="AG537" i="2"/>
  <c r="AG428" i="2"/>
  <c r="AG304" i="2"/>
  <c r="AG662" i="2"/>
  <c r="AG193" i="2"/>
  <c r="AG343" i="2"/>
  <c r="AG377" i="2"/>
  <c r="AG423" i="2"/>
  <c r="AG256" i="2"/>
  <c r="AG604" i="2"/>
  <c r="AG641" i="2"/>
  <c r="AG255" i="2"/>
  <c r="AG296" i="2"/>
  <c r="AG339" i="2"/>
  <c r="AG79" i="2"/>
  <c r="AG94" i="2"/>
  <c r="AG14" i="2"/>
  <c r="AG490" i="2"/>
  <c r="AG520" i="2"/>
  <c r="AG476" i="2"/>
  <c r="AG710" i="2"/>
  <c r="AG536" i="2"/>
  <c r="AG724" i="2"/>
  <c r="AG359" i="2"/>
  <c r="AG442" i="2"/>
  <c r="AG362" i="2"/>
  <c r="AG567" i="2"/>
  <c r="AG118" i="2"/>
  <c r="AG592" i="2"/>
  <c r="AG558" i="2"/>
  <c r="AG234" i="2"/>
  <c r="AG391" i="2"/>
  <c r="AG355" i="2"/>
  <c r="AG22" i="2"/>
  <c r="AG698" i="2"/>
  <c r="AG208" i="2"/>
  <c r="AG26" i="2"/>
  <c r="AG313" i="2"/>
  <c r="AG659" i="2"/>
  <c r="AG383" i="2"/>
  <c r="AG623" i="2"/>
  <c r="AG384" i="2"/>
  <c r="AG660" i="2"/>
  <c r="AG211" i="2"/>
  <c r="AG426" i="2"/>
  <c r="AG292" i="2"/>
  <c r="AG612" i="2"/>
  <c r="AG187" i="2"/>
  <c r="AG276" i="2"/>
  <c r="AG41" i="2"/>
  <c r="AG621" i="2"/>
  <c r="AG680" i="2"/>
  <c r="AG479" i="2"/>
  <c r="AG526" i="2"/>
  <c r="AG51" i="2"/>
  <c r="AG54" i="2"/>
  <c r="AG290" i="2"/>
  <c r="AG668" i="2"/>
  <c r="AG381" i="2"/>
  <c r="AG63" i="2"/>
  <c r="AG218" i="2"/>
  <c r="AG666" i="2"/>
  <c r="AG312" i="2"/>
  <c r="AG328" i="2"/>
  <c r="AG562" i="2"/>
  <c r="AG365" i="2"/>
  <c r="AG669" i="2"/>
  <c r="AG369" i="2"/>
  <c r="AG317" i="2"/>
  <c r="AG197" i="2"/>
  <c r="AG691" i="2"/>
  <c r="AG117" i="2"/>
  <c r="AG73" i="2"/>
  <c r="AG146" i="2"/>
  <c r="AG303" i="2"/>
  <c r="AG170" i="2"/>
  <c r="AG465" i="2"/>
  <c r="AG690" i="2"/>
  <c r="AG695" i="2"/>
  <c r="AG338" i="2"/>
  <c r="AG86" i="2"/>
  <c r="AG105" i="2"/>
  <c r="AG92" i="2"/>
  <c r="AG451" i="2"/>
  <c r="AG462" i="2"/>
  <c r="AG699" i="2"/>
  <c r="AG597" i="2"/>
  <c r="AG68" i="2"/>
  <c r="AG610" i="2"/>
  <c r="AG224" i="2"/>
  <c r="AG556" i="2"/>
  <c r="AG194" i="2"/>
  <c r="AG137" i="2"/>
  <c r="AG417" i="2"/>
  <c r="AG686" i="2"/>
  <c r="AG425" i="2"/>
  <c r="AG289" i="2"/>
  <c r="AG319" i="2"/>
  <c r="AG306" i="2"/>
  <c r="AG530" i="2"/>
  <c r="AG181" i="2"/>
  <c r="AG630" i="2"/>
  <c r="AG708" i="2"/>
  <c r="AG110" i="2"/>
  <c r="AG498" i="2"/>
  <c r="AG89" i="2"/>
  <c r="AG152" i="2"/>
  <c r="AG617" i="2"/>
  <c r="AG411" i="2"/>
  <c r="AG196" i="2"/>
  <c r="AG516" i="2"/>
  <c r="AG239" i="2"/>
  <c r="AG76" i="2"/>
  <c r="AG627" i="2"/>
  <c r="AG605" i="2"/>
  <c r="AG405" i="2"/>
  <c r="AG389" i="2"/>
  <c r="AG707" i="2"/>
  <c r="AG158" i="2"/>
  <c r="AG164" i="2"/>
  <c r="AG279" i="2"/>
  <c r="AG587" i="2"/>
  <c r="AG223" i="2"/>
  <c r="AG108" i="2"/>
  <c r="AG320" i="2"/>
  <c r="AG611" i="2"/>
  <c r="AG97" i="2"/>
  <c r="AG269" i="2"/>
  <c r="AG192" i="2"/>
  <c r="AG555" i="2"/>
  <c r="AG717" i="2"/>
  <c r="AG157" i="2"/>
  <c r="AG252" i="2"/>
  <c r="AG518" i="2"/>
  <c r="AG275" i="2"/>
  <c r="AG671" i="2"/>
  <c r="AG696" i="2"/>
  <c r="AG471" i="2"/>
  <c r="AG579" i="2"/>
  <c r="AG463" i="2"/>
  <c r="AG281" i="2"/>
  <c r="AG96" i="2"/>
  <c r="AG291" i="2"/>
  <c r="AG618" i="2"/>
  <c r="AG619" i="2"/>
  <c r="AG636" i="2"/>
  <c r="AG260" i="2"/>
  <c r="AG382" i="2"/>
  <c r="AG200" i="2"/>
  <c r="AG116" i="2"/>
  <c r="AG625" i="2"/>
  <c r="AG561" i="2"/>
  <c r="AG261" i="2"/>
  <c r="AG684" i="2"/>
  <c r="AG506" i="2"/>
  <c r="AG447" i="2"/>
  <c r="AG683" i="2"/>
  <c r="AG648" i="2"/>
  <c r="AG297" i="2"/>
  <c r="AG499" i="2"/>
  <c r="AG347" i="2"/>
  <c r="AG616" i="2"/>
  <c r="AG589" i="2"/>
  <c r="AG582" i="2"/>
  <c r="AG488" i="2"/>
  <c r="AG251" i="2"/>
  <c r="AG210" i="2"/>
  <c r="AG129" i="2"/>
  <c r="AG432" i="2"/>
  <c r="AG449" i="2"/>
  <c r="AG566" i="2"/>
  <c r="AG501" i="2"/>
  <c r="AG480" i="2"/>
  <c r="AG434" i="2"/>
  <c r="AG470" i="2"/>
  <c r="AG651" i="2"/>
  <c r="AG477" i="2"/>
  <c r="AG550" i="2"/>
  <c r="AG299" i="2"/>
  <c r="AG596" i="2"/>
  <c r="AG689" i="2"/>
  <c r="AG268" i="2"/>
  <c r="AG521" i="2"/>
  <c r="AG529" i="2"/>
  <c r="AG701" i="2"/>
  <c r="AG385" i="2"/>
  <c r="AG565" i="2"/>
  <c r="AG372" i="2"/>
  <c r="AG496" i="2"/>
  <c r="AG673" i="2"/>
  <c r="AG606" i="2"/>
  <c r="AG493" i="2"/>
  <c r="AG649" i="2"/>
  <c r="AG491" i="2"/>
  <c r="AG418" i="2"/>
  <c r="AG552" i="2"/>
  <c r="AG213" i="2"/>
  <c r="AG245" i="2"/>
  <c r="AG712" i="2"/>
  <c r="AG652" i="2"/>
  <c r="AG624" i="2"/>
  <c r="AG675" i="2"/>
  <c r="AG679" i="2"/>
  <c r="AG410" i="2"/>
  <c r="AG427" i="2"/>
  <c r="AG402" i="2"/>
  <c r="AG431" i="2"/>
  <c r="AG288" i="2"/>
  <c r="AG715" i="2"/>
  <c r="AG422" i="2"/>
  <c r="AG632" i="2"/>
  <c r="AG601" i="2"/>
  <c r="AG634" i="2"/>
  <c r="AG544" i="2"/>
  <c r="AG398" i="2"/>
  <c r="AG643" i="2"/>
  <c r="AG608" i="2"/>
  <c r="AG421" i="2"/>
  <c r="AG677" i="2"/>
  <c r="AG574" i="2"/>
  <c r="AG502" i="2"/>
  <c r="AG694" i="2"/>
  <c r="AG640" i="2"/>
  <c r="AG504" i="2"/>
  <c r="AG548" i="2"/>
  <c r="AG663" i="2"/>
  <c r="AG620" i="2"/>
  <c r="AG440" i="2"/>
  <c r="AG704" i="2"/>
  <c r="AG607" i="2"/>
  <c r="AG626" i="2"/>
  <c r="AG702" i="2"/>
  <c r="AG670" i="2"/>
  <c r="AG676" i="2"/>
  <c r="AG719" i="2"/>
  <c r="AG688" i="2"/>
  <c r="AG722" i="2"/>
  <c r="AF444" i="2"/>
  <c r="AF613" i="2"/>
  <c r="AF655" i="2"/>
  <c r="AF136" i="2"/>
  <c r="AF344" i="2"/>
  <c r="AF257" i="2"/>
  <c r="AF629" i="2"/>
  <c r="AF394" i="2"/>
  <c r="AF692" i="2"/>
  <c r="AF545" i="2"/>
  <c r="AF326" i="2"/>
  <c r="AF639" i="2"/>
  <c r="AF406" i="2"/>
  <c r="AF553" i="2"/>
  <c r="AF430" i="2"/>
  <c r="AF387" i="2"/>
  <c r="AF284" i="2"/>
  <c r="AF10" i="2"/>
  <c r="AF681" i="2"/>
  <c r="AF205" i="2"/>
  <c r="AF182" i="2"/>
  <c r="AF60" i="2"/>
  <c r="AF237" i="2"/>
  <c r="AF180" i="2"/>
  <c r="AF436" i="2"/>
  <c r="AF466" i="2"/>
  <c r="AF179" i="2"/>
  <c r="AF522" i="2"/>
  <c r="AF160" i="2"/>
  <c r="AF330" i="2"/>
  <c r="AF141" i="2"/>
  <c r="AF71" i="2"/>
  <c r="AF714" i="2"/>
  <c r="AF143" i="2"/>
  <c r="AF52" i="2"/>
  <c r="AF591" i="2"/>
  <c r="AF602" i="2"/>
  <c r="AF603" i="2"/>
  <c r="AF222" i="2"/>
  <c r="AF20" i="2"/>
  <c r="AF357" i="2"/>
  <c r="AF527" i="2"/>
  <c r="AF30" i="2"/>
  <c r="AF337" i="2"/>
  <c r="AF123" i="2"/>
  <c r="AF243" i="2"/>
  <c r="AF11" i="2"/>
  <c r="AF69" i="2"/>
  <c r="AF153" i="2"/>
  <c r="AF350" i="2"/>
  <c r="AF228" i="2"/>
  <c r="AF185" i="2"/>
  <c r="AF295" i="2"/>
  <c r="AF487" i="2"/>
  <c r="AF111" i="2"/>
  <c r="AF346" i="2"/>
  <c r="AF165" i="2"/>
  <c r="AF664" i="2"/>
  <c r="AF106" i="2"/>
  <c r="AF560" i="2"/>
  <c r="AF240" i="2"/>
  <c r="AF386" i="2"/>
  <c r="AF183" i="2"/>
  <c r="AF500" i="2"/>
  <c r="AF149" i="2"/>
  <c r="AF102" i="2"/>
  <c r="AF121" i="2"/>
  <c r="AF399" i="2"/>
  <c r="AF175" i="2"/>
  <c r="AF569" i="2"/>
  <c r="AF341" i="2"/>
  <c r="AF700" i="2"/>
  <c r="AF59" i="2"/>
  <c r="AF127" i="2"/>
  <c r="AF414" i="2"/>
  <c r="AF525" i="2"/>
  <c r="AF335" i="2"/>
  <c r="AF258" i="2"/>
  <c r="AF191" i="2"/>
  <c r="AF577" i="2"/>
  <c r="AF177" i="2"/>
  <c r="AF547" i="2"/>
  <c r="AF189" i="2"/>
  <c r="AF32" i="2"/>
  <c r="AF231" i="2"/>
  <c r="AF134" i="2"/>
  <c r="AF214" i="2"/>
  <c r="AF119" i="2"/>
  <c r="AF188" i="2"/>
  <c r="AF166" i="2"/>
  <c r="AF100" i="2"/>
  <c r="AF614" i="2"/>
  <c r="AF513" i="2"/>
  <c r="AF35" i="2"/>
  <c r="AF588" i="2"/>
  <c r="AF83" i="2"/>
  <c r="AF150" i="2"/>
  <c r="AF642" i="2"/>
  <c r="AF546" i="2"/>
  <c r="AF415" i="2"/>
  <c r="AF325" i="2"/>
  <c r="AF120" i="2"/>
  <c r="AF173" i="2"/>
  <c r="AF266" i="2"/>
  <c r="AF486" i="2"/>
  <c r="AF56" i="2"/>
  <c r="AF298" i="2"/>
  <c r="AF467" i="2"/>
  <c r="AF249" i="2"/>
  <c r="AF598" i="2"/>
  <c r="AF388" i="2"/>
  <c r="AF154" i="2"/>
  <c r="AF515" i="2"/>
  <c r="AF6" i="2"/>
  <c r="AF77" i="2"/>
  <c r="AF308" i="2"/>
  <c r="AF7" i="2"/>
  <c r="AF172" i="2"/>
  <c r="AF12" i="2"/>
  <c r="AF557" i="2"/>
  <c r="AF309" i="2"/>
  <c r="AF370" i="2"/>
  <c r="AF43" i="2"/>
  <c r="AF216" i="2"/>
  <c r="AF390" i="2"/>
  <c r="AF212" i="2"/>
  <c r="AF169" i="2"/>
  <c r="AF55" i="2"/>
  <c r="AF72" i="2"/>
  <c r="AF162" i="2"/>
  <c r="AF464" i="2"/>
  <c r="AF441" i="2"/>
  <c r="AF267" i="2"/>
  <c r="AF375" i="2"/>
  <c r="AF271" i="2"/>
  <c r="AF585" i="2"/>
  <c r="AF125" i="2"/>
  <c r="AF87" i="2"/>
  <c r="AF703" i="2"/>
  <c r="AF242" i="2"/>
  <c r="AF58" i="2"/>
  <c r="AF199" i="2"/>
  <c r="AF147" i="2"/>
  <c r="AF45" i="2"/>
  <c r="AF145" i="2"/>
  <c r="AF413" i="2"/>
  <c r="AF345" i="2"/>
  <c r="AF277" i="2"/>
  <c r="AF416" i="2"/>
  <c r="AF481" i="2"/>
  <c r="AF380" i="2"/>
  <c r="AF305" i="2"/>
  <c r="AF128" i="2"/>
  <c r="AF233" i="2"/>
  <c r="AF593" i="2"/>
  <c r="AF720" i="2"/>
  <c r="AF81" i="2"/>
  <c r="AF2" i="2"/>
  <c r="AF599" i="2"/>
  <c r="AF140" i="2"/>
  <c r="AF437" i="2"/>
  <c r="AF19" i="2"/>
  <c r="AF366" i="2"/>
  <c r="AF541" i="2"/>
  <c r="AF15" i="2"/>
  <c r="AF195" i="2"/>
  <c r="AF505" i="2"/>
  <c r="AF232" i="2"/>
  <c r="AF494" i="2"/>
  <c r="AF661" i="2"/>
  <c r="AF542" i="2"/>
  <c r="AF327" i="2"/>
  <c r="AF533" i="2"/>
  <c r="AF62" i="2"/>
  <c r="AF650" i="2"/>
  <c r="AF628" i="2"/>
  <c r="AF226" i="2"/>
  <c r="AF50" i="2"/>
  <c r="AF16" i="2"/>
  <c r="AF438" i="2"/>
  <c r="AF333" i="2"/>
  <c r="AF322" i="2"/>
  <c r="AF139" i="2"/>
  <c r="AF132" i="2"/>
  <c r="AF615" i="2"/>
  <c r="AF74" i="2"/>
  <c r="AF594" i="2"/>
  <c r="AF489" i="2"/>
  <c r="AF324" i="2"/>
  <c r="AF229" i="2"/>
  <c r="AF631" i="2"/>
  <c r="AF678" i="2"/>
  <c r="AF352" i="2"/>
  <c r="AF697" i="2"/>
  <c r="AF293" i="2"/>
  <c r="AF409" i="2"/>
  <c r="AF161" i="2"/>
  <c r="AF206" i="2"/>
  <c r="AF459" i="2"/>
  <c r="AF101" i="2"/>
  <c r="AF419" i="2"/>
  <c r="AF404" i="2"/>
  <c r="AF88" i="2"/>
  <c r="AF332" i="2"/>
  <c r="AF65" i="2"/>
  <c r="AF39" i="2"/>
  <c r="AF472" i="2"/>
  <c r="AF259" i="2"/>
  <c r="AF474" i="2"/>
  <c r="AF644" i="2"/>
  <c r="AF316" i="2"/>
  <c r="AF507" i="2"/>
  <c r="AF622" i="2"/>
  <c r="AF122" i="2"/>
  <c r="AF171" i="2"/>
  <c r="AF64" i="2"/>
  <c r="AF301" i="2"/>
  <c r="AF221" i="2"/>
  <c r="AF42" i="2"/>
  <c r="AF138" i="2"/>
  <c r="AF47" i="2"/>
  <c r="AF706" i="2"/>
  <c r="AF250" i="2"/>
  <c r="AF429" i="2"/>
  <c r="AF580" i="2"/>
  <c r="AF578" i="2"/>
  <c r="AF448" i="2"/>
  <c r="AF358" i="2"/>
  <c r="AF609" i="2"/>
  <c r="AF354" i="2"/>
  <c r="AF468" i="2"/>
  <c r="AF718" i="2"/>
  <c r="AF264" i="2"/>
  <c r="AF219" i="2"/>
  <c r="AF254" i="2"/>
  <c r="AF300" i="2"/>
  <c r="AF49" i="2"/>
  <c r="AF148" i="2"/>
  <c r="AF351" i="2"/>
  <c r="AF583" i="2"/>
  <c r="AF682" i="2"/>
  <c r="AF371" i="2"/>
  <c r="AF156" i="2"/>
  <c r="AF367" i="2"/>
  <c r="AF84" i="2"/>
  <c r="AF568" i="2"/>
  <c r="AF450" i="2"/>
  <c r="AF407" i="2"/>
  <c r="AF274" i="2"/>
  <c r="AF379" i="2"/>
  <c r="AF645" i="2"/>
  <c r="AF46" i="2"/>
  <c r="AF478" i="2"/>
  <c r="AF363" i="2"/>
  <c r="AF510" i="2"/>
  <c r="AF635" i="2"/>
  <c r="AF523" i="2"/>
  <c r="AF575" i="2"/>
  <c r="AF70" i="2"/>
  <c r="AF401" i="2"/>
  <c r="AF27" i="2"/>
  <c r="AF408" i="2"/>
  <c r="AF3" i="2"/>
  <c r="AF667" i="2"/>
  <c r="AF726" i="2"/>
  <c r="AF217" i="2"/>
  <c r="AF342" i="2"/>
  <c r="AF31" i="2"/>
  <c r="AF80" i="2"/>
  <c r="AF34" i="2"/>
  <c r="AF549" i="2"/>
  <c r="AF124" i="2"/>
  <c r="AF572" i="2"/>
  <c r="AF457" i="2"/>
  <c r="AF310" i="2"/>
  <c r="AF331" i="2"/>
  <c r="AF453" i="2"/>
  <c r="AF85" i="2"/>
  <c r="AF535" i="2"/>
  <c r="AF265" i="2"/>
  <c r="AF497" i="2"/>
  <c r="AF508" i="2"/>
  <c r="AF657" i="2"/>
  <c r="AF433" i="2"/>
  <c r="AF554" i="2"/>
  <c r="AF33" i="2"/>
  <c r="AF581" i="2"/>
  <c r="AF159" i="2"/>
  <c r="AF5" i="2"/>
  <c r="AF721" i="2"/>
  <c r="AF246" i="2"/>
  <c r="AF28" i="2"/>
  <c r="AF8" i="2"/>
  <c r="AF395" i="2"/>
  <c r="AF595" i="2"/>
  <c r="AF356" i="2"/>
  <c r="AF9" i="2"/>
  <c r="AF314" i="2"/>
  <c r="AF403" i="2"/>
  <c r="AF190" i="2"/>
  <c r="AF532" i="2"/>
  <c r="AF400" i="2"/>
  <c r="AF38" i="2"/>
  <c r="AF238" i="2"/>
  <c r="AF519" i="2"/>
  <c r="AF637" i="2"/>
  <c r="AF705" i="2"/>
  <c r="AF178" i="2"/>
  <c r="AF201" i="2"/>
  <c r="AF13" i="2"/>
  <c r="AF93" i="2"/>
  <c r="AF665" i="2"/>
  <c r="AF168" i="2"/>
  <c r="AF446" i="2"/>
  <c r="AF590" i="2"/>
  <c r="AF460" i="2"/>
  <c r="AF82" i="2"/>
  <c r="AF396" i="2"/>
  <c r="AF235" i="2"/>
  <c r="AF163" i="2"/>
  <c r="AF57" i="2"/>
  <c r="AF711" i="2"/>
  <c r="AF716" i="2"/>
  <c r="AF109" i="2"/>
  <c r="AF90" i="2"/>
  <c r="AF285" i="2"/>
  <c r="AF353" i="2"/>
  <c r="AF469" i="2"/>
  <c r="AF584" i="2"/>
  <c r="AF348" i="2"/>
  <c r="AF151" i="2"/>
  <c r="AF484" i="2"/>
  <c r="AF349" i="2"/>
  <c r="AF512" i="2"/>
  <c r="AF21" i="2"/>
  <c r="AF142" i="2"/>
  <c r="AF492" i="2"/>
  <c r="AF475" i="2"/>
  <c r="AF693" i="2"/>
  <c r="AF334" i="2"/>
  <c r="AF454" i="2"/>
  <c r="AF244" i="2"/>
  <c r="AF658" i="2"/>
  <c r="AF248" i="2"/>
  <c r="AF473" i="2"/>
  <c r="AF374" i="2"/>
  <c r="AF482" i="2"/>
  <c r="AF23" i="2"/>
  <c r="AF113" i="2"/>
  <c r="AF203" i="2"/>
  <c r="AF576" i="2"/>
  <c r="AF17" i="2"/>
  <c r="AF107" i="2"/>
  <c r="AF135" i="2"/>
  <c r="AF198" i="2"/>
  <c r="AF133" i="2"/>
  <c r="AF273" i="2"/>
  <c r="AF456" i="2"/>
  <c r="AF25" i="2"/>
  <c r="AF29" i="2"/>
  <c r="AF685" i="2"/>
  <c r="AF495" i="2"/>
  <c r="AF551" i="2"/>
  <c r="AF435" i="2"/>
  <c r="AF361" i="2"/>
  <c r="AF95" i="2"/>
  <c r="AF329" i="2"/>
  <c r="AF571" i="2"/>
  <c r="AF674" i="2"/>
  <c r="AF373" i="2"/>
  <c r="AF633" i="2"/>
  <c r="AF485" i="2"/>
  <c r="AF114" i="2"/>
  <c r="AF67" i="2"/>
  <c r="AF573" i="2"/>
  <c r="AF48" i="2"/>
  <c r="AF66" i="2"/>
  <c r="AF112" i="2"/>
  <c r="AF420" i="2"/>
  <c r="AF307" i="2"/>
  <c r="AF131" i="2"/>
  <c r="AF570" i="2"/>
  <c r="AF509" i="2"/>
  <c r="AF458" i="2"/>
  <c r="AF202" i="2"/>
  <c r="AF176" i="2"/>
  <c r="AF167" i="2"/>
  <c r="AF713" i="2"/>
  <c r="AF91" i="2"/>
  <c r="AF115" i="2"/>
  <c r="AF253" i="2"/>
  <c r="AF130" i="2"/>
  <c r="AF672" i="2"/>
  <c r="AF126" i="2"/>
  <c r="AF445" i="2"/>
  <c r="AF378" i="2"/>
  <c r="AF392" i="2"/>
  <c r="AF455" i="2"/>
  <c r="AF540" i="2"/>
  <c r="AF104" i="2"/>
  <c r="AF272" i="2"/>
  <c r="AF280" i="2"/>
  <c r="AF282" i="2"/>
  <c r="AF600" i="2"/>
  <c r="AF321" i="2"/>
  <c r="AF376" i="2"/>
  <c r="AF452" i="2"/>
  <c r="AF461" i="2"/>
  <c r="AF323" i="2"/>
  <c r="AF315" i="2"/>
  <c r="AF653" i="2"/>
  <c r="AF241" i="2"/>
  <c r="AF270" i="2"/>
  <c r="AF302" i="2"/>
  <c r="AF687" i="2"/>
  <c r="AF517" i="2"/>
  <c r="AF709" i="2"/>
  <c r="AF207" i="2"/>
  <c r="AF103" i="2"/>
  <c r="AF215" i="2"/>
  <c r="AF439" i="2"/>
  <c r="AF230" i="2"/>
  <c r="AF340" i="2"/>
  <c r="AF220" i="2"/>
  <c r="AF336" i="2"/>
  <c r="AF503" i="2"/>
  <c r="AF286" i="2"/>
  <c r="AF524" i="2"/>
  <c r="AF53" i="2"/>
  <c r="AF586" i="2"/>
  <c r="AF647" i="2"/>
  <c r="AF443" i="2"/>
  <c r="AF360" i="2"/>
  <c r="AF543" i="2"/>
  <c r="AF511" i="2"/>
  <c r="AF37" i="2"/>
  <c r="AF225" i="2"/>
  <c r="AF18" i="2"/>
  <c r="AF24" i="2"/>
  <c r="AF44" i="2"/>
  <c r="AF534" i="2"/>
  <c r="AF78" i="2"/>
  <c r="AF725" i="2"/>
  <c r="AF638" i="2"/>
  <c r="AF294" i="2"/>
  <c r="AF393" i="2"/>
  <c r="AF61" i="2"/>
  <c r="AF184" i="2"/>
  <c r="AF278" i="2"/>
  <c r="AF654" i="2"/>
  <c r="AF4" i="2"/>
  <c r="AF287" i="2"/>
  <c r="AF263" i="2"/>
  <c r="AF204" i="2"/>
  <c r="AF564" i="2"/>
  <c r="AF531" i="2"/>
  <c r="AF236" i="2"/>
  <c r="AF283" i="2"/>
  <c r="AF364" i="2"/>
  <c r="AF538" i="2"/>
  <c r="AF75" i="2"/>
  <c r="AF424" i="2"/>
  <c r="AF528" i="2"/>
  <c r="AF483" i="2"/>
  <c r="AF318" i="2"/>
  <c r="AF559" i="2"/>
  <c r="AF723" i="2"/>
  <c r="AF539" i="2"/>
  <c r="AF36" i="2"/>
  <c r="AF155" i="2"/>
  <c r="AF227" i="2"/>
  <c r="AF368" i="2"/>
  <c r="AF99" i="2"/>
  <c r="AF311" i="2"/>
  <c r="AF186" i="2"/>
  <c r="AF397" i="2"/>
  <c r="AF656" i="2"/>
  <c r="AF144" i="2"/>
  <c r="AF247" i="2"/>
  <c r="AF98" i="2"/>
  <c r="AF262" i="2"/>
  <c r="AF174" i="2"/>
  <c r="AF646" i="2"/>
  <c r="AF40" i="2"/>
  <c r="AF514" i="2"/>
  <c r="AF412" i="2"/>
  <c r="AF209" i="2"/>
  <c r="AF563" i="2"/>
  <c r="AF537" i="2"/>
  <c r="AF428" i="2"/>
  <c r="AF304" i="2"/>
  <c r="AF662" i="2"/>
  <c r="AF193" i="2"/>
  <c r="AF343" i="2"/>
  <c r="AF377" i="2"/>
  <c r="AF423" i="2"/>
  <c r="AF256" i="2"/>
  <c r="AF604" i="2"/>
  <c r="AF641" i="2"/>
  <c r="AF255" i="2"/>
  <c r="AF296" i="2"/>
  <c r="AF339" i="2"/>
  <c r="AF79" i="2"/>
  <c r="AF94" i="2"/>
  <c r="AF14" i="2"/>
  <c r="AF490" i="2"/>
  <c r="AF520" i="2"/>
  <c r="AF476" i="2"/>
  <c r="AF710" i="2"/>
  <c r="AF536" i="2"/>
  <c r="AF724" i="2"/>
  <c r="AF359" i="2"/>
  <c r="AF442" i="2"/>
  <c r="AF362" i="2"/>
  <c r="AF567" i="2"/>
  <c r="AF118" i="2"/>
  <c r="AF592" i="2"/>
  <c r="AF558" i="2"/>
  <c r="AF234" i="2"/>
  <c r="AF391" i="2"/>
  <c r="AF355" i="2"/>
  <c r="AF22" i="2"/>
  <c r="AF698" i="2"/>
  <c r="AF208" i="2"/>
  <c r="AF26" i="2"/>
  <c r="AF313" i="2"/>
  <c r="AF659" i="2"/>
  <c r="AF383" i="2"/>
  <c r="AF623" i="2"/>
  <c r="AF384" i="2"/>
  <c r="AF660" i="2"/>
  <c r="AF211" i="2"/>
  <c r="AF426" i="2"/>
  <c r="AF292" i="2"/>
  <c r="AF612" i="2"/>
  <c r="AF187" i="2"/>
  <c r="AF276" i="2"/>
  <c r="AF41" i="2"/>
  <c r="AF621" i="2"/>
  <c r="AF680" i="2"/>
  <c r="AF479" i="2"/>
  <c r="AF526" i="2"/>
  <c r="AF51" i="2"/>
  <c r="AF54" i="2"/>
  <c r="AF290" i="2"/>
  <c r="AF668" i="2"/>
  <c r="AF381" i="2"/>
  <c r="AF63" i="2"/>
  <c r="AF218" i="2"/>
  <c r="AF666" i="2"/>
  <c r="AF312" i="2"/>
  <c r="AF328" i="2"/>
  <c r="AF562" i="2"/>
  <c r="AF365" i="2"/>
  <c r="AF669" i="2"/>
  <c r="AF369" i="2"/>
  <c r="AF317" i="2"/>
  <c r="AF197" i="2"/>
  <c r="AF691" i="2"/>
  <c r="AF117" i="2"/>
  <c r="AF73" i="2"/>
  <c r="AF146" i="2"/>
  <c r="AF303" i="2"/>
  <c r="AF170" i="2"/>
  <c r="AF465" i="2"/>
  <c r="AF690" i="2"/>
  <c r="AF695" i="2"/>
  <c r="AF338" i="2"/>
  <c r="AF86" i="2"/>
  <c r="AF105" i="2"/>
  <c r="AF92" i="2"/>
  <c r="AF451" i="2"/>
  <c r="AF462" i="2"/>
  <c r="AF699" i="2"/>
  <c r="AF597" i="2"/>
  <c r="AF68" i="2"/>
  <c r="AF610" i="2"/>
  <c r="AF224" i="2"/>
  <c r="AF556" i="2"/>
  <c r="AF194" i="2"/>
  <c r="AF137" i="2"/>
  <c r="AF417" i="2"/>
  <c r="AF686" i="2"/>
  <c r="AF425" i="2"/>
  <c r="AF289" i="2"/>
  <c r="AF319" i="2"/>
  <c r="AF306" i="2"/>
  <c r="AF530" i="2"/>
  <c r="AF181" i="2"/>
  <c r="AF630" i="2"/>
  <c r="AF708" i="2"/>
  <c r="AF110" i="2"/>
  <c r="AF498" i="2"/>
  <c r="AF89" i="2"/>
  <c r="AF152" i="2"/>
  <c r="AF617" i="2"/>
  <c r="AF411" i="2"/>
  <c r="AF196" i="2"/>
  <c r="AF516" i="2"/>
  <c r="AF239" i="2"/>
  <c r="AF76" i="2"/>
  <c r="AF627" i="2"/>
  <c r="AF605" i="2"/>
  <c r="AF405" i="2"/>
  <c r="AF389" i="2"/>
  <c r="AF707" i="2"/>
  <c r="AF158" i="2"/>
  <c r="AF164" i="2"/>
  <c r="AF279" i="2"/>
  <c r="AF587" i="2"/>
  <c r="AF223" i="2"/>
  <c r="AF108" i="2"/>
  <c r="AF320" i="2"/>
  <c r="AF611" i="2"/>
  <c r="AF97" i="2"/>
  <c r="AF269" i="2"/>
  <c r="AF192" i="2"/>
  <c r="AF555" i="2"/>
  <c r="AF717" i="2"/>
  <c r="AF157" i="2"/>
  <c r="AF252" i="2"/>
  <c r="AF518" i="2"/>
  <c r="AF275" i="2"/>
  <c r="AF671" i="2"/>
  <c r="AF696" i="2"/>
  <c r="AF471" i="2"/>
  <c r="AF579" i="2"/>
  <c r="AF463" i="2"/>
  <c r="AF281" i="2"/>
  <c r="AF96" i="2"/>
  <c r="AF291" i="2"/>
  <c r="AF618" i="2"/>
  <c r="AF619" i="2"/>
  <c r="AF636" i="2"/>
  <c r="AF260" i="2"/>
  <c r="AF382" i="2"/>
  <c r="AF200" i="2"/>
  <c r="AF116" i="2"/>
  <c r="AF625" i="2"/>
  <c r="AF561" i="2"/>
  <c r="AF261" i="2"/>
  <c r="AF684" i="2"/>
  <c r="AF506" i="2"/>
  <c r="AF447" i="2"/>
  <c r="AF683" i="2"/>
  <c r="AF648" i="2"/>
  <c r="AF297" i="2"/>
  <c r="AF499" i="2"/>
  <c r="AF347" i="2"/>
  <c r="AF616" i="2"/>
  <c r="AF589" i="2"/>
  <c r="AF582" i="2"/>
  <c r="AF488" i="2"/>
  <c r="AF251" i="2"/>
  <c r="AF210" i="2"/>
  <c r="AF129" i="2"/>
  <c r="AF432" i="2"/>
  <c r="AF449" i="2"/>
  <c r="AF566" i="2"/>
  <c r="AF501" i="2"/>
  <c r="AF480" i="2"/>
  <c r="AF434" i="2"/>
  <c r="AF470" i="2"/>
  <c r="AF651" i="2"/>
  <c r="AF477" i="2"/>
  <c r="AF550" i="2"/>
  <c r="AF299" i="2"/>
  <c r="AF596" i="2"/>
  <c r="AF689" i="2"/>
  <c r="AF268" i="2"/>
  <c r="AF521" i="2"/>
  <c r="AF529" i="2"/>
  <c r="AF701" i="2"/>
  <c r="AF385" i="2"/>
  <c r="AF565" i="2"/>
  <c r="AF372" i="2"/>
  <c r="AF496" i="2"/>
  <c r="AF673" i="2"/>
  <c r="AF606" i="2"/>
  <c r="AF493" i="2"/>
  <c r="AF649" i="2"/>
  <c r="AF491" i="2"/>
  <c r="AF418" i="2"/>
  <c r="AF552" i="2"/>
  <c r="AF213" i="2"/>
  <c r="AF245" i="2"/>
  <c r="AF712" i="2"/>
  <c r="AF652" i="2"/>
  <c r="AF624" i="2"/>
  <c r="AF675" i="2"/>
  <c r="AF679" i="2"/>
  <c r="AF410" i="2"/>
  <c r="AF427" i="2"/>
  <c r="AF402" i="2"/>
  <c r="AF431" i="2"/>
  <c r="AF288" i="2"/>
  <c r="AF715" i="2"/>
  <c r="AF422" i="2"/>
  <c r="AF632" i="2"/>
  <c r="AF601" i="2"/>
  <c r="AF634" i="2"/>
  <c r="AF544" i="2"/>
  <c r="AF398" i="2"/>
  <c r="AF643" i="2"/>
  <c r="AF608" i="2"/>
  <c r="AF421" i="2"/>
  <c r="AF677" i="2"/>
  <c r="AF574" i="2"/>
  <c r="AF502" i="2"/>
  <c r="AF694" i="2"/>
  <c r="AF640" i="2"/>
  <c r="AF504" i="2"/>
  <c r="AF548" i="2"/>
  <c r="AF663" i="2"/>
  <c r="AF620" i="2"/>
  <c r="AF440" i="2"/>
  <c r="AF704" i="2"/>
  <c r="AF607" i="2"/>
  <c r="AF626" i="2"/>
  <c r="AF702" i="2"/>
  <c r="AF670" i="2"/>
  <c r="AF676" i="2"/>
  <c r="AF719" i="2"/>
  <c r="AF688" i="2"/>
  <c r="AF722" i="2"/>
  <c r="AE444" i="2"/>
  <c r="AE613" i="2"/>
  <c r="AE655" i="2"/>
  <c r="AE136" i="2"/>
  <c r="AE344" i="2"/>
  <c r="AE257" i="2"/>
  <c r="AE629" i="2"/>
  <c r="AE394" i="2"/>
  <c r="AE692" i="2"/>
  <c r="AE545" i="2"/>
  <c r="AE326" i="2"/>
  <c r="AE639" i="2"/>
  <c r="AE406" i="2"/>
  <c r="AE553" i="2"/>
  <c r="AE430" i="2"/>
  <c r="AE387" i="2"/>
  <c r="AE284" i="2"/>
  <c r="AE10" i="2"/>
  <c r="AE681" i="2"/>
  <c r="AE205" i="2"/>
  <c r="AE182" i="2"/>
  <c r="AE60" i="2"/>
  <c r="AE237" i="2"/>
  <c r="AE180" i="2"/>
  <c r="AE436" i="2"/>
  <c r="AE466" i="2"/>
  <c r="AE179" i="2"/>
  <c r="AE522" i="2"/>
  <c r="AE160" i="2"/>
  <c r="AE330" i="2"/>
  <c r="AE141" i="2"/>
  <c r="AE71" i="2"/>
  <c r="AE714" i="2"/>
  <c r="AE143" i="2"/>
  <c r="AE52" i="2"/>
  <c r="AE591" i="2"/>
  <c r="AE602" i="2"/>
  <c r="AE603" i="2"/>
  <c r="AE222" i="2"/>
  <c r="AE20" i="2"/>
  <c r="AE357" i="2"/>
  <c r="AE527" i="2"/>
  <c r="AE30" i="2"/>
  <c r="AE337" i="2"/>
  <c r="AE123" i="2"/>
  <c r="AE243" i="2"/>
  <c r="AE11" i="2"/>
  <c r="AE69" i="2"/>
  <c r="AE153" i="2"/>
  <c r="AE350" i="2"/>
  <c r="AE228" i="2"/>
  <c r="AE185" i="2"/>
  <c r="AE295" i="2"/>
  <c r="AE487" i="2"/>
  <c r="AE111" i="2"/>
  <c r="AE346" i="2"/>
  <c r="AE165" i="2"/>
  <c r="AE664" i="2"/>
  <c r="AE106" i="2"/>
  <c r="AE560" i="2"/>
  <c r="AE240" i="2"/>
  <c r="AE386" i="2"/>
  <c r="AE183" i="2"/>
  <c r="AE500" i="2"/>
  <c r="AE149" i="2"/>
  <c r="AE102" i="2"/>
  <c r="AE121" i="2"/>
  <c r="AE399" i="2"/>
  <c r="AE175" i="2"/>
  <c r="AE569" i="2"/>
  <c r="AE341" i="2"/>
  <c r="AE700" i="2"/>
  <c r="AE59" i="2"/>
  <c r="AE127" i="2"/>
  <c r="AE414" i="2"/>
  <c r="AE525" i="2"/>
  <c r="AE335" i="2"/>
  <c r="AE258" i="2"/>
  <c r="AE191" i="2"/>
  <c r="AE577" i="2"/>
  <c r="AE177" i="2"/>
  <c r="AE547" i="2"/>
  <c r="AE189" i="2"/>
  <c r="AE32" i="2"/>
  <c r="AE231" i="2"/>
  <c r="AE134" i="2"/>
  <c r="AE214" i="2"/>
  <c r="AE119" i="2"/>
  <c r="AE188" i="2"/>
  <c r="AE166" i="2"/>
  <c r="AE100" i="2"/>
  <c r="AE614" i="2"/>
  <c r="AE513" i="2"/>
  <c r="AE35" i="2"/>
  <c r="AE588" i="2"/>
  <c r="AE83" i="2"/>
  <c r="AE150" i="2"/>
  <c r="AE642" i="2"/>
  <c r="AE546" i="2"/>
  <c r="AE415" i="2"/>
  <c r="AE325" i="2"/>
  <c r="AE120" i="2"/>
  <c r="AE173" i="2"/>
  <c r="AE266" i="2"/>
  <c r="AE486" i="2"/>
  <c r="AE56" i="2"/>
  <c r="AE298" i="2"/>
  <c r="AE467" i="2"/>
  <c r="AE249" i="2"/>
  <c r="AE598" i="2"/>
  <c r="AE388" i="2"/>
  <c r="AE154" i="2"/>
  <c r="AE515" i="2"/>
  <c r="AE6" i="2"/>
  <c r="AE77" i="2"/>
  <c r="AE308" i="2"/>
  <c r="AE7" i="2"/>
  <c r="AE172" i="2"/>
  <c r="AE12" i="2"/>
  <c r="AE557" i="2"/>
  <c r="AE309" i="2"/>
  <c r="AE370" i="2"/>
  <c r="AE43" i="2"/>
  <c r="AE216" i="2"/>
  <c r="AE390" i="2"/>
  <c r="AE212" i="2"/>
  <c r="AE169" i="2"/>
  <c r="AE55" i="2"/>
  <c r="AE72" i="2"/>
  <c r="AE162" i="2"/>
  <c r="AE464" i="2"/>
  <c r="AE441" i="2"/>
  <c r="AE267" i="2"/>
  <c r="AE375" i="2"/>
  <c r="AE271" i="2"/>
  <c r="AE585" i="2"/>
  <c r="AE125" i="2"/>
  <c r="AE87" i="2"/>
  <c r="AE703" i="2"/>
  <c r="AE242" i="2"/>
  <c r="AE58" i="2"/>
  <c r="AE199" i="2"/>
  <c r="AE147" i="2"/>
  <c r="AE45" i="2"/>
  <c r="AE145" i="2"/>
  <c r="AE413" i="2"/>
  <c r="AE345" i="2"/>
  <c r="AE277" i="2"/>
  <c r="AE416" i="2"/>
  <c r="AE481" i="2"/>
  <c r="AE380" i="2"/>
  <c r="AE305" i="2"/>
  <c r="AE128" i="2"/>
  <c r="AE233" i="2"/>
  <c r="AE593" i="2"/>
  <c r="AE720" i="2"/>
  <c r="AE81" i="2"/>
  <c r="AE2" i="2"/>
  <c r="AE599" i="2"/>
  <c r="AE140" i="2"/>
  <c r="AE437" i="2"/>
  <c r="AE19" i="2"/>
  <c r="AE366" i="2"/>
  <c r="AE541" i="2"/>
  <c r="AE15" i="2"/>
  <c r="AE195" i="2"/>
  <c r="AE505" i="2"/>
  <c r="AE232" i="2"/>
  <c r="AE494" i="2"/>
  <c r="AE661" i="2"/>
  <c r="AE542" i="2"/>
  <c r="AE327" i="2"/>
  <c r="AE533" i="2"/>
  <c r="AE62" i="2"/>
  <c r="AE650" i="2"/>
  <c r="AE628" i="2"/>
  <c r="AE226" i="2"/>
  <c r="AE50" i="2"/>
  <c r="AE16" i="2"/>
  <c r="AE438" i="2"/>
  <c r="AE333" i="2"/>
  <c r="AE322" i="2"/>
  <c r="AE139" i="2"/>
  <c r="AE132" i="2"/>
  <c r="AE615" i="2"/>
  <c r="AE74" i="2"/>
  <c r="AE594" i="2"/>
  <c r="AE489" i="2"/>
  <c r="AE324" i="2"/>
  <c r="AE229" i="2"/>
  <c r="AE631" i="2"/>
  <c r="AE678" i="2"/>
  <c r="AE352" i="2"/>
  <c r="AE697" i="2"/>
  <c r="AE293" i="2"/>
  <c r="AE409" i="2"/>
  <c r="AE161" i="2"/>
  <c r="AE206" i="2"/>
  <c r="AE459" i="2"/>
  <c r="AE101" i="2"/>
  <c r="AE419" i="2"/>
  <c r="AE404" i="2"/>
  <c r="AE88" i="2"/>
  <c r="AE332" i="2"/>
  <c r="AE65" i="2"/>
  <c r="AE39" i="2"/>
  <c r="AE472" i="2"/>
  <c r="AE259" i="2"/>
  <c r="AE474" i="2"/>
  <c r="AE644" i="2"/>
  <c r="AE316" i="2"/>
  <c r="AE507" i="2"/>
  <c r="AE622" i="2"/>
  <c r="AE122" i="2"/>
  <c r="AE171" i="2"/>
  <c r="AE64" i="2"/>
  <c r="AE301" i="2"/>
  <c r="AE221" i="2"/>
  <c r="AE42" i="2"/>
  <c r="AE138" i="2"/>
  <c r="AE47" i="2"/>
  <c r="AE706" i="2"/>
  <c r="AE250" i="2"/>
  <c r="AE429" i="2"/>
  <c r="AE580" i="2"/>
  <c r="AE578" i="2"/>
  <c r="AE448" i="2"/>
  <c r="AE358" i="2"/>
  <c r="AE609" i="2"/>
  <c r="AE354" i="2"/>
  <c r="AE468" i="2"/>
  <c r="AE718" i="2"/>
  <c r="AE264" i="2"/>
  <c r="AE219" i="2"/>
  <c r="AE254" i="2"/>
  <c r="AE300" i="2"/>
  <c r="AE49" i="2"/>
  <c r="AE148" i="2"/>
  <c r="AE351" i="2"/>
  <c r="AE583" i="2"/>
  <c r="AE682" i="2"/>
  <c r="AE371" i="2"/>
  <c r="AE156" i="2"/>
  <c r="AE367" i="2"/>
  <c r="AE84" i="2"/>
  <c r="AE568" i="2"/>
  <c r="AE450" i="2"/>
  <c r="AE407" i="2"/>
  <c r="AE274" i="2"/>
  <c r="AE379" i="2"/>
  <c r="AE645" i="2"/>
  <c r="AE46" i="2"/>
  <c r="AE478" i="2"/>
  <c r="AE363" i="2"/>
  <c r="AE510" i="2"/>
  <c r="AE635" i="2"/>
  <c r="AE523" i="2"/>
  <c r="AE575" i="2"/>
  <c r="AE70" i="2"/>
  <c r="AE401" i="2"/>
  <c r="AE27" i="2"/>
  <c r="AE408" i="2"/>
  <c r="AE3" i="2"/>
  <c r="AE667" i="2"/>
  <c r="AE726" i="2"/>
  <c r="AE217" i="2"/>
  <c r="AE342" i="2"/>
  <c r="AE31" i="2"/>
  <c r="AE80" i="2"/>
  <c r="AE34" i="2"/>
  <c r="AE549" i="2"/>
  <c r="AE124" i="2"/>
  <c r="AE572" i="2"/>
  <c r="AE457" i="2"/>
  <c r="AE310" i="2"/>
  <c r="AE331" i="2"/>
  <c r="AE453" i="2"/>
  <c r="AE85" i="2"/>
  <c r="AE535" i="2"/>
  <c r="AE265" i="2"/>
  <c r="AE497" i="2"/>
  <c r="AE508" i="2"/>
  <c r="AE657" i="2"/>
  <c r="AE433" i="2"/>
  <c r="AE554" i="2"/>
  <c r="AE33" i="2"/>
  <c r="AE581" i="2"/>
  <c r="AE159" i="2"/>
  <c r="AE5" i="2"/>
  <c r="AE721" i="2"/>
  <c r="AE246" i="2"/>
  <c r="AE28" i="2"/>
  <c r="AE8" i="2"/>
  <c r="AE395" i="2"/>
  <c r="AE595" i="2"/>
  <c r="AE356" i="2"/>
  <c r="AE9" i="2"/>
  <c r="AE314" i="2"/>
  <c r="AE403" i="2"/>
  <c r="AE190" i="2"/>
  <c r="AE532" i="2"/>
  <c r="AE400" i="2"/>
  <c r="AE38" i="2"/>
  <c r="AE238" i="2"/>
  <c r="AE519" i="2"/>
  <c r="AE637" i="2"/>
  <c r="AE705" i="2"/>
  <c r="AE178" i="2"/>
  <c r="AE201" i="2"/>
  <c r="AE13" i="2"/>
  <c r="AE93" i="2"/>
  <c r="AE665" i="2"/>
  <c r="AE168" i="2"/>
  <c r="AE446" i="2"/>
  <c r="AE590" i="2"/>
  <c r="AE460" i="2"/>
  <c r="AE82" i="2"/>
  <c r="AE396" i="2"/>
  <c r="AE235" i="2"/>
  <c r="AE163" i="2"/>
  <c r="AE57" i="2"/>
  <c r="AE711" i="2"/>
  <c r="AE716" i="2"/>
  <c r="AE109" i="2"/>
  <c r="AE90" i="2"/>
  <c r="AE285" i="2"/>
  <c r="AE353" i="2"/>
  <c r="AE469" i="2"/>
  <c r="AE584" i="2"/>
  <c r="AE348" i="2"/>
  <c r="AE151" i="2"/>
  <c r="AE484" i="2"/>
  <c r="AE349" i="2"/>
  <c r="AE512" i="2"/>
  <c r="AE21" i="2"/>
  <c r="AE142" i="2"/>
  <c r="AE492" i="2"/>
  <c r="AE475" i="2"/>
  <c r="AE693" i="2"/>
  <c r="AE334" i="2"/>
  <c r="AE454" i="2"/>
  <c r="AE244" i="2"/>
  <c r="AE658" i="2"/>
  <c r="AE248" i="2"/>
  <c r="AE473" i="2"/>
  <c r="AE374" i="2"/>
  <c r="AE482" i="2"/>
  <c r="AE23" i="2"/>
  <c r="AE113" i="2"/>
  <c r="AE203" i="2"/>
  <c r="AE576" i="2"/>
  <c r="AE17" i="2"/>
  <c r="AE107" i="2"/>
  <c r="AE135" i="2"/>
  <c r="AE198" i="2"/>
  <c r="AE133" i="2"/>
  <c r="AE273" i="2"/>
  <c r="AE456" i="2"/>
  <c r="AE25" i="2"/>
  <c r="AE29" i="2"/>
  <c r="AE685" i="2"/>
  <c r="AE495" i="2"/>
  <c r="AE551" i="2"/>
  <c r="AE435" i="2"/>
  <c r="AE361" i="2"/>
  <c r="AE95" i="2"/>
  <c r="AE329" i="2"/>
  <c r="AE571" i="2"/>
  <c r="AE674" i="2"/>
  <c r="AE373" i="2"/>
  <c r="AE633" i="2"/>
  <c r="AE485" i="2"/>
  <c r="AE114" i="2"/>
  <c r="AE67" i="2"/>
  <c r="AE573" i="2"/>
  <c r="AE48" i="2"/>
  <c r="AE66" i="2"/>
  <c r="AE112" i="2"/>
  <c r="AE420" i="2"/>
  <c r="AE307" i="2"/>
  <c r="AE131" i="2"/>
  <c r="AE570" i="2"/>
  <c r="AE509" i="2"/>
  <c r="AE458" i="2"/>
  <c r="AE202" i="2"/>
  <c r="AE176" i="2"/>
  <c r="AE167" i="2"/>
  <c r="AE713" i="2"/>
  <c r="AE91" i="2"/>
  <c r="AE115" i="2"/>
  <c r="AE253" i="2"/>
  <c r="AE130" i="2"/>
  <c r="AE672" i="2"/>
  <c r="AE126" i="2"/>
  <c r="AE445" i="2"/>
  <c r="AE378" i="2"/>
  <c r="AE392" i="2"/>
  <c r="AE455" i="2"/>
  <c r="AE540" i="2"/>
  <c r="AE104" i="2"/>
  <c r="AE272" i="2"/>
  <c r="AE280" i="2"/>
  <c r="AE282" i="2"/>
  <c r="AE600" i="2"/>
  <c r="AE321" i="2"/>
  <c r="AE376" i="2"/>
  <c r="AE452" i="2"/>
  <c r="AE461" i="2"/>
  <c r="AE323" i="2"/>
  <c r="AE315" i="2"/>
  <c r="AE653" i="2"/>
  <c r="AE241" i="2"/>
  <c r="AE270" i="2"/>
  <c r="AE302" i="2"/>
  <c r="AE687" i="2"/>
  <c r="AE517" i="2"/>
  <c r="AE709" i="2"/>
  <c r="AE207" i="2"/>
  <c r="AE103" i="2"/>
  <c r="AE215" i="2"/>
  <c r="AE439" i="2"/>
  <c r="AE230" i="2"/>
  <c r="AE340" i="2"/>
  <c r="AE220" i="2"/>
  <c r="AE336" i="2"/>
  <c r="AE503" i="2"/>
  <c r="AE286" i="2"/>
  <c r="AE524" i="2"/>
  <c r="AE53" i="2"/>
  <c r="AE586" i="2"/>
  <c r="AE647" i="2"/>
  <c r="AE443" i="2"/>
  <c r="AE360" i="2"/>
  <c r="AE543" i="2"/>
  <c r="AE511" i="2"/>
  <c r="AE37" i="2"/>
  <c r="AE225" i="2"/>
  <c r="AE18" i="2"/>
  <c r="AE24" i="2"/>
  <c r="AE44" i="2"/>
  <c r="AE534" i="2"/>
  <c r="AE78" i="2"/>
  <c r="AE725" i="2"/>
  <c r="AE638" i="2"/>
  <c r="AE294" i="2"/>
  <c r="AE393" i="2"/>
  <c r="AE61" i="2"/>
  <c r="AE184" i="2"/>
  <c r="AE278" i="2"/>
  <c r="AE654" i="2"/>
  <c r="AE4" i="2"/>
  <c r="AE287" i="2"/>
  <c r="AE263" i="2"/>
  <c r="AE204" i="2"/>
  <c r="AE564" i="2"/>
  <c r="AE531" i="2"/>
  <c r="AE236" i="2"/>
  <c r="AE283" i="2"/>
  <c r="AE364" i="2"/>
  <c r="AE538" i="2"/>
  <c r="AE75" i="2"/>
  <c r="AE424" i="2"/>
  <c r="AE528" i="2"/>
  <c r="AE483" i="2"/>
  <c r="AE318" i="2"/>
  <c r="AE559" i="2"/>
  <c r="AE723" i="2"/>
  <c r="AE539" i="2"/>
  <c r="AE36" i="2"/>
  <c r="AE155" i="2"/>
  <c r="AE227" i="2"/>
  <c r="AE368" i="2"/>
  <c r="AE99" i="2"/>
  <c r="AE311" i="2"/>
  <c r="AE186" i="2"/>
  <c r="AE397" i="2"/>
  <c r="AE656" i="2"/>
  <c r="AE144" i="2"/>
  <c r="AE247" i="2"/>
  <c r="AE98" i="2"/>
  <c r="AE262" i="2"/>
  <c r="AE174" i="2"/>
  <c r="AE646" i="2"/>
  <c r="AE40" i="2"/>
  <c r="AE514" i="2"/>
  <c r="AE412" i="2"/>
  <c r="AE209" i="2"/>
  <c r="AE563" i="2"/>
  <c r="AE537" i="2"/>
  <c r="AE428" i="2"/>
  <c r="AE304" i="2"/>
  <c r="AE662" i="2"/>
  <c r="AE193" i="2"/>
  <c r="AE343" i="2"/>
  <c r="AE377" i="2"/>
  <c r="AE423" i="2"/>
  <c r="AE256" i="2"/>
  <c r="AE604" i="2"/>
  <c r="AE641" i="2"/>
  <c r="AE255" i="2"/>
  <c r="AE296" i="2"/>
  <c r="AE339" i="2"/>
  <c r="AE79" i="2"/>
  <c r="AE94" i="2"/>
  <c r="AE14" i="2"/>
  <c r="AE490" i="2"/>
  <c r="AE520" i="2"/>
  <c r="AE476" i="2"/>
  <c r="AE710" i="2"/>
  <c r="AE536" i="2"/>
  <c r="AE724" i="2"/>
  <c r="AE359" i="2"/>
  <c r="AE442" i="2"/>
  <c r="AE362" i="2"/>
  <c r="AE567" i="2"/>
  <c r="AE118" i="2"/>
  <c r="AE592" i="2"/>
  <c r="AE558" i="2"/>
  <c r="AE234" i="2"/>
  <c r="AE391" i="2"/>
  <c r="AE355" i="2"/>
  <c r="AE22" i="2"/>
  <c r="AE698" i="2"/>
  <c r="AE208" i="2"/>
  <c r="AE26" i="2"/>
  <c r="AE313" i="2"/>
  <c r="AE659" i="2"/>
  <c r="AE383" i="2"/>
  <c r="AE623" i="2"/>
  <c r="AE384" i="2"/>
  <c r="AE660" i="2"/>
  <c r="AE211" i="2"/>
  <c r="AE426" i="2"/>
  <c r="AE292" i="2"/>
  <c r="AE612" i="2"/>
  <c r="AE187" i="2"/>
  <c r="AE276" i="2"/>
  <c r="AE41" i="2"/>
  <c r="AE621" i="2"/>
  <c r="AE680" i="2"/>
  <c r="AE479" i="2"/>
  <c r="AE526" i="2"/>
  <c r="AE51" i="2"/>
  <c r="AE54" i="2"/>
  <c r="AE290" i="2"/>
  <c r="AE668" i="2"/>
  <c r="AE381" i="2"/>
  <c r="AE63" i="2"/>
  <c r="AE218" i="2"/>
  <c r="AE666" i="2"/>
  <c r="AE312" i="2"/>
  <c r="AE328" i="2"/>
  <c r="AE562" i="2"/>
  <c r="AE365" i="2"/>
  <c r="AE669" i="2"/>
  <c r="AE369" i="2"/>
  <c r="AE317" i="2"/>
  <c r="AE197" i="2"/>
  <c r="AE691" i="2"/>
  <c r="AE117" i="2"/>
  <c r="AE73" i="2"/>
  <c r="AE146" i="2"/>
  <c r="AE303" i="2"/>
  <c r="AE170" i="2"/>
  <c r="AE465" i="2"/>
  <c r="AE690" i="2"/>
  <c r="AE695" i="2"/>
  <c r="AE338" i="2"/>
  <c r="AE86" i="2"/>
  <c r="AE105" i="2"/>
  <c r="AE92" i="2"/>
  <c r="AE451" i="2"/>
  <c r="AE462" i="2"/>
  <c r="AE699" i="2"/>
  <c r="AE597" i="2"/>
  <c r="AE68" i="2"/>
  <c r="AE610" i="2"/>
  <c r="AE224" i="2"/>
  <c r="AE556" i="2"/>
  <c r="AE194" i="2"/>
  <c r="AE137" i="2"/>
  <c r="AE417" i="2"/>
  <c r="AE686" i="2"/>
  <c r="AE425" i="2"/>
  <c r="AE289" i="2"/>
  <c r="AE319" i="2"/>
  <c r="AE306" i="2"/>
  <c r="AE530" i="2"/>
  <c r="AE181" i="2"/>
  <c r="AE630" i="2"/>
  <c r="AE708" i="2"/>
  <c r="AE110" i="2"/>
  <c r="AE498" i="2"/>
  <c r="AE89" i="2"/>
  <c r="AE152" i="2"/>
  <c r="AE617" i="2"/>
  <c r="AE411" i="2"/>
  <c r="AE196" i="2"/>
  <c r="AE516" i="2"/>
  <c r="AE239" i="2"/>
  <c r="AE76" i="2"/>
  <c r="AE627" i="2"/>
  <c r="AE605" i="2"/>
  <c r="AE405" i="2"/>
  <c r="AE389" i="2"/>
  <c r="AE707" i="2"/>
  <c r="AE158" i="2"/>
  <c r="AE164" i="2"/>
  <c r="AE279" i="2"/>
  <c r="AE587" i="2"/>
  <c r="AE223" i="2"/>
  <c r="AE108" i="2"/>
  <c r="AE320" i="2"/>
  <c r="AE611" i="2"/>
  <c r="AE97" i="2"/>
  <c r="AE269" i="2"/>
  <c r="AE192" i="2"/>
  <c r="AE555" i="2"/>
  <c r="AE717" i="2"/>
  <c r="AE157" i="2"/>
  <c r="AE252" i="2"/>
  <c r="AE518" i="2"/>
  <c r="AE275" i="2"/>
  <c r="AE671" i="2"/>
  <c r="AE696" i="2"/>
  <c r="AE471" i="2"/>
  <c r="AE579" i="2"/>
  <c r="AE463" i="2"/>
  <c r="AE281" i="2"/>
  <c r="AE96" i="2"/>
  <c r="AE291" i="2"/>
  <c r="AE618" i="2"/>
  <c r="AE619" i="2"/>
  <c r="AE636" i="2"/>
  <c r="AE260" i="2"/>
  <c r="AE382" i="2"/>
  <c r="AE200" i="2"/>
  <c r="AE116" i="2"/>
  <c r="AE625" i="2"/>
  <c r="AE561" i="2"/>
  <c r="AE261" i="2"/>
  <c r="AE684" i="2"/>
  <c r="AE506" i="2"/>
  <c r="AE447" i="2"/>
  <c r="AE683" i="2"/>
  <c r="AE648" i="2"/>
  <c r="AE297" i="2"/>
  <c r="AE499" i="2"/>
  <c r="AE347" i="2"/>
  <c r="AE616" i="2"/>
  <c r="AE589" i="2"/>
  <c r="AE582" i="2"/>
  <c r="AE488" i="2"/>
  <c r="AE251" i="2"/>
  <c r="AE210" i="2"/>
  <c r="AE129" i="2"/>
  <c r="AE432" i="2"/>
  <c r="AE449" i="2"/>
  <c r="AE566" i="2"/>
  <c r="AE501" i="2"/>
  <c r="AE480" i="2"/>
  <c r="AE434" i="2"/>
  <c r="AE470" i="2"/>
  <c r="AE651" i="2"/>
  <c r="AE477" i="2"/>
  <c r="AE550" i="2"/>
  <c r="AE299" i="2"/>
  <c r="AE596" i="2"/>
  <c r="AE689" i="2"/>
  <c r="AE268" i="2"/>
  <c r="AE521" i="2"/>
  <c r="AE529" i="2"/>
  <c r="AE701" i="2"/>
  <c r="AE385" i="2"/>
  <c r="AE565" i="2"/>
  <c r="AE372" i="2"/>
  <c r="AE496" i="2"/>
  <c r="AE673" i="2"/>
  <c r="AE606" i="2"/>
  <c r="AE493" i="2"/>
  <c r="AE649" i="2"/>
  <c r="AE491" i="2"/>
  <c r="AE418" i="2"/>
  <c r="AE552" i="2"/>
  <c r="AE213" i="2"/>
  <c r="AE245" i="2"/>
  <c r="AE712" i="2"/>
  <c r="AE652" i="2"/>
  <c r="AE624" i="2"/>
  <c r="AE675" i="2"/>
  <c r="AE679" i="2"/>
  <c r="AE410" i="2"/>
  <c r="AE427" i="2"/>
  <c r="AE402" i="2"/>
  <c r="AE431" i="2"/>
  <c r="AE288" i="2"/>
  <c r="AE715" i="2"/>
  <c r="AE422" i="2"/>
  <c r="AE632" i="2"/>
  <c r="AE601" i="2"/>
  <c r="AE634" i="2"/>
  <c r="AE544" i="2"/>
  <c r="AE398" i="2"/>
  <c r="AE643" i="2"/>
  <c r="AE608" i="2"/>
  <c r="AE421" i="2"/>
  <c r="AE677" i="2"/>
  <c r="AE574" i="2"/>
  <c r="AE502" i="2"/>
  <c r="AE694" i="2"/>
  <c r="AE640" i="2"/>
  <c r="AE504" i="2"/>
  <c r="AE548" i="2"/>
  <c r="AE663" i="2"/>
  <c r="AE620" i="2"/>
  <c r="AE440" i="2"/>
  <c r="AE704" i="2"/>
  <c r="AE607" i="2"/>
  <c r="AE626" i="2"/>
  <c r="AE702" i="2"/>
  <c r="AE670" i="2"/>
  <c r="AE676" i="2"/>
  <c r="AE719" i="2"/>
  <c r="AE688" i="2"/>
  <c r="AE722" i="2"/>
  <c r="AD444" i="2"/>
  <c r="AD613" i="2"/>
  <c r="AD655" i="2"/>
  <c r="AD136" i="2"/>
  <c r="AD344" i="2"/>
  <c r="AD257" i="2"/>
  <c r="AD629" i="2"/>
  <c r="AD394" i="2"/>
  <c r="AD692" i="2"/>
  <c r="AD545" i="2"/>
  <c r="AD326" i="2"/>
  <c r="AD639" i="2"/>
  <c r="AD406" i="2"/>
  <c r="AD553" i="2"/>
  <c r="AD430" i="2"/>
  <c r="AD387" i="2"/>
  <c r="AD284" i="2"/>
  <c r="AD10" i="2"/>
  <c r="AD681" i="2"/>
  <c r="AD205" i="2"/>
  <c r="AD182" i="2"/>
  <c r="AD60" i="2"/>
  <c r="AD237" i="2"/>
  <c r="AD180" i="2"/>
  <c r="AD436" i="2"/>
  <c r="AD466" i="2"/>
  <c r="AD179" i="2"/>
  <c r="AD522" i="2"/>
  <c r="AD160" i="2"/>
  <c r="AD330" i="2"/>
  <c r="AD141" i="2"/>
  <c r="AD71" i="2"/>
  <c r="AD714" i="2"/>
  <c r="AD143" i="2"/>
  <c r="AD52" i="2"/>
  <c r="AD591" i="2"/>
  <c r="AD602" i="2"/>
  <c r="AD603" i="2"/>
  <c r="AD222" i="2"/>
  <c r="AD20" i="2"/>
  <c r="AD357" i="2"/>
  <c r="AD527" i="2"/>
  <c r="AD30" i="2"/>
  <c r="AD337" i="2"/>
  <c r="AD123" i="2"/>
  <c r="AD243" i="2"/>
  <c r="AD11" i="2"/>
  <c r="AD69" i="2"/>
  <c r="AD153" i="2"/>
  <c r="AD350" i="2"/>
  <c r="AD228" i="2"/>
  <c r="AD185" i="2"/>
  <c r="AD295" i="2"/>
  <c r="AD487" i="2"/>
  <c r="AD111" i="2"/>
  <c r="AD346" i="2"/>
  <c r="AD165" i="2"/>
  <c r="AD664" i="2"/>
  <c r="AD106" i="2"/>
  <c r="AD560" i="2"/>
  <c r="AD240" i="2"/>
  <c r="AD386" i="2"/>
  <c r="AD183" i="2"/>
  <c r="AD500" i="2"/>
  <c r="AD149" i="2"/>
  <c r="AD102" i="2"/>
  <c r="AD121" i="2"/>
  <c r="AD399" i="2"/>
  <c r="AD175" i="2"/>
  <c r="AD569" i="2"/>
  <c r="AD341" i="2"/>
  <c r="AD700" i="2"/>
  <c r="AD59" i="2"/>
  <c r="AD127" i="2"/>
  <c r="AD414" i="2"/>
  <c r="AD525" i="2"/>
  <c r="AD335" i="2"/>
  <c r="AD258" i="2"/>
  <c r="AD191" i="2"/>
  <c r="AD577" i="2"/>
  <c r="AD177" i="2"/>
  <c r="AD547" i="2"/>
  <c r="AD189" i="2"/>
  <c r="AD32" i="2"/>
  <c r="AD231" i="2"/>
  <c r="AD134" i="2"/>
  <c r="AD214" i="2"/>
  <c r="AD119" i="2"/>
  <c r="AD188" i="2"/>
  <c r="AD166" i="2"/>
  <c r="AD100" i="2"/>
  <c r="AD614" i="2"/>
  <c r="AD513" i="2"/>
  <c r="AD35" i="2"/>
  <c r="AD588" i="2"/>
  <c r="AD83" i="2"/>
  <c r="AD150" i="2"/>
  <c r="AD642" i="2"/>
  <c r="AD546" i="2"/>
  <c r="AD415" i="2"/>
  <c r="AD325" i="2"/>
  <c r="AD120" i="2"/>
  <c r="AD173" i="2"/>
  <c r="AD266" i="2"/>
  <c r="AD486" i="2"/>
  <c r="AD56" i="2"/>
  <c r="AD298" i="2"/>
  <c r="AD467" i="2"/>
  <c r="AD249" i="2"/>
  <c r="AD598" i="2"/>
  <c r="AD388" i="2"/>
  <c r="AD154" i="2"/>
  <c r="AD515" i="2"/>
  <c r="AD6" i="2"/>
  <c r="AD77" i="2"/>
  <c r="AD308" i="2"/>
  <c r="AD7" i="2"/>
  <c r="AD172" i="2"/>
  <c r="AD12" i="2"/>
  <c r="AD557" i="2"/>
  <c r="AD309" i="2"/>
  <c r="AD370" i="2"/>
  <c r="AD43" i="2"/>
  <c r="AD216" i="2"/>
  <c r="AD390" i="2"/>
  <c r="AD212" i="2"/>
  <c r="AD169" i="2"/>
  <c r="AD55" i="2"/>
  <c r="AD72" i="2"/>
  <c r="AD162" i="2"/>
  <c r="AD464" i="2"/>
  <c r="AD441" i="2"/>
  <c r="AD267" i="2"/>
  <c r="AD375" i="2"/>
  <c r="AD271" i="2"/>
  <c r="AD585" i="2"/>
  <c r="AD125" i="2"/>
  <c r="AD87" i="2"/>
  <c r="AD703" i="2"/>
  <c r="AD242" i="2"/>
  <c r="AD58" i="2"/>
  <c r="AD199" i="2"/>
  <c r="AD147" i="2"/>
  <c r="AD45" i="2"/>
  <c r="AD145" i="2"/>
  <c r="AD413" i="2"/>
  <c r="AD345" i="2"/>
  <c r="AD277" i="2"/>
  <c r="AD416" i="2"/>
  <c r="AD481" i="2"/>
  <c r="AD380" i="2"/>
  <c r="AD305" i="2"/>
  <c r="AD128" i="2"/>
  <c r="AD233" i="2"/>
  <c r="AD593" i="2"/>
  <c r="AD720" i="2"/>
  <c r="AD81" i="2"/>
  <c r="AD2" i="2"/>
  <c r="AD599" i="2"/>
  <c r="AD140" i="2"/>
  <c r="AD437" i="2"/>
  <c r="AD19" i="2"/>
  <c r="AD366" i="2"/>
  <c r="AD541" i="2"/>
  <c r="AD15" i="2"/>
  <c r="AD195" i="2"/>
  <c r="AD505" i="2"/>
  <c r="AD232" i="2"/>
  <c r="AD494" i="2"/>
  <c r="AD661" i="2"/>
  <c r="AD542" i="2"/>
  <c r="AD327" i="2"/>
  <c r="AD533" i="2"/>
  <c r="AD62" i="2"/>
  <c r="AD650" i="2"/>
  <c r="AD628" i="2"/>
  <c r="AD226" i="2"/>
  <c r="AD50" i="2"/>
  <c r="AD16" i="2"/>
  <c r="AD438" i="2"/>
  <c r="AD333" i="2"/>
  <c r="AD322" i="2"/>
  <c r="AD139" i="2"/>
  <c r="AD132" i="2"/>
  <c r="AD615" i="2"/>
  <c r="AD74" i="2"/>
  <c r="AD594" i="2"/>
  <c r="AD489" i="2"/>
  <c r="AD324" i="2"/>
  <c r="AD229" i="2"/>
  <c r="AD631" i="2"/>
  <c r="AD678" i="2"/>
  <c r="AD352" i="2"/>
  <c r="AD697" i="2"/>
  <c r="AD293" i="2"/>
  <c r="AD409" i="2"/>
  <c r="AD161" i="2"/>
  <c r="AD206" i="2"/>
  <c r="AD459" i="2"/>
  <c r="AD101" i="2"/>
  <c r="AD419" i="2"/>
  <c r="AD404" i="2"/>
  <c r="AD88" i="2"/>
  <c r="AD332" i="2"/>
  <c r="AD65" i="2"/>
  <c r="AD39" i="2"/>
  <c r="AD472" i="2"/>
  <c r="AD259" i="2"/>
  <c r="AD474" i="2"/>
  <c r="AD644" i="2"/>
  <c r="AD316" i="2"/>
  <c r="AD507" i="2"/>
  <c r="AD622" i="2"/>
  <c r="AD122" i="2"/>
  <c r="AD171" i="2"/>
  <c r="AD64" i="2"/>
  <c r="AD301" i="2"/>
  <c r="AD221" i="2"/>
  <c r="AD42" i="2"/>
  <c r="AD138" i="2"/>
  <c r="AD47" i="2"/>
  <c r="AD706" i="2"/>
  <c r="AD250" i="2"/>
  <c r="AD429" i="2"/>
  <c r="AD580" i="2"/>
  <c r="AD578" i="2"/>
  <c r="AD448" i="2"/>
  <c r="AD358" i="2"/>
  <c r="AD609" i="2"/>
  <c r="AD354" i="2"/>
  <c r="AD468" i="2"/>
  <c r="AD718" i="2"/>
  <c r="AD264" i="2"/>
  <c r="AD219" i="2"/>
  <c r="AD254" i="2"/>
  <c r="AD300" i="2"/>
  <c r="AD49" i="2"/>
  <c r="AD148" i="2"/>
  <c r="AD351" i="2"/>
  <c r="AD583" i="2"/>
  <c r="AD682" i="2"/>
  <c r="AD371" i="2"/>
  <c r="AD156" i="2"/>
  <c r="AD367" i="2"/>
  <c r="AD84" i="2"/>
  <c r="AD568" i="2"/>
  <c r="AD450" i="2"/>
  <c r="AD407" i="2"/>
  <c r="AD274" i="2"/>
  <c r="AD379" i="2"/>
  <c r="AD645" i="2"/>
  <c r="AD46" i="2"/>
  <c r="AD478" i="2"/>
  <c r="AD363" i="2"/>
  <c r="AD510" i="2"/>
  <c r="AD635" i="2"/>
  <c r="AD523" i="2"/>
  <c r="AD575" i="2"/>
  <c r="AD70" i="2"/>
  <c r="AD401" i="2"/>
  <c r="AD27" i="2"/>
  <c r="AD408" i="2"/>
  <c r="AD3" i="2"/>
  <c r="AD667" i="2"/>
  <c r="AD726" i="2"/>
  <c r="AD217" i="2"/>
  <c r="AD342" i="2"/>
  <c r="AD31" i="2"/>
  <c r="AD80" i="2"/>
  <c r="AD34" i="2"/>
  <c r="AD549" i="2"/>
  <c r="AD124" i="2"/>
  <c r="AD572" i="2"/>
  <c r="AD457" i="2"/>
  <c r="AD310" i="2"/>
  <c r="AD331" i="2"/>
  <c r="AD453" i="2"/>
  <c r="AD85" i="2"/>
  <c r="AD535" i="2"/>
  <c r="AD265" i="2"/>
  <c r="AD497" i="2"/>
  <c r="AD508" i="2"/>
  <c r="AD657" i="2"/>
  <c r="AD433" i="2"/>
  <c r="AD554" i="2"/>
  <c r="AD33" i="2"/>
  <c r="AD581" i="2"/>
  <c r="AD159" i="2"/>
  <c r="AD5" i="2"/>
  <c r="AD721" i="2"/>
  <c r="AD246" i="2"/>
  <c r="AD28" i="2"/>
  <c r="AD8" i="2"/>
  <c r="AD395" i="2"/>
  <c r="AD595" i="2"/>
  <c r="AD356" i="2"/>
  <c r="AD9" i="2"/>
  <c r="AD314" i="2"/>
  <c r="AD403" i="2"/>
  <c r="AD190" i="2"/>
  <c r="AD532" i="2"/>
  <c r="AD400" i="2"/>
  <c r="AD38" i="2"/>
  <c r="AD238" i="2"/>
  <c r="AD519" i="2"/>
  <c r="AD637" i="2"/>
  <c r="AD705" i="2"/>
  <c r="AD178" i="2"/>
  <c r="AD201" i="2"/>
  <c r="AD13" i="2"/>
  <c r="AD93" i="2"/>
  <c r="AD665" i="2"/>
  <c r="AD168" i="2"/>
  <c r="AD446" i="2"/>
  <c r="AD590" i="2"/>
  <c r="AD460" i="2"/>
  <c r="AD82" i="2"/>
  <c r="AD396" i="2"/>
  <c r="AD235" i="2"/>
  <c r="AD163" i="2"/>
  <c r="AD57" i="2"/>
  <c r="AD711" i="2"/>
  <c r="AD716" i="2"/>
  <c r="AD109" i="2"/>
  <c r="AD90" i="2"/>
  <c r="AD285" i="2"/>
  <c r="AD353" i="2"/>
  <c r="AD469" i="2"/>
  <c r="AD584" i="2"/>
  <c r="AD348" i="2"/>
  <c r="AD151" i="2"/>
  <c r="AD484" i="2"/>
  <c r="AD349" i="2"/>
  <c r="AD512" i="2"/>
  <c r="AD21" i="2"/>
  <c r="AD142" i="2"/>
  <c r="AD492" i="2"/>
  <c r="AD475" i="2"/>
  <c r="AD693" i="2"/>
  <c r="AD334" i="2"/>
  <c r="AD454" i="2"/>
  <c r="AD244" i="2"/>
  <c r="AD658" i="2"/>
  <c r="AD248" i="2"/>
  <c r="AD473" i="2"/>
  <c r="AD374" i="2"/>
  <c r="AD482" i="2"/>
  <c r="AD23" i="2"/>
  <c r="AD113" i="2"/>
  <c r="AD203" i="2"/>
  <c r="AD576" i="2"/>
  <c r="AD17" i="2"/>
  <c r="AD107" i="2"/>
  <c r="AD135" i="2"/>
  <c r="AD198" i="2"/>
  <c r="AD133" i="2"/>
  <c r="AD273" i="2"/>
  <c r="AD456" i="2"/>
  <c r="AD25" i="2"/>
  <c r="AD29" i="2"/>
  <c r="AD685" i="2"/>
  <c r="AD495" i="2"/>
  <c r="AD551" i="2"/>
  <c r="AD435" i="2"/>
  <c r="AD361" i="2"/>
  <c r="AD95" i="2"/>
  <c r="AD329" i="2"/>
  <c r="AD571" i="2"/>
  <c r="AD674" i="2"/>
  <c r="AD373" i="2"/>
  <c r="AD633" i="2"/>
  <c r="AD485" i="2"/>
  <c r="AD114" i="2"/>
  <c r="AD67" i="2"/>
  <c r="AD573" i="2"/>
  <c r="AD48" i="2"/>
  <c r="AD66" i="2"/>
  <c r="AD112" i="2"/>
  <c r="AD420" i="2"/>
  <c r="AD307" i="2"/>
  <c r="AD131" i="2"/>
  <c r="AD570" i="2"/>
  <c r="AD509" i="2"/>
  <c r="AD458" i="2"/>
  <c r="AD202" i="2"/>
  <c r="AD176" i="2"/>
  <c r="AD167" i="2"/>
  <c r="AD713" i="2"/>
  <c r="AD91" i="2"/>
  <c r="AD115" i="2"/>
  <c r="AD253" i="2"/>
  <c r="AD130" i="2"/>
  <c r="AD672" i="2"/>
  <c r="AD126" i="2"/>
  <c r="AD445" i="2"/>
  <c r="AD378" i="2"/>
  <c r="AD392" i="2"/>
  <c r="AD455" i="2"/>
  <c r="AD540" i="2"/>
  <c r="AD104" i="2"/>
  <c r="AD272" i="2"/>
  <c r="AD280" i="2"/>
  <c r="AD282" i="2"/>
  <c r="AD600" i="2"/>
  <c r="AD321" i="2"/>
  <c r="AD376" i="2"/>
  <c r="AD452" i="2"/>
  <c r="AD461" i="2"/>
  <c r="AD323" i="2"/>
  <c r="AD315" i="2"/>
  <c r="AD653" i="2"/>
  <c r="AD241" i="2"/>
  <c r="AD270" i="2"/>
  <c r="AD302" i="2"/>
  <c r="AD687" i="2"/>
  <c r="AD517" i="2"/>
  <c r="AD709" i="2"/>
  <c r="AD207" i="2"/>
  <c r="AD103" i="2"/>
  <c r="AD215" i="2"/>
  <c r="AD439" i="2"/>
  <c r="AD230" i="2"/>
  <c r="AD340" i="2"/>
  <c r="AD220" i="2"/>
  <c r="AD336" i="2"/>
  <c r="AD503" i="2"/>
  <c r="AD286" i="2"/>
  <c r="AD524" i="2"/>
  <c r="AD53" i="2"/>
  <c r="AD586" i="2"/>
  <c r="AD647" i="2"/>
  <c r="AD443" i="2"/>
  <c r="AD360" i="2"/>
  <c r="AD543" i="2"/>
  <c r="AD511" i="2"/>
  <c r="AD37" i="2"/>
  <c r="AD225" i="2"/>
  <c r="AD18" i="2"/>
  <c r="AD24" i="2"/>
  <c r="AD44" i="2"/>
  <c r="AD534" i="2"/>
  <c r="AD78" i="2"/>
  <c r="AD725" i="2"/>
  <c r="AD638" i="2"/>
  <c r="AD294" i="2"/>
  <c r="AD393" i="2"/>
  <c r="AD61" i="2"/>
  <c r="AD184" i="2"/>
  <c r="AD278" i="2"/>
  <c r="AD654" i="2"/>
  <c r="AD4" i="2"/>
  <c r="AD287" i="2"/>
  <c r="AD263" i="2"/>
  <c r="AD204" i="2"/>
  <c r="AD564" i="2"/>
  <c r="AD531" i="2"/>
  <c r="AD236" i="2"/>
  <c r="AD283" i="2"/>
  <c r="AD364" i="2"/>
  <c r="AD538" i="2"/>
  <c r="AD75" i="2"/>
  <c r="AD424" i="2"/>
  <c r="AD528" i="2"/>
  <c r="AD483" i="2"/>
  <c r="AD318" i="2"/>
  <c r="AD559" i="2"/>
  <c r="AD723" i="2"/>
  <c r="AD539" i="2"/>
  <c r="AD36" i="2"/>
  <c r="AD155" i="2"/>
  <c r="AD227" i="2"/>
  <c r="AD368" i="2"/>
  <c r="AD99" i="2"/>
  <c r="AD311" i="2"/>
  <c r="AD186" i="2"/>
  <c r="AD397" i="2"/>
  <c r="AD656" i="2"/>
  <c r="AD144" i="2"/>
  <c r="AD247" i="2"/>
  <c r="AD98" i="2"/>
  <c r="AD262" i="2"/>
  <c r="AD174" i="2"/>
  <c r="AD646" i="2"/>
  <c r="AD40" i="2"/>
  <c r="AD514" i="2"/>
  <c r="AD412" i="2"/>
  <c r="AD209" i="2"/>
  <c r="AD563" i="2"/>
  <c r="AD537" i="2"/>
  <c r="AD428" i="2"/>
  <c r="AD304" i="2"/>
  <c r="AD662" i="2"/>
  <c r="AD193" i="2"/>
  <c r="AD343" i="2"/>
  <c r="AD377" i="2"/>
  <c r="AD423" i="2"/>
  <c r="AD256" i="2"/>
  <c r="AD604" i="2"/>
  <c r="AD641" i="2"/>
  <c r="AD255" i="2"/>
  <c r="AD296" i="2"/>
  <c r="AD339" i="2"/>
  <c r="AD79" i="2"/>
  <c r="AD94" i="2"/>
  <c r="AD14" i="2"/>
  <c r="AD490" i="2"/>
  <c r="AD520" i="2"/>
  <c r="AD476" i="2"/>
  <c r="AD710" i="2"/>
  <c r="AD536" i="2"/>
  <c r="AD724" i="2"/>
  <c r="AD359" i="2"/>
  <c r="AD442" i="2"/>
  <c r="AD362" i="2"/>
  <c r="AD567" i="2"/>
  <c r="AD118" i="2"/>
  <c r="AD592" i="2"/>
  <c r="AD558" i="2"/>
  <c r="AD234" i="2"/>
  <c r="AD391" i="2"/>
  <c r="AD355" i="2"/>
  <c r="AD22" i="2"/>
  <c r="AD698" i="2"/>
  <c r="AD208" i="2"/>
  <c r="AD26" i="2"/>
  <c r="AD313" i="2"/>
  <c r="AD659" i="2"/>
  <c r="AD383" i="2"/>
  <c r="AD623" i="2"/>
  <c r="AD384" i="2"/>
  <c r="AD660" i="2"/>
  <c r="AD211" i="2"/>
  <c r="AD426" i="2"/>
  <c r="AD292" i="2"/>
  <c r="AD612" i="2"/>
  <c r="AD187" i="2"/>
  <c r="AD276" i="2"/>
  <c r="AD41" i="2"/>
  <c r="AD621" i="2"/>
  <c r="AD680" i="2"/>
  <c r="AD479" i="2"/>
  <c r="AD526" i="2"/>
  <c r="AD51" i="2"/>
  <c r="AD54" i="2"/>
  <c r="AD290" i="2"/>
  <c r="AD668" i="2"/>
  <c r="AD381" i="2"/>
  <c r="AD63" i="2"/>
  <c r="AD218" i="2"/>
  <c r="AD666" i="2"/>
  <c r="AD312" i="2"/>
  <c r="AD328" i="2"/>
  <c r="AD562" i="2"/>
  <c r="AD365" i="2"/>
  <c r="AD669" i="2"/>
  <c r="AD369" i="2"/>
  <c r="AD317" i="2"/>
  <c r="AD197" i="2"/>
  <c r="AD691" i="2"/>
  <c r="AD117" i="2"/>
  <c r="AD73" i="2"/>
  <c r="AD146" i="2"/>
  <c r="AD303" i="2"/>
  <c r="AD170" i="2"/>
  <c r="AD465" i="2"/>
  <c r="AD690" i="2"/>
  <c r="AD695" i="2"/>
  <c r="AD338" i="2"/>
  <c r="AD86" i="2"/>
  <c r="AD105" i="2"/>
  <c r="AD92" i="2"/>
  <c r="AD451" i="2"/>
  <c r="AD462" i="2"/>
  <c r="AD699" i="2"/>
  <c r="AD597" i="2"/>
  <c r="AD68" i="2"/>
  <c r="AD610" i="2"/>
  <c r="AD224" i="2"/>
  <c r="AD556" i="2"/>
  <c r="AD194" i="2"/>
  <c r="AD137" i="2"/>
  <c r="AD417" i="2"/>
  <c r="AD686" i="2"/>
  <c r="AD425" i="2"/>
  <c r="AD289" i="2"/>
  <c r="AD319" i="2"/>
  <c r="AD306" i="2"/>
  <c r="AD530" i="2"/>
  <c r="AD181" i="2"/>
  <c r="AD630" i="2"/>
  <c r="AD708" i="2"/>
  <c r="AD110" i="2"/>
  <c r="AD498" i="2"/>
  <c r="AD89" i="2"/>
  <c r="AD152" i="2"/>
  <c r="AD617" i="2"/>
  <c r="AD411" i="2"/>
  <c r="AD196" i="2"/>
  <c r="AD516" i="2"/>
  <c r="AD239" i="2"/>
  <c r="AD76" i="2"/>
  <c r="AD627" i="2"/>
  <c r="AD605" i="2"/>
  <c r="AD405" i="2"/>
  <c r="AD389" i="2"/>
  <c r="AD707" i="2"/>
  <c r="AD158" i="2"/>
  <c r="AD164" i="2"/>
  <c r="AD279" i="2"/>
  <c r="AD587" i="2"/>
  <c r="AD223" i="2"/>
  <c r="AD108" i="2"/>
  <c r="AD320" i="2"/>
  <c r="AD611" i="2"/>
  <c r="AD97" i="2"/>
  <c r="AD269" i="2"/>
  <c r="AD192" i="2"/>
  <c r="AD555" i="2"/>
  <c r="AD717" i="2"/>
  <c r="AD157" i="2"/>
  <c r="AD252" i="2"/>
  <c r="AD518" i="2"/>
  <c r="AD275" i="2"/>
  <c r="AD671" i="2"/>
  <c r="AD696" i="2"/>
  <c r="AD471" i="2"/>
  <c r="AD579" i="2"/>
  <c r="AD463" i="2"/>
  <c r="AD281" i="2"/>
  <c r="AD96" i="2"/>
  <c r="AD291" i="2"/>
  <c r="AD618" i="2"/>
  <c r="AD619" i="2"/>
  <c r="AD636" i="2"/>
  <c r="AD260" i="2"/>
  <c r="AD382" i="2"/>
  <c r="AD200" i="2"/>
  <c r="AD116" i="2"/>
  <c r="AD625" i="2"/>
  <c r="AD561" i="2"/>
  <c r="AD261" i="2"/>
  <c r="AD684" i="2"/>
  <c r="AD506" i="2"/>
  <c r="AD447" i="2"/>
  <c r="AD683" i="2"/>
  <c r="AD648" i="2"/>
  <c r="AD297" i="2"/>
  <c r="AD499" i="2"/>
  <c r="AD347" i="2"/>
  <c r="AD616" i="2"/>
  <c r="AD589" i="2"/>
  <c r="AD582" i="2"/>
  <c r="AD488" i="2"/>
  <c r="AD251" i="2"/>
  <c r="AD210" i="2"/>
  <c r="AD129" i="2"/>
  <c r="AD432" i="2"/>
  <c r="AD449" i="2"/>
  <c r="AD566" i="2"/>
  <c r="AD501" i="2"/>
  <c r="AD480" i="2"/>
  <c r="AD434" i="2"/>
  <c r="AD470" i="2"/>
  <c r="AD651" i="2"/>
  <c r="AD477" i="2"/>
  <c r="AD550" i="2"/>
  <c r="AD299" i="2"/>
  <c r="AD596" i="2"/>
  <c r="AD689" i="2"/>
  <c r="AD268" i="2"/>
  <c r="AD521" i="2"/>
  <c r="AD529" i="2"/>
  <c r="AD701" i="2"/>
  <c r="AD385" i="2"/>
  <c r="AD565" i="2"/>
  <c r="AD372" i="2"/>
  <c r="AD496" i="2"/>
  <c r="AD673" i="2"/>
  <c r="AD606" i="2"/>
  <c r="AD493" i="2"/>
  <c r="AD649" i="2"/>
  <c r="AD491" i="2"/>
  <c r="AD418" i="2"/>
  <c r="AD552" i="2"/>
  <c r="AD213" i="2"/>
  <c r="AD245" i="2"/>
  <c r="AD712" i="2"/>
  <c r="AD652" i="2"/>
  <c r="AD624" i="2"/>
  <c r="AD675" i="2"/>
  <c r="AD679" i="2"/>
  <c r="AD410" i="2"/>
  <c r="AD427" i="2"/>
  <c r="AD402" i="2"/>
  <c r="AD431" i="2"/>
  <c r="AD288" i="2"/>
  <c r="AD715" i="2"/>
  <c r="AD422" i="2"/>
  <c r="AD632" i="2"/>
  <c r="AD601" i="2"/>
  <c r="AD634" i="2"/>
  <c r="AD544" i="2"/>
  <c r="AD398" i="2"/>
  <c r="AD643" i="2"/>
  <c r="AD608" i="2"/>
  <c r="AD421" i="2"/>
  <c r="AD677" i="2"/>
  <c r="AD574" i="2"/>
  <c r="AD502" i="2"/>
  <c r="AD694" i="2"/>
  <c r="AD640" i="2"/>
  <c r="AD504" i="2"/>
  <c r="AD548" i="2"/>
  <c r="AD663" i="2"/>
  <c r="AD620" i="2"/>
  <c r="AD440" i="2"/>
  <c r="AD704" i="2"/>
  <c r="AD607" i="2"/>
  <c r="AD626" i="2"/>
  <c r="AD702" i="2"/>
  <c r="AD670" i="2"/>
  <c r="AD676" i="2"/>
  <c r="AD719" i="2"/>
  <c r="AD688" i="2"/>
  <c r="AD722" i="2"/>
  <c r="AC444" i="2"/>
  <c r="AC613" i="2"/>
  <c r="AC655" i="2"/>
  <c r="AC136" i="2"/>
  <c r="AC344" i="2"/>
  <c r="AC257" i="2"/>
  <c r="AC629" i="2"/>
  <c r="AC394" i="2"/>
  <c r="AC692" i="2"/>
  <c r="AC545" i="2"/>
  <c r="AC326" i="2"/>
  <c r="AC639" i="2"/>
  <c r="AC406" i="2"/>
  <c r="AC553" i="2"/>
  <c r="AC430" i="2"/>
  <c r="AC387" i="2"/>
  <c r="AC284" i="2"/>
  <c r="AC10" i="2"/>
  <c r="AC681" i="2"/>
  <c r="AC205" i="2"/>
  <c r="AC182" i="2"/>
  <c r="AC60" i="2"/>
  <c r="AC237" i="2"/>
  <c r="AC180" i="2"/>
  <c r="AC436" i="2"/>
  <c r="AC466" i="2"/>
  <c r="AC179" i="2"/>
  <c r="AC522" i="2"/>
  <c r="AC160" i="2"/>
  <c r="AC330" i="2"/>
  <c r="AC141" i="2"/>
  <c r="AC71" i="2"/>
  <c r="AC714" i="2"/>
  <c r="AC143" i="2"/>
  <c r="AC52" i="2"/>
  <c r="AC591" i="2"/>
  <c r="AC602" i="2"/>
  <c r="AC603" i="2"/>
  <c r="AC222" i="2"/>
  <c r="AC20" i="2"/>
  <c r="AC357" i="2"/>
  <c r="AC527" i="2"/>
  <c r="AC30" i="2"/>
  <c r="AC337" i="2"/>
  <c r="AC123" i="2"/>
  <c r="AC243" i="2"/>
  <c r="AC11" i="2"/>
  <c r="AC69" i="2"/>
  <c r="AC153" i="2"/>
  <c r="AC350" i="2"/>
  <c r="AC228" i="2"/>
  <c r="AC185" i="2"/>
  <c r="AC295" i="2"/>
  <c r="AC487" i="2"/>
  <c r="AC111" i="2"/>
  <c r="AC346" i="2"/>
  <c r="AC165" i="2"/>
  <c r="AC664" i="2"/>
  <c r="AC106" i="2"/>
  <c r="AC560" i="2"/>
  <c r="AC240" i="2"/>
  <c r="AC386" i="2"/>
  <c r="AC183" i="2"/>
  <c r="AC500" i="2"/>
  <c r="AC149" i="2"/>
  <c r="AC102" i="2"/>
  <c r="AC121" i="2"/>
  <c r="AC399" i="2"/>
  <c r="AC175" i="2"/>
  <c r="AC569" i="2"/>
  <c r="AC341" i="2"/>
  <c r="AC700" i="2"/>
  <c r="AC59" i="2"/>
  <c r="AC127" i="2"/>
  <c r="AC414" i="2"/>
  <c r="AC525" i="2"/>
  <c r="AC335" i="2"/>
  <c r="AC258" i="2"/>
  <c r="AC191" i="2"/>
  <c r="AC577" i="2"/>
  <c r="AC177" i="2"/>
  <c r="AC547" i="2"/>
  <c r="AC189" i="2"/>
  <c r="AC32" i="2"/>
  <c r="AC231" i="2"/>
  <c r="AC134" i="2"/>
  <c r="AC214" i="2"/>
  <c r="AC119" i="2"/>
  <c r="AC188" i="2"/>
  <c r="AC166" i="2"/>
  <c r="AC100" i="2"/>
  <c r="AC614" i="2"/>
  <c r="AC513" i="2"/>
  <c r="AC35" i="2"/>
  <c r="AC588" i="2"/>
  <c r="AC83" i="2"/>
  <c r="AC150" i="2"/>
  <c r="AC642" i="2"/>
  <c r="AC546" i="2"/>
  <c r="AC415" i="2"/>
  <c r="AC325" i="2"/>
  <c r="AC120" i="2"/>
  <c r="AC173" i="2"/>
  <c r="AC266" i="2"/>
  <c r="AC486" i="2"/>
  <c r="AC56" i="2"/>
  <c r="AC298" i="2"/>
  <c r="AC467" i="2"/>
  <c r="AC249" i="2"/>
  <c r="AC598" i="2"/>
  <c r="AC388" i="2"/>
  <c r="AC154" i="2"/>
  <c r="AC515" i="2"/>
  <c r="AC6" i="2"/>
  <c r="AC77" i="2"/>
  <c r="AC308" i="2"/>
  <c r="AC7" i="2"/>
  <c r="AC172" i="2"/>
  <c r="AC12" i="2"/>
  <c r="AC557" i="2"/>
  <c r="AC309" i="2"/>
  <c r="AC370" i="2"/>
  <c r="AC43" i="2"/>
  <c r="AC216" i="2"/>
  <c r="AC390" i="2"/>
  <c r="AC212" i="2"/>
  <c r="AC169" i="2"/>
  <c r="AC55" i="2"/>
  <c r="AC72" i="2"/>
  <c r="AC162" i="2"/>
  <c r="AC464" i="2"/>
  <c r="AC441" i="2"/>
  <c r="AC267" i="2"/>
  <c r="AC375" i="2"/>
  <c r="AC271" i="2"/>
  <c r="AC585" i="2"/>
  <c r="AC125" i="2"/>
  <c r="AC87" i="2"/>
  <c r="AC703" i="2"/>
  <c r="AC242" i="2"/>
  <c r="AC58" i="2"/>
  <c r="AC199" i="2"/>
  <c r="AC147" i="2"/>
  <c r="AC45" i="2"/>
  <c r="AC145" i="2"/>
  <c r="AC413" i="2"/>
  <c r="AC345" i="2"/>
  <c r="AC277" i="2"/>
  <c r="AC416" i="2"/>
  <c r="AC481" i="2"/>
  <c r="AC380" i="2"/>
  <c r="AC305" i="2"/>
  <c r="AC128" i="2"/>
  <c r="AC233" i="2"/>
  <c r="AC593" i="2"/>
  <c r="AC720" i="2"/>
  <c r="AC81" i="2"/>
  <c r="AC2" i="2"/>
  <c r="AC599" i="2"/>
  <c r="AC140" i="2"/>
  <c r="AC437" i="2"/>
  <c r="AC19" i="2"/>
  <c r="AC366" i="2"/>
  <c r="AC541" i="2"/>
  <c r="AC15" i="2"/>
  <c r="AC195" i="2"/>
  <c r="AC505" i="2"/>
  <c r="AC232" i="2"/>
  <c r="AC494" i="2"/>
  <c r="AC661" i="2"/>
  <c r="AC542" i="2"/>
  <c r="AC327" i="2"/>
  <c r="AC533" i="2"/>
  <c r="AC62" i="2"/>
  <c r="AC650" i="2"/>
  <c r="AC628" i="2"/>
  <c r="AC226" i="2"/>
  <c r="AC50" i="2"/>
  <c r="AC16" i="2"/>
  <c r="AC438" i="2"/>
  <c r="AC333" i="2"/>
  <c r="AC322" i="2"/>
  <c r="AC139" i="2"/>
  <c r="AC132" i="2"/>
  <c r="AC615" i="2"/>
  <c r="AC74" i="2"/>
  <c r="AC594" i="2"/>
  <c r="AC489" i="2"/>
  <c r="AC324" i="2"/>
  <c r="AC229" i="2"/>
  <c r="AC631" i="2"/>
  <c r="AC678" i="2"/>
  <c r="AC352" i="2"/>
  <c r="AC697" i="2"/>
  <c r="AC293" i="2"/>
  <c r="AC409" i="2"/>
  <c r="AC161" i="2"/>
  <c r="AC206" i="2"/>
  <c r="AC459" i="2"/>
  <c r="AC101" i="2"/>
  <c r="AC419" i="2"/>
  <c r="AC404" i="2"/>
  <c r="AC88" i="2"/>
  <c r="AC332" i="2"/>
  <c r="AC65" i="2"/>
  <c r="AC39" i="2"/>
  <c r="AC472" i="2"/>
  <c r="AC259" i="2"/>
  <c r="AC474" i="2"/>
  <c r="AC644" i="2"/>
  <c r="AC316" i="2"/>
  <c r="AC507" i="2"/>
  <c r="AC622" i="2"/>
  <c r="AC122" i="2"/>
  <c r="AC171" i="2"/>
  <c r="AC64" i="2"/>
  <c r="AC301" i="2"/>
  <c r="AC221" i="2"/>
  <c r="AC42" i="2"/>
  <c r="AC138" i="2"/>
  <c r="AC47" i="2"/>
  <c r="AC706" i="2"/>
  <c r="AC250" i="2"/>
  <c r="AC429" i="2"/>
  <c r="AC580" i="2"/>
  <c r="AC578" i="2"/>
  <c r="AC448" i="2"/>
  <c r="AC358" i="2"/>
  <c r="AC609" i="2"/>
  <c r="AC354" i="2"/>
  <c r="AC468" i="2"/>
  <c r="AC718" i="2"/>
  <c r="AC264" i="2"/>
  <c r="AC219" i="2"/>
  <c r="AC254" i="2"/>
  <c r="AC300" i="2"/>
  <c r="AC49" i="2"/>
  <c r="AC148" i="2"/>
  <c r="AC351" i="2"/>
  <c r="AC583" i="2"/>
  <c r="AC682" i="2"/>
  <c r="AC371" i="2"/>
  <c r="AC156" i="2"/>
  <c r="AC367" i="2"/>
  <c r="AC84" i="2"/>
  <c r="AC568" i="2"/>
  <c r="AC450" i="2"/>
  <c r="AC407" i="2"/>
  <c r="AC274" i="2"/>
  <c r="AC379" i="2"/>
  <c r="AC645" i="2"/>
  <c r="AC46" i="2"/>
  <c r="AC478" i="2"/>
  <c r="AC363" i="2"/>
  <c r="AC510" i="2"/>
  <c r="AC635" i="2"/>
  <c r="AC523" i="2"/>
  <c r="AC575" i="2"/>
  <c r="AC70" i="2"/>
  <c r="AC401" i="2"/>
  <c r="AC27" i="2"/>
  <c r="AC408" i="2"/>
  <c r="AC3" i="2"/>
  <c r="AC667" i="2"/>
  <c r="AC726" i="2"/>
  <c r="AC217" i="2"/>
  <c r="AC342" i="2"/>
  <c r="AC31" i="2"/>
  <c r="AC80" i="2"/>
  <c r="AC34" i="2"/>
  <c r="AC549" i="2"/>
  <c r="AC124" i="2"/>
  <c r="AC572" i="2"/>
  <c r="AC457" i="2"/>
  <c r="AC310" i="2"/>
  <c r="AC331" i="2"/>
  <c r="AC453" i="2"/>
  <c r="AC85" i="2"/>
  <c r="AC535" i="2"/>
  <c r="AC265" i="2"/>
  <c r="AC497" i="2"/>
  <c r="AC508" i="2"/>
  <c r="AC657" i="2"/>
  <c r="AC433" i="2"/>
  <c r="AC554" i="2"/>
  <c r="AC33" i="2"/>
  <c r="AC581" i="2"/>
  <c r="AC159" i="2"/>
  <c r="AC5" i="2"/>
  <c r="AC721" i="2"/>
  <c r="AC246" i="2"/>
  <c r="AC28" i="2"/>
  <c r="AC8" i="2"/>
  <c r="AC395" i="2"/>
  <c r="AC595" i="2"/>
  <c r="AC356" i="2"/>
  <c r="AC9" i="2"/>
  <c r="AC314" i="2"/>
  <c r="AC403" i="2"/>
  <c r="AC190" i="2"/>
  <c r="AC532" i="2"/>
  <c r="AC400" i="2"/>
  <c r="AC38" i="2"/>
  <c r="AC238" i="2"/>
  <c r="AC519" i="2"/>
  <c r="AC637" i="2"/>
  <c r="AC705" i="2"/>
  <c r="AC178" i="2"/>
  <c r="AC201" i="2"/>
  <c r="AC13" i="2"/>
  <c r="AC93" i="2"/>
  <c r="AC665" i="2"/>
  <c r="AC168" i="2"/>
  <c r="AC446" i="2"/>
  <c r="AC590" i="2"/>
  <c r="AC460" i="2"/>
  <c r="AC82" i="2"/>
  <c r="AC396" i="2"/>
  <c r="AC235" i="2"/>
  <c r="AC163" i="2"/>
  <c r="AC57" i="2"/>
  <c r="AC711" i="2"/>
  <c r="AC716" i="2"/>
  <c r="AC109" i="2"/>
  <c r="AC90" i="2"/>
  <c r="AC285" i="2"/>
  <c r="AC353" i="2"/>
  <c r="AC469" i="2"/>
  <c r="AC584" i="2"/>
  <c r="AC348" i="2"/>
  <c r="AC151" i="2"/>
  <c r="AC484" i="2"/>
  <c r="AC349" i="2"/>
  <c r="AC512" i="2"/>
  <c r="AC21" i="2"/>
  <c r="AC142" i="2"/>
  <c r="AC492" i="2"/>
  <c r="AC475" i="2"/>
  <c r="AC693" i="2"/>
  <c r="AC334" i="2"/>
  <c r="AC454" i="2"/>
  <c r="AC244" i="2"/>
  <c r="AC658" i="2"/>
  <c r="AC248" i="2"/>
  <c r="AC473" i="2"/>
  <c r="AC374" i="2"/>
  <c r="AC482" i="2"/>
  <c r="AC23" i="2"/>
  <c r="AC113" i="2"/>
  <c r="AC203" i="2"/>
  <c r="AC576" i="2"/>
  <c r="AC17" i="2"/>
  <c r="AC107" i="2"/>
  <c r="AC135" i="2"/>
  <c r="AC198" i="2"/>
  <c r="AC133" i="2"/>
  <c r="AC273" i="2"/>
  <c r="AC456" i="2"/>
  <c r="AC25" i="2"/>
  <c r="AC29" i="2"/>
  <c r="AC685" i="2"/>
  <c r="AC495" i="2"/>
  <c r="AC551" i="2"/>
  <c r="AC435" i="2"/>
  <c r="AC361" i="2"/>
  <c r="AC95" i="2"/>
  <c r="AC329" i="2"/>
  <c r="AC571" i="2"/>
  <c r="AC674" i="2"/>
  <c r="AC373" i="2"/>
  <c r="AC633" i="2"/>
  <c r="AC485" i="2"/>
  <c r="AC114" i="2"/>
  <c r="AC67" i="2"/>
  <c r="AC573" i="2"/>
  <c r="AC48" i="2"/>
  <c r="AC66" i="2"/>
  <c r="AC112" i="2"/>
  <c r="AC420" i="2"/>
  <c r="AC307" i="2"/>
  <c r="AC131" i="2"/>
  <c r="AC570" i="2"/>
  <c r="AC509" i="2"/>
  <c r="AC458" i="2"/>
  <c r="AC202" i="2"/>
  <c r="AC176" i="2"/>
  <c r="AC167" i="2"/>
  <c r="AC713" i="2"/>
  <c r="AC91" i="2"/>
  <c r="AC115" i="2"/>
  <c r="AC253" i="2"/>
  <c r="AC130" i="2"/>
  <c r="AC672" i="2"/>
  <c r="AC126" i="2"/>
  <c r="AC445" i="2"/>
  <c r="AC378" i="2"/>
  <c r="AC392" i="2"/>
  <c r="AC455" i="2"/>
  <c r="AC540" i="2"/>
  <c r="AC104" i="2"/>
  <c r="AC272" i="2"/>
  <c r="AC280" i="2"/>
  <c r="AC282" i="2"/>
  <c r="AC600" i="2"/>
  <c r="AC321" i="2"/>
  <c r="AC376" i="2"/>
  <c r="AC452" i="2"/>
  <c r="AC461" i="2"/>
  <c r="AC323" i="2"/>
  <c r="AC315" i="2"/>
  <c r="AC653" i="2"/>
  <c r="AC241" i="2"/>
  <c r="AC270" i="2"/>
  <c r="AC302" i="2"/>
  <c r="AC687" i="2"/>
  <c r="AC517" i="2"/>
  <c r="AC709" i="2"/>
  <c r="AC207" i="2"/>
  <c r="AC103" i="2"/>
  <c r="AC215" i="2"/>
  <c r="AC439" i="2"/>
  <c r="AC230" i="2"/>
  <c r="AC340" i="2"/>
  <c r="AC220" i="2"/>
  <c r="AC336" i="2"/>
  <c r="AC503" i="2"/>
  <c r="AC286" i="2"/>
  <c r="AC524" i="2"/>
  <c r="AC53" i="2"/>
  <c r="AC586" i="2"/>
  <c r="AC647" i="2"/>
  <c r="AC443" i="2"/>
  <c r="AC360" i="2"/>
  <c r="AC543" i="2"/>
  <c r="AC511" i="2"/>
  <c r="AC37" i="2"/>
  <c r="AC225" i="2"/>
  <c r="AC18" i="2"/>
  <c r="AC24" i="2"/>
  <c r="AC44" i="2"/>
  <c r="AC534" i="2"/>
  <c r="AC78" i="2"/>
  <c r="AC725" i="2"/>
  <c r="AC638" i="2"/>
  <c r="AC294" i="2"/>
  <c r="AC393" i="2"/>
  <c r="AC61" i="2"/>
  <c r="AC184" i="2"/>
  <c r="AC278" i="2"/>
  <c r="AC654" i="2"/>
  <c r="AC4" i="2"/>
  <c r="AC287" i="2"/>
  <c r="AC263" i="2"/>
  <c r="AC204" i="2"/>
  <c r="AC564" i="2"/>
  <c r="AC531" i="2"/>
  <c r="AC236" i="2"/>
  <c r="AC283" i="2"/>
  <c r="AC364" i="2"/>
  <c r="AC538" i="2"/>
  <c r="AC75" i="2"/>
  <c r="AC424" i="2"/>
  <c r="AC528" i="2"/>
  <c r="AC483" i="2"/>
  <c r="AC318" i="2"/>
  <c r="AC559" i="2"/>
  <c r="AC723" i="2"/>
  <c r="AC539" i="2"/>
  <c r="AC36" i="2"/>
  <c r="AC155" i="2"/>
  <c r="AC227" i="2"/>
  <c r="AC368" i="2"/>
  <c r="AC99" i="2"/>
  <c r="AC311" i="2"/>
  <c r="AC186" i="2"/>
  <c r="AC397" i="2"/>
  <c r="AC656" i="2"/>
  <c r="AC144" i="2"/>
  <c r="AC247" i="2"/>
  <c r="AC98" i="2"/>
  <c r="AC262" i="2"/>
  <c r="AC174" i="2"/>
  <c r="AC646" i="2"/>
  <c r="AC40" i="2"/>
  <c r="AC514" i="2"/>
  <c r="AC412" i="2"/>
  <c r="AC209" i="2"/>
  <c r="AC563" i="2"/>
  <c r="AC537" i="2"/>
  <c r="AC428" i="2"/>
  <c r="AC304" i="2"/>
  <c r="AC662" i="2"/>
  <c r="AC193" i="2"/>
  <c r="AC343" i="2"/>
  <c r="AC377" i="2"/>
  <c r="AC423" i="2"/>
  <c r="AC256" i="2"/>
  <c r="AC604" i="2"/>
  <c r="AC641" i="2"/>
  <c r="AC255" i="2"/>
  <c r="AC296" i="2"/>
  <c r="AC339" i="2"/>
  <c r="AC79" i="2"/>
  <c r="AC94" i="2"/>
  <c r="AC14" i="2"/>
  <c r="AC490" i="2"/>
  <c r="AC520" i="2"/>
  <c r="AC476" i="2"/>
  <c r="AC710" i="2"/>
  <c r="AC536" i="2"/>
  <c r="AC724" i="2"/>
  <c r="AC359" i="2"/>
  <c r="AC442" i="2"/>
  <c r="AC362" i="2"/>
  <c r="AC567" i="2"/>
  <c r="AC118" i="2"/>
  <c r="AC592" i="2"/>
  <c r="AC558" i="2"/>
  <c r="AC234" i="2"/>
  <c r="AC391" i="2"/>
  <c r="AC355" i="2"/>
  <c r="AC22" i="2"/>
  <c r="AC698" i="2"/>
  <c r="AC208" i="2"/>
  <c r="AC26" i="2"/>
  <c r="AC313" i="2"/>
  <c r="AC659" i="2"/>
  <c r="AC383" i="2"/>
  <c r="AC623" i="2"/>
  <c r="AC384" i="2"/>
  <c r="AC660" i="2"/>
  <c r="AC211" i="2"/>
  <c r="AC426" i="2"/>
  <c r="AC292" i="2"/>
  <c r="AC612" i="2"/>
  <c r="AC187" i="2"/>
  <c r="AC276" i="2"/>
  <c r="AC41" i="2"/>
  <c r="AC621" i="2"/>
  <c r="AC680" i="2"/>
  <c r="AC479" i="2"/>
  <c r="AC526" i="2"/>
  <c r="AC51" i="2"/>
  <c r="AC54" i="2"/>
  <c r="AC290" i="2"/>
  <c r="AC668" i="2"/>
  <c r="AC381" i="2"/>
  <c r="AC63" i="2"/>
  <c r="AC218" i="2"/>
  <c r="AC666" i="2"/>
  <c r="AC312" i="2"/>
  <c r="AC328" i="2"/>
  <c r="AC562" i="2"/>
  <c r="AC365" i="2"/>
  <c r="AC669" i="2"/>
  <c r="AC369" i="2"/>
  <c r="AC317" i="2"/>
  <c r="AC197" i="2"/>
  <c r="AC691" i="2"/>
  <c r="AC117" i="2"/>
  <c r="AC73" i="2"/>
  <c r="AC146" i="2"/>
  <c r="AC303" i="2"/>
  <c r="AC170" i="2"/>
  <c r="AC465" i="2"/>
  <c r="AC690" i="2"/>
  <c r="AC695" i="2"/>
  <c r="AC338" i="2"/>
  <c r="AC86" i="2"/>
  <c r="AC105" i="2"/>
  <c r="AC92" i="2"/>
  <c r="AC451" i="2"/>
  <c r="AC462" i="2"/>
  <c r="AC699" i="2"/>
  <c r="AC597" i="2"/>
  <c r="AC68" i="2"/>
  <c r="AC610" i="2"/>
  <c r="AC224" i="2"/>
  <c r="AC556" i="2"/>
  <c r="AC194" i="2"/>
  <c r="AC137" i="2"/>
  <c r="AC417" i="2"/>
  <c r="AC686" i="2"/>
  <c r="AC425" i="2"/>
  <c r="AC289" i="2"/>
  <c r="AC319" i="2"/>
  <c r="AC306" i="2"/>
  <c r="AC530" i="2"/>
  <c r="AC181" i="2"/>
  <c r="AC630" i="2"/>
  <c r="AC708" i="2"/>
  <c r="AC110" i="2"/>
  <c r="AC498" i="2"/>
  <c r="AC89" i="2"/>
  <c r="AC152" i="2"/>
  <c r="AC617" i="2"/>
  <c r="AC411" i="2"/>
  <c r="AC196" i="2"/>
  <c r="AC516" i="2"/>
  <c r="AC239" i="2"/>
  <c r="AC76" i="2"/>
  <c r="AC627" i="2"/>
  <c r="AC605" i="2"/>
  <c r="AC405" i="2"/>
  <c r="AC389" i="2"/>
  <c r="AC707" i="2"/>
  <c r="AC158" i="2"/>
  <c r="AC164" i="2"/>
  <c r="AC279" i="2"/>
  <c r="AC587" i="2"/>
  <c r="AC223" i="2"/>
  <c r="AC108" i="2"/>
  <c r="AC320" i="2"/>
  <c r="AC611" i="2"/>
  <c r="AC97" i="2"/>
  <c r="AC269" i="2"/>
  <c r="AC192" i="2"/>
  <c r="AC555" i="2"/>
  <c r="AC717" i="2"/>
  <c r="AC157" i="2"/>
  <c r="AC252" i="2"/>
  <c r="AC518" i="2"/>
  <c r="AC275" i="2"/>
  <c r="AC671" i="2"/>
  <c r="AC696" i="2"/>
  <c r="AC471" i="2"/>
  <c r="AC579" i="2"/>
  <c r="AC463" i="2"/>
  <c r="AC281" i="2"/>
  <c r="AC96" i="2"/>
  <c r="AC291" i="2"/>
  <c r="AC618" i="2"/>
  <c r="AC619" i="2"/>
  <c r="AC636" i="2"/>
  <c r="AC260" i="2"/>
  <c r="AC382" i="2"/>
  <c r="AC200" i="2"/>
  <c r="AC116" i="2"/>
  <c r="AC625" i="2"/>
  <c r="AC561" i="2"/>
  <c r="AC261" i="2"/>
  <c r="AC684" i="2"/>
  <c r="AC506" i="2"/>
  <c r="AC447" i="2"/>
  <c r="AC683" i="2"/>
  <c r="AC648" i="2"/>
  <c r="AC297" i="2"/>
  <c r="AC499" i="2"/>
  <c r="AC347" i="2"/>
  <c r="AC616" i="2"/>
  <c r="AC589" i="2"/>
  <c r="AC582" i="2"/>
  <c r="AC488" i="2"/>
  <c r="AC251" i="2"/>
  <c r="AC210" i="2"/>
  <c r="AC129" i="2"/>
  <c r="AC432" i="2"/>
  <c r="AC449" i="2"/>
  <c r="AC566" i="2"/>
  <c r="AC501" i="2"/>
  <c r="AC480" i="2"/>
  <c r="AC434" i="2"/>
  <c r="AC470" i="2"/>
  <c r="AC651" i="2"/>
  <c r="AC477" i="2"/>
  <c r="AC550" i="2"/>
  <c r="AC299" i="2"/>
  <c r="AC596" i="2"/>
  <c r="AC689" i="2"/>
  <c r="AC268" i="2"/>
  <c r="AC521" i="2"/>
  <c r="AC529" i="2"/>
  <c r="AC701" i="2"/>
  <c r="AC385" i="2"/>
  <c r="AC565" i="2"/>
  <c r="AC372" i="2"/>
  <c r="AC496" i="2"/>
  <c r="AC673" i="2"/>
  <c r="AC606" i="2"/>
  <c r="AC493" i="2"/>
  <c r="AC649" i="2"/>
  <c r="AC491" i="2"/>
  <c r="AC418" i="2"/>
  <c r="AC552" i="2"/>
  <c r="AC213" i="2"/>
  <c r="AC245" i="2"/>
  <c r="AC712" i="2"/>
  <c r="AC652" i="2"/>
  <c r="AC624" i="2"/>
  <c r="AC675" i="2"/>
  <c r="AC679" i="2"/>
  <c r="AC410" i="2"/>
  <c r="AC427" i="2"/>
  <c r="AC402" i="2"/>
  <c r="AC431" i="2"/>
  <c r="AC288" i="2"/>
  <c r="AC715" i="2"/>
  <c r="AC422" i="2"/>
  <c r="AC632" i="2"/>
  <c r="AC601" i="2"/>
  <c r="AC634" i="2"/>
  <c r="AC544" i="2"/>
  <c r="AC398" i="2"/>
  <c r="AC643" i="2"/>
  <c r="AC608" i="2"/>
  <c r="AC421" i="2"/>
  <c r="AC677" i="2"/>
  <c r="AC574" i="2"/>
  <c r="AC502" i="2"/>
  <c r="AC694" i="2"/>
  <c r="AC640" i="2"/>
  <c r="AC504" i="2"/>
  <c r="AC548" i="2"/>
  <c r="AC663" i="2"/>
  <c r="AC620" i="2"/>
  <c r="AC440" i="2"/>
  <c r="AC704" i="2"/>
  <c r="AC607" i="2"/>
  <c r="AC626" i="2"/>
  <c r="AC702" i="2"/>
  <c r="AC670" i="2"/>
  <c r="AC676" i="2"/>
  <c r="AC719" i="2"/>
  <c r="AC688" i="2"/>
  <c r="AC722" i="2"/>
  <c r="U444" i="2"/>
  <c r="U613" i="2"/>
  <c r="U655" i="2"/>
  <c r="U136" i="2"/>
  <c r="U344" i="2"/>
  <c r="U257" i="2"/>
  <c r="U629" i="2"/>
  <c r="U394" i="2"/>
  <c r="U692" i="2"/>
  <c r="U545" i="2"/>
  <c r="U326" i="2"/>
  <c r="U639" i="2"/>
  <c r="U406" i="2"/>
  <c r="U553" i="2"/>
  <c r="U430" i="2"/>
  <c r="U387" i="2"/>
  <c r="U284" i="2"/>
  <c r="U10" i="2"/>
  <c r="U681" i="2"/>
  <c r="U205" i="2"/>
  <c r="U182" i="2"/>
  <c r="U60" i="2"/>
  <c r="U237" i="2"/>
  <c r="U180" i="2"/>
  <c r="U436" i="2"/>
  <c r="U466" i="2"/>
  <c r="U179" i="2"/>
  <c r="U522" i="2"/>
  <c r="U160" i="2"/>
  <c r="U330" i="2"/>
  <c r="U141" i="2"/>
  <c r="U71" i="2"/>
  <c r="U714" i="2"/>
  <c r="U143" i="2"/>
  <c r="U52" i="2"/>
  <c r="U591" i="2"/>
  <c r="U602" i="2"/>
  <c r="U603" i="2"/>
  <c r="U222" i="2"/>
  <c r="U20" i="2"/>
  <c r="U357" i="2"/>
  <c r="U527" i="2"/>
  <c r="U30" i="2"/>
  <c r="U337" i="2"/>
  <c r="U123" i="2"/>
  <c r="U243" i="2"/>
  <c r="U11" i="2"/>
  <c r="U69" i="2"/>
  <c r="U153" i="2"/>
  <c r="U350" i="2"/>
  <c r="U228" i="2"/>
  <c r="U185" i="2"/>
  <c r="U295" i="2"/>
  <c r="U487" i="2"/>
  <c r="U111" i="2"/>
  <c r="U346" i="2"/>
  <c r="U165" i="2"/>
  <c r="U664" i="2"/>
  <c r="U106" i="2"/>
  <c r="U560" i="2"/>
  <c r="U240" i="2"/>
  <c r="U386" i="2"/>
  <c r="U183" i="2"/>
  <c r="U500" i="2"/>
  <c r="U149" i="2"/>
  <c r="U102" i="2"/>
  <c r="U121" i="2"/>
  <c r="U399" i="2"/>
  <c r="U175" i="2"/>
  <c r="U569" i="2"/>
  <c r="U341" i="2"/>
  <c r="U700" i="2"/>
  <c r="U59" i="2"/>
  <c r="U127" i="2"/>
  <c r="U414" i="2"/>
  <c r="U525" i="2"/>
  <c r="U335" i="2"/>
  <c r="U258" i="2"/>
  <c r="U191" i="2"/>
  <c r="U577" i="2"/>
  <c r="U177" i="2"/>
  <c r="U547" i="2"/>
  <c r="U189" i="2"/>
  <c r="U32" i="2"/>
  <c r="U231" i="2"/>
  <c r="U134" i="2"/>
  <c r="U214" i="2"/>
  <c r="U119" i="2"/>
  <c r="U188" i="2"/>
  <c r="U166" i="2"/>
  <c r="U100" i="2"/>
  <c r="U614" i="2"/>
  <c r="U513" i="2"/>
  <c r="U35" i="2"/>
  <c r="U588" i="2"/>
  <c r="U83" i="2"/>
  <c r="U150" i="2"/>
  <c r="U642" i="2"/>
  <c r="U546" i="2"/>
  <c r="U415" i="2"/>
  <c r="U325" i="2"/>
  <c r="U120" i="2"/>
  <c r="U173" i="2"/>
  <c r="U266" i="2"/>
  <c r="U486" i="2"/>
  <c r="U56" i="2"/>
  <c r="U298" i="2"/>
  <c r="U467" i="2"/>
  <c r="U249" i="2"/>
  <c r="U598" i="2"/>
  <c r="U388" i="2"/>
  <c r="U154" i="2"/>
  <c r="U515" i="2"/>
  <c r="U6" i="2"/>
  <c r="U77" i="2"/>
  <c r="U308" i="2"/>
  <c r="U7" i="2"/>
  <c r="U172" i="2"/>
  <c r="U12" i="2"/>
  <c r="U557" i="2"/>
  <c r="U309" i="2"/>
  <c r="U370" i="2"/>
  <c r="U43" i="2"/>
  <c r="U216" i="2"/>
  <c r="U390" i="2"/>
  <c r="U212" i="2"/>
  <c r="U169" i="2"/>
  <c r="U55" i="2"/>
  <c r="U72" i="2"/>
  <c r="U162" i="2"/>
  <c r="U464" i="2"/>
  <c r="U441" i="2"/>
  <c r="U267" i="2"/>
  <c r="U375" i="2"/>
  <c r="U271" i="2"/>
  <c r="U585" i="2"/>
  <c r="U125" i="2"/>
  <c r="U87" i="2"/>
  <c r="U703" i="2"/>
  <c r="U242" i="2"/>
  <c r="U58" i="2"/>
  <c r="U199" i="2"/>
  <c r="U147" i="2"/>
  <c r="U45" i="2"/>
  <c r="U145" i="2"/>
  <c r="U413" i="2"/>
  <c r="U345" i="2"/>
  <c r="U277" i="2"/>
  <c r="U416" i="2"/>
  <c r="U481" i="2"/>
  <c r="U380" i="2"/>
  <c r="U305" i="2"/>
  <c r="U128" i="2"/>
  <c r="U233" i="2"/>
  <c r="U593" i="2"/>
  <c r="U720" i="2"/>
  <c r="U81" i="2"/>
  <c r="U2" i="2"/>
  <c r="U599" i="2"/>
  <c r="U140" i="2"/>
  <c r="U437" i="2"/>
  <c r="U19" i="2"/>
  <c r="U366" i="2"/>
  <c r="U541" i="2"/>
  <c r="U15" i="2"/>
  <c r="U195" i="2"/>
  <c r="U505" i="2"/>
  <c r="U232" i="2"/>
  <c r="U494" i="2"/>
  <c r="U661" i="2"/>
  <c r="U542" i="2"/>
  <c r="U327" i="2"/>
  <c r="U533" i="2"/>
  <c r="U62" i="2"/>
  <c r="U650" i="2"/>
  <c r="U628" i="2"/>
  <c r="U226" i="2"/>
  <c r="U50" i="2"/>
  <c r="U16" i="2"/>
  <c r="U438" i="2"/>
  <c r="U333" i="2"/>
  <c r="U322" i="2"/>
  <c r="U139" i="2"/>
  <c r="U132" i="2"/>
  <c r="U615" i="2"/>
  <c r="U74" i="2"/>
  <c r="U594" i="2"/>
  <c r="U489" i="2"/>
  <c r="U324" i="2"/>
  <c r="U229" i="2"/>
  <c r="U631" i="2"/>
  <c r="U678" i="2"/>
  <c r="U352" i="2"/>
  <c r="U697" i="2"/>
  <c r="U293" i="2"/>
  <c r="U409" i="2"/>
  <c r="U161" i="2"/>
  <c r="U206" i="2"/>
  <c r="U459" i="2"/>
  <c r="U101" i="2"/>
  <c r="U419" i="2"/>
  <c r="U404" i="2"/>
  <c r="U88" i="2"/>
  <c r="U332" i="2"/>
  <c r="U65" i="2"/>
  <c r="U39" i="2"/>
  <c r="U472" i="2"/>
  <c r="U259" i="2"/>
  <c r="U474" i="2"/>
  <c r="U644" i="2"/>
  <c r="U316" i="2"/>
  <c r="U507" i="2"/>
  <c r="U622" i="2"/>
  <c r="U122" i="2"/>
  <c r="U171" i="2"/>
  <c r="U64" i="2"/>
  <c r="U301" i="2"/>
  <c r="U221" i="2"/>
  <c r="U42" i="2"/>
  <c r="U138" i="2"/>
  <c r="U47" i="2"/>
  <c r="U706" i="2"/>
  <c r="U250" i="2"/>
  <c r="U429" i="2"/>
  <c r="U580" i="2"/>
  <c r="U578" i="2"/>
  <c r="U448" i="2"/>
  <c r="U358" i="2"/>
  <c r="U609" i="2"/>
  <c r="U354" i="2"/>
  <c r="U468" i="2"/>
  <c r="U718" i="2"/>
  <c r="U264" i="2"/>
  <c r="U219" i="2"/>
  <c r="U254" i="2"/>
  <c r="U300" i="2"/>
  <c r="U49" i="2"/>
  <c r="U148" i="2"/>
  <c r="U351" i="2"/>
  <c r="U583" i="2"/>
  <c r="U682" i="2"/>
  <c r="U371" i="2"/>
  <c r="U156" i="2"/>
  <c r="U367" i="2"/>
  <c r="U84" i="2"/>
  <c r="U568" i="2"/>
  <c r="U450" i="2"/>
  <c r="U407" i="2"/>
  <c r="U274" i="2"/>
  <c r="U379" i="2"/>
  <c r="U645" i="2"/>
  <c r="U46" i="2"/>
  <c r="U478" i="2"/>
  <c r="U363" i="2"/>
  <c r="U510" i="2"/>
  <c r="U635" i="2"/>
  <c r="U523" i="2"/>
  <c r="U575" i="2"/>
  <c r="U70" i="2"/>
  <c r="U401" i="2"/>
  <c r="U27" i="2"/>
  <c r="U408" i="2"/>
  <c r="U3" i="2"/>
  <c r="U667" i="2"/>
  <c r="U726" i="2"/>
  <c r="U217" i="2"/>
  <c r="U342" i="2"/>
  <c r="U31" i="2"/>
  <c r="U80" i="2"/>
  <c r="U34" i="2"/>
  <c r="U549" i="2"/>
  <c r="U124" i="2"/>
  <c r="U572" i="2"/>
  <c r="U457" i="2"/>
  <c r="U310" i="2"/>
  <c r="U331" i="2"/>
  <c r="U453" i="2"/>
  <c r="U85" i="2"/>
  <c r="U535" i="2"/>
  <c r="U265" i="2"/>
  <c r="U497" i="2"/>
  <c r="U508" i="2"/>
  <c r="U657" i="2"/>
  <c r="U433" i="2"/>
  <c r="U554" i="2"/>
  <c r="U33" i="2"/>
  <c r="U581" i="2"/>
  <c r="U159" i="2"/>
  <c r="U5" i="2"/>
  <c r="U721" i="2"/>
  <c r="U246" i="2"/>
  <c r="U28" i="2"/>
  <c r="U8" i="2"/>
  <c r="U395" i="2"/>
  <c r="U595" i="2"/>
  <c r="U356" i="2"/>
  <c r="U9" i="2"/>
  <c r="U314" i="2"/>
  <c r="U403" i="2"/>
  <c r="U190" i="2"/>
  <c r="U532" i="2"/>
  <c r="U400" i="2"/>
  <c r="U38" i="2"/>
  <c r="U238" i="2"/>
  <c r="U519" i="2"/>
  <c r="U637" i="2"/>
  <c r="U705" i="2"/>
  <c r="U178" i="2"/>
  <c r="U201" i="2"/>
  <c r="U13" i="2"/>
  <c r="U93" i="2"/>
  <c r="U665" i="2"/>
  <c r="U168" i="2"/>
  <c r="U446" i="2"/>
  <c r="U590" i="2"/>
  <c r="U460" i="2"/>
  <c r="U82" i="2"/>
  <c r="U396" i="2"/>
  <c r="U235" i="2"/>
  <c r="U163" i="2"/>
  <c r="U57" i="2"/>
  <c r="U711" i="2"/>
  <c r="U716" i="2"/>
  <c r="U109" i="2"/>
  <c r="U90" i="2"/>
  <c r="U285" i="2"/>
  <c r="U353" i="2"/>
  <c r="U469" i="2"/>
  <c r="U584" i="2"/>
  <c r="U348" i="2"/>
  <c r="U151" i="2"/>
  <c r="U484" i="2"/>
  <c r="U349" i="2"/>
  <c r="U512" i="2"/>
  <c r="U21" i="2"/>
  <c r="U142" i="2"/>
  <c r="U492" i="2"/>
  <c r="U475" i="2"/>
  <c r="U693" i="2"/>
  <c r="U334" i="2"/>
  <c r="U454" i="2"/>
  <c r="U244" i="2"/>
  <c r="U658" i="2"/>
  <c r="U248" i="2"/>
  <c r="U473" i="2"/>
  <c r="U374" i="2"/>
  <c r="U482" i="2"/>
  <c r="U23" i="2"/>
  <c r="U113" i="2"/>
  <c r="U203" i="2"/>
  <c r="U576" i="2"/>
  <c r="U17" i="2"/>
  <c r="U107" i="2"/>
  <c r="U135" i="2"/>
  <c r="U198" i="2"/>
  <c r="U133" i="2"/>
  <c r="U273" i="2"/>
  <c r="U456" i="2"/>
  <c r="U25" i="2"/>
  <c r="U29" i="2"/>
  <c r="U685" i="2"/>
  <c r="U495" i="2"/>
  <c r="U551" i="2"/>
  <c r="U435" i="2"/>
  <c r="U361" i="2"/>
  <c r="U95" i="2"/>
  <c r="U329" i="2"/>
  <c r="U571" i="2"/>
  <c r="U674" i="2"/>
  <c r="U373" i="2"/>
  <c r="U633" i="2"/>
  <c r="U485" i="2"/>
  <c r="U114" i="2"/>
  <c r="U67" i="2"/>
  <c r="U573" i="2"/>
  <c r="U48" i="2"/>
  <c r="U66" i="2"/>
  <c r="U112" i="2"/>
  <c r="U420" i="2"/>
  <c r="U307" i="2"/>
  <c r="U131" i="2"/>
  <c r="U570" i="2"/>
  <c r="U509" i="2"/>
  <c r="U458" i="2"/>
  <c r="U202" i="2"/>
  <c r="U176" i="2"/>
  <c r="U167" i="2"/>
  <c r="U713" i="2"/>
  <c r="U91" i="2"/>
  <c r="U115" i="2"/>
  <c r="U253" i="2"/>
  <c r="U130" i="2"/>
  <c r="U672" i="2"/>
  <c r="U126" i="2"/>
  <c r="U445" i="2"/>
  <c r="U378" i="2"/>
  <c r="U392" i="2"/>
  <c r="U455" i="2"/>
  <c r="U540" i="2"/>
  <c r="U104" i="2"/>
  <c r="U272" i="2"/>
  <c r="U280" i="2"/>
  <c r="U282" i="2"/>
  <c r="U600" i="2"/>
  <c r="U321" i="2"/>
  <c r="U376" i="2"/>
  <c r="U452" i="2"/>
  <c r="U461" i="2"/>
  <c r="U323" i="2"/>
  <c r="U315" i="2"/>
  <c r="U653" i="2"/>
  <c r="U241" i="2"/>
  <c r="U270" i="2"/>
  <c r="U302" i="2"/>
  <c r="U687" i="2"/>
  <c r="U517" i="2"/>
  <c r="U709" i="2"/>
  <c r="U207" i="2"/>
  <c r="U103" i="2"/>
  <c r="U215" i="2"/>
  <c r="U439" i="2"/>
  <c r="U230" i="2"/>
  <c r="U340" i="2"/>
  <c r="U220" i="2"/>
  <c r="U336" i="2"/>
  <c r="U503" i="2"/>
  <c r="U286" i="2"/>
  <c r="U524" i="2"/>
  <c r="U53" i="2"/>
  <c r="U586" i="2"/>
  <c r="U647" i="2"/>
  <c r="U443" i="2"/>
  <c r="U360" i="2"/>
  <c r="U543" i="2"/>
  <c r="U511" i="2"/>
  <c r="U37" i="2"/>
  <c r="U225" i="2"/>
  <c r="U18" i="2"/>
  <c r="U24" i="2"/>
  <c r="U44" i="2"/>
  <c r="U534" i="2"/>
  <c r="U78" i="2"/>
  <c r="U725" i="2"/>
  <c r="U638" i="2"/>
  <c r="U294" i="2"/>
  <c r="U393" i="2"/>
  <c r="U61" i="2"/>
  <c r="U184" i="2"/>
  <c r="U278" i="2"/>
  <c r="U654" i="2"/>
  <c r="U4" i="2"/>
  <c r="U287" i="2"/>
  <c r="U263" i="2"/>
  <c r="U204" i="2"/>
  <c r="U564" i="2"/>
  <c r="U531" i="2"/>
  <c r="U236" i="2"/>
  <c r="U283" i="2"/>
  <c r="U364" i="2"/>
  <c r="U538" i="2"/>
  <c r="U75" i="2"/>
  <c r="U424" i="2"/>
  <c r="U528" i="2"/>
  <c r="U483" i="2"/>
  <c r="U318" i="2"/>
  <c r="U559" i="2"/>
  <c r="U723" i="2"/>
  <c r="U539" i="2"/>
  <c r="U36" i="2"/>
  <c r="U155" i="2"/>
  <c r="U227" i="2"/>
  <c r="U368" i="2"/>
  <c r="U99" i="2"/>
  <c r="U311" i="2"/>
  <c r="U186" i="2"/>
  <c r="U397" i="2"/>
  <c r="U656" i="2"/>
  <c r="U144" i="2"/>
  <c r="U247" i="2"/>
  <c r="U98" i="2"/>
  <c r="U262" i="2"/>
  <c r="U174" i="2"/>
  <c r="U646" i="2"/>
  <c r="U40" i="2"/>
  <c r="U514" i="2"/>
  <c r="U412" i="2"/>
  <c r="U209" i="2"/>
  <c r="U563" i="2"/>
  <c r="U537" i="2"/>
  <c r="U428" i="2"/>
  <c r="U304" i="2"/>
  <c r="U662" i="2"/>
  <c r="U193" i="2"/>
  <c r="U343" i="2"/>
  <c r="U377" i="2"/>
  <c r="U423" i="2"/>
  <c r="U256" i="2"/>
  <c r="U604" i="2"/>
  <c r="U641" i="2"/>
  <c r="U255" i="2"/>
  <c r="U296" i="2"/>
  <c r="U339" i="2"/>
  <c r="U79" i="2"/>
  <c r="U94" i="2"/>
  <c r="U14" i="2"/>
  <c r="U490" i="2"/>
  <c r="U520" i="2"/>
  <c r="U476" i="2"/>
  <c r="U710" i="2"/>
  <c r="U536" i="2"/>
  <c r="U724" i="2"/>
  <c r="U359" i="2"/>
  <c r="U442" i="2"/>
  <c r="U362" i="2"/>
  <c r="U567" i="2"/>
  <c r="U118" i="2"/>
  <c r="U592" i="2"/>
  <c r="U558" i="2"/>
  <c r="U234" i="2"/>
  <c r="U391" i="2"/>
  <c r="U355" i="2"/>
  <c r="U22" i="2"/>
  <c r="U698" i="2"/>
  <c r="U208" i="2"/>
  <c r="U26" i="2"/>
  <c r="U313" i="2"/>
  <c r="U659" i="2"/>
  <c r="U383" i="2"/>
  <c r="U623" i="2"/>
  <c r="U384" i="2"/>
  <c r="U660" i="2"/>
  <c r="U211" i="2"/>
  <c r="U426" i="2"/>
  <c r="U292" i="2"/>
  <c r="U612" i="2"/>
  <c r="U187" i="2"/>
  <c r="U276" i="2"/>
  <c r="U41" i="2"/>
  <c r="U621" i="2"/>
  <c r="U680" i="2"/>
  <c r="U479" i="2"/>
  <c r="U526" i="2"/>
  <c r="U51" i="2"/>
  <c r="U54" i="2"/>
  <c r="U290" i="2"/>
  <c r="U668" i="2"/>
  <c r="U381" i="2"/>
  <c r="U63" i="2"/>
  <c r="U218" i="2"/>
  <c r="U666" i="2"/>
  <c r="U312" i="2"/>
  <c r="U328" i="2"/>
  <c r="U562" i="2"/>
  <c r="U365" i="2"/>
  <c r="U669" i="2"/>
  <c r="U369" i="2"/>
  <c r="U317" i="2"/>
  <c r="U197" i="2"/>
  <c r="U691" i="2"/>
  <c r="U117" i="2"/>
  <c r="U73" i="2"/>
  <c r="U146" i="2"/>
  <c r="U303" i="2"/>
  <c r="U170" i="2"/>
  <c r="U465" i="2"/>
  <c r="U690" i="2"/>
  <c r="U695" i="2"/>
  <c r="U338" i="2"/>
  <c r="U86" i="2"/>
  <c r="U105" i="2"/>
  <c r="U92" i="2"/>
  <c r="U451" i="2"/>
  <c r="U462" i="2"/>
  <c r="U699" i="2"/>
  <c r="U597" i="2"/>
  <c r="U68" i="2"/>
  <c r="U610" i="2"/>
  <c r="U224" i="2"/>
  <c r="U556" i="2"/>
  <c r="U194" i="2"/>
  <c r="U137" i="2"/>
  <c r="U417" i="2"/>
  <c r="U686" i="2"/>
  <c r="U425" i="2"/>
  <c r="U289" i="2"/>
  <c r="U319" i="2"/>
  <c r="U306" i="2"/>
  <c r="U530" i="2"/>
  <c r="U181" i="2"/>
  <c r="U630" i="2"/>
  <c r="U708" i="2"/>
  <c r="U110" i="2"/>
  <c r="U498" i="2"/>
  <c r="U89" i="2"/>
  <c r="U152" i="2"/>
  <c r="U617" i="2"/>
  <c r="U411" i="2"/>
  <c r="U196" i="2"/>
  <c r="U516" i="2"/>
  <c r="U239" i="2"/>
  <c r="U76" i="2"/>
  <c r="U627" i="2"/>
  <c r="U605" i="2"/>
  <c r="U405" i="2"/>
  <c r="U389" i="2"/>
  <c r="U707" i="2"/>
  <c r="U158" i="2"/>
  <c r="U164" i="2"/>
  <c r="U279" i="2"/>
  <c r="U587" i="2"/>
  <c r="U223" i="2"/>
  <c r="U108" i="2"/>
  <c r="U320" i="2"/>
  <c r="U611" i="2"/>
  <c r="U97" i="2"/>
  <c r="U269" i="2"/>
  <c r="U192" i="2"/>
  <c r="U555" i="2"/>
  <c r="U717" i="2"/>
  <c r="U157" i="2"/>
  <c r="U252" i="2"/>
  <c r="U518" i="2"/>
  <c r="U275" i="2"/>
  <c r="U671" i="2"/>
  <c r="U696" i="2"/>
  <c r="U471" i="2"/>
  <c r="U579" i="2"/>
  <c r="U463" i="2"/>
  <c r="U281" i="2"/>
  <c r="U96" i="2"/>
  <c r="U291" i="2"/>
  <c r="U618" i="2"/>
  <c r="U619" i="2"/>
  <c r="U636" i="2"/>
  <c r="U260" i="2"/>
  <c r="U382" i="2"/>
  <c r="U200" i="2"/>
  <c r="U116" i="2"/>
  <c r="U625" i="2"/>
  <c r="U561" i="2"/>
  <c r="U261" i="2"/>
  <c r="U684" i="2"/>
  <c r="U506" i="2"/>
  <c r="U447" i="2"/>
  <c r="U683" i="2"/>
  <c r="U648" i="2"/>
  <c r="U297" i="2"/>
  <c r="U499" i="2"/>
  <c r="U347" i="2"/>
  <c r="U616" i="2"/>
  <c r="U589" i="2"/>
  <c r="U582" i="2"/>
  <c r="U488" i="2"/>
  <c r="U251" i="2"/>
  <c r="U210" i="2"/>
  <c r="U129" i="2"/>
  <c r="U432" i="2"/>
  <c r="U449" i="2"/>
  <c r="U566" i="2"/>
  <c r="U501" i="2"/>
  <c r="U480" i="2"/>
  <c r="U434" i="2"/>
  <c r="U470" i="2"/>
  <c r="U651" i="2"/>
  <c r="U477" i="2"/>
  <c r="U550" i="2"/>
  <c r="U299" i="2"/>
  <c r="U596" i="2"/>
  <c r="U689" i="2"/>
  <c r="U268" i="2"/>
  <c r="U521" i="2"/>
  <c r="U529" i="2"/>
  <c r="U701" i="2"/>
  <c r="U385" i="2"/>
  <c r="U565" i="2"/>
  <c r="U372" i="2"/>
  <c r="U496" i="2"/>
  <c r="U673" i="2"/>
  <c r="U606" i="2"/>
  <c r="U493" i="2"/>
  <c r="U649" i="2"/>
  <c r="U491" i="2"/>
  <c r="U418" i="2"/>
  <c r="U552" i="2"/>
  <c r="U213" i="2"/>
  <c r="U245" i="2"/>
  <c r="U712" i="2"/>
  <c r="U652" i="2"/>
  <c r="U624" i="2"/>
  <c r="U675" i="2"/>
  <c r="U679" i="2"/>
  <c r="U410" i="2"/>
  <c r="U427" i="2"/>
  <c r="U402" i="2"/>
  <c r="U431" i="2"/>
  <c r="U288" i="2"/>
  <c r="U715" i="2"/>
  <c r="U422" i="2"/>
  <c r="U632" i="2"/>
  <c r="U601" i="2"/>
  <c r="U634" i="2"/>
  <c r="U544" i="2"/>
  <c r="U398" i="2"/>
  <c r="U643" i="2"/>
  <c r="U608" i="2"/>
  <c r="U421" i="2"/>
  <c r="U677" i="2"/>
  <c r="U574" i="2"/>
  <c r="U502" i="2"/>
  <c r="U694" i="2"/>
  <c r="U640" i="2"/>
  <c r="U504" i="2"/>
  <c r="U548" i="2"/>
  <c r="U663" i="2"/>
  <c r="U620" i="2"/>
  <c r="U440" i="2"/>
  <c r="U704" i="2"/>
  <c r="U607" i="2"/>
  <c r="U626" i="2"/>
  <c r="U702" i="2"/>
  <c r="U670" i="2"/>
  <c r="U676" i="2"/>
  <c r="U719" i="2"/>
  <c r="U688" i="2"/>
  <c r="U722" i="2"/>
  <c r="T444" i="2"/>
  <c r="T613" i="2"/>
  <c r="T655" i="2"/>
  <c r="T136" i="2"/>
  <c r="T344" i="2"/>
  <c r="T257" i="2"/>
  <c r="T629" i="2"/>
  <c r="T394" i="2"/>
  <c r="T692" i="2"/>
  <c r="T545" i="2"/>
  <c r="T326" i="2"/>
  <c r="T639" i="2"/>
  <c r="T406" i="2"/>
  <c r="T553" i="2"/>
  <c r="T430" i="2"/>
  <c r="T387" i="2"/>
  <c r="T284" i="2"/>
  <c r="T10" i="2"/>
  <c r="T681" i="2"/>
  <c r="T205" i="2"/>
  <c r="T182" i="2"/>
  <c r="T60" i="2"/>
  <c r="T237" i="2"/>
  <c r="T180" i="2"/>
  <c r="T436" i="2"/>
  <c r="T466" i="2"/>
  <c r="T179" i="2"/>
  <c r="T522" i="2"/>
  <c r="T160" i="2"/>
  <c r="T330" i="2"/>
  <c r="T141" i="2"/>
  <c r="T71" i="2"/>
  <c r="T714" i="2"/>
  <c r="T143" i="2"/>
  <c r="T52" i="2"/>
  <c r="T591" i="2"/>
  <c r="T602" i="2"/>
  <c r="T603" i="2"/>
  <c r="T222" i="2"/>
  <c r="T20" i="2"/>
  <c r="T357" i="2"/>
  <c r="T527" i="2"/>
  <c r="T30" i="2"/>
  <c r="T337" i="2"/>
  <c r="T123" i="2"/>
  <c r="T243" i="2"/>
  <c r="T11" i="2"/>
  <c r="T69" i="2"/>
  <c r="T153" i="2"/>
  <c r="T350" i="2"/>
  <c r="T228" i="2"/>
  <c r="T185" i="2"/>
  <c r="S18" i="3" s="1"/>
  <c r="T295" i="2"/>
  <c r="T487" i="2"/>
  <c r="T111" i="2"/>
  <c r="T346" i="2"/>
  <c r="T165" i="2"/>
  <c r="T664" i="2"/>
  <c r="T106" i="2"/>
  <c r="T560" i="2"/>
  <c r="T240" i="2"/>
  <c r="T386" i="2"/>
  <c r="T183" i="2"/>
  <c r="T500" i="2"/>
  <c r="T149" i="2"/>
  <c r="T102" i="2"/>
  <c r="T121" i="2"/>
  <c r="T399" i="2"/>
  <c r="T175" i="2"/>
  <c r="T569" i="2"/>
  <c r="T341" i="2"/>
  <c r="T700" i="2"/>
  <c r="T59" i="2"/>
  <c r="T127" i="2"/>
  <c r="T414" i="2"/>
  <c r="T525" i="2"/>
  <c r="T335" i="2"/>
  <c r="T258" i="2"/>
  <c r="T191" i="2"/>
  <c r="T577" i="2"/>
  <c r="T177" i="2"/>
  <c r="T547" i="2"/>
  <c r="T189" i="2"/>
  <c r="T32" i="2"/>
  <c r="T231" i="2"/>
  <c r="T134" i="2"/>
  <c r="T214" i="2"/>
  <c r="T119" i="2"/>
  <c r="T188" i="2"/>
  <c r="T166" i="2"/>
  <c r="T100" i="2"/>
  <c r="T614" i="2"/>
  <c r="T513" i="2"/>
  <c r="T35" i="2"/>
  <c r="T588" i="2"/>
  <c r="T83" i="2"/>
  <c r="T150" i="2"/>
  <c r="T642" i="2"/>
  <c r="T546" i="2"/>
  <c r="T415" i="2"/>
  <c r="T325" i="2"/>
  <c r="T120" i="2"/>
  <c r="T173" i="2"/>
  <c r="T266" i="2"/>
  <c r="T486" i="2"/>
  <c r="T56" i="2"/>
  <c r="T298" i="2"/>
  <c r="T467" i="2"/>
  <c r="T249" i="2"/>
  <c r="T598" i="2"/>
  <c r="T388" i="2"/>
  <c r="T154" i="2"/>
  <c r="T515" i="2"/>
  <c r="T6" i="2"/>
  <c r="T77" i="2"/>
  <c r="T308" i="2"/>
  <c r="T7" i="2"/>
  <c r="T172" i="2"/>
  <c r="T12" i="2"/>
  <c r="T557" i="2"/>
  <c r="T309" i="2"/>
  <c r="T370" i="2"/>
  <c r="T43" i="2"/>
  <c r="T216" i="2"/>
  <c r="T390" i="2"/>
  <c r="T212" i="2"/>
  <c r="T169" i="2"/>
  <c r="T55" i="2"/>
  <c r="T72" i="2"/>
  <c r="T162" i="2"/>
  <c r="T464" i="2"/>
  <c r="T441" i="2"/>
  <c r="T267" i="2"/>
  <c r="T375" i="2"/>
  <c r="T271" i="2"/>
  <c r="T585" i="2"/>
  <c r="T125" i="2"/>
  <c r="T87" i="2"/>
  <c r="T703" i="2"/>
  <c r="T242" i="2"/>
  <c r="T58" i="2"/>
  <c r="T199" i="2"/>
  <c r="T147" i="2"/>
  <c r="T45" i="2"/>
  <c r="T145" i="2"/>
  <c r="T413" i="2"/>
  <c r="T345" i="2"/>
  <c r="T277" i="2"/>
  <c r="T416" i="2"/>
  <c r="T481" i="2"/>
  <c r="T380" i="2"/>
  <c r="T305" i="2"/>
  <c r="T128" i="2"/>
  <c r="T233" i="2"/>
  <c r="T593" i="2"/>
  <c r="T720" i="2"/>
  <c r="T81" i="2"/>
  <c r="T2" i="2"/>
  <c r="T599" i="2"/>
  <c r="T140" i="2"/>
  <c r="T437" i="2"/>
  <c r="T19" i="2"/>
  <c r="T366" i="2"/>
  <c r="T541" i="2"/>
  <c r="T15" i="2"/>
  <c r="T195" i="2"/>
  <c r="T505" i="2"/>
  <c r="T232" i="2"/>
  <c r="T494" i="2"/>
  <c r="T661" i="2"/>
  <c r="T542" i="2"/>
  <c r="T327" i="2"/>
  <c r="T533" i="2"/>
  <c r="T62" i="2"/>
  <c r="T650" i="2"/>
  <c r="T628" i="2"/>
  <c r="T226" i="2"/>
  <c r="T50" i="2"/>
  <c r="T16" i="2"/>
  <c r="T438" i="2"/>
  <c r="T333" i="2"/>
  <c r="T322" i="2"/>
  <c r="T139" i="2"/>
  <c r="T132" i="2"/>
  <c r="T615" i="2"/>
  <c r="T74" i="2"/>
  <c r="T594" i="2"/>
  <c r="T489" i="2"/>
  <c r="T324" i="2"/>
  <c r="T229" i="2"/>
  <c r="T631" i="2"/>
  <c r="T678" i="2"/>
  <c r="T352" i="2"/>
  <c r="T697" i="2"/>
  <c r="T293" i="2"/>
  <c r="T409" i="2"/>
  <c r="T161" i="2"/>
  <c r="T206" i="2"/>
  <c r="T459" i="2"/>
  <c r="T101" i="2"/>
  <c r="T419" i="2"/>
  <c r="T404" i="2"/>
  <c r="T88" i="2"/>
  <c r="T332" i="2"/>
  <c r="T65" i="2"/>
  <c r="T39" i="2"/>
  <c r="T472" i="2"/>
  <c r="T259" i="2"/>
  <c r="T474" i="2"/>
  <c r="T644" i="2"/>
  <c r="T316" i="2"/>
  <c r="T507" i="2"/>
  <c r="T622" i="2"/>
  <c r="T122" i="2"/>
  <c r="T171" i="2"/>
  <c r="T64" i="2"/>
  <c r="T301" i="2"/>
  <c r="T221" i="2"/>
  <c r="T42" i="2"/>
  <c r="T138" i="2"/>
  <c r="T47" i="2"/>
  <c r="T706" i="2"/>
  <c r="T250" i="2"/>
  <c r="T429" i="2"/>
  <c r="T580" i="2"/>
  <c r="T578" i="2"/>
  <c r="T448" i="2"/>
  <c r="T358" i="2"/>
  <c r="T609" i="2"/>
  <c r="T354" i="2"/>
  <c r="T468" i="2"/>
  <c r="T718" i="2"/>
  <c r="T264" i="2"/>
  <c r="T219" i="2"/>
  <c r="T254" i="2"/>
  <c r="T300" i="2"/>
  <c r="T49" i="2"/>
  <c r="T148" i="2"/>
  <c r="T351" i="2"/>
  <c r="T583" i="2"/>
  <c r="T682" i="2"/>
  <c r="T371" i="2"/>
  <c r="T156" i="2"/>
  <c r="T367" i="2"/>
  <c r="T84" i="2"/>
  <c r="T568" i="2"/>
  <c r="T450" i="2"/>
  <c r="T407" i="2"/>
  <c r="T274" i="2"/>
  <c r="T379" i="2"/>
  <c r="T645" i="2"/>
  <c r="T46" i="2"/>
  <c r="T478" i="2"/>
  <c r="T363" i="2"/>
  <c r="T510" i="2"/>
  <c r="T635" i="2"/>
  <c r="T523" i="2"/>
  <c r="T575" i="2"/>
  <c r="T70" i="2"/>
  <c r="T401" i="2"/>
  <c r="T27" i="2"/>
  <c r="T408" i="2"/>
  <c r="T3" i="2"/>
  <c r="T667" i="2"/>
  <c r="T726" i="2"/>
  <c r="T217" i="2"/>
  <c r="T342" i="2"/>
  <c r="T31" i="2"/>
  <c r="T80" i="2"/>
  <c r="T34" i="2"/>
  <c r="T549" i="2"/>
  <c r="T124" i="2"/>
  <c r="T572" i="2"/>
  <c r="T457" i="2"/>
  <c r="T310" i="2"/>
  <c r="T331" i="2"/>
  <c r="T453" i="2"/>
  <c r="T85" i="2"/>
  <c r="T535" i="2"/>
  <c r="T265" i="2"/>
  <c r="T497" i="2"/>
  <c r="T508" i="2"/>
  <c r="T657" i="2"/>
  <c r="T433" i="2"/>
  <c r="T554" i="2"/>
  <c r="T33" i="2"/>
  <c r="T581" i="2"/>
  <c r="T159" i="2"/>
  <c r="T5" i="2"/>
  <c r="T721" i="2"/>
  <c r="T246" i="2"/>
  <c r="T28" i="2"/>
  <c r="T8" i="2"/>
  <c r="T395" i="2"/>
  <c r="T595" i="2"/>
  <c r="T356" i="2"/>
  <c r="T9" i="2"/>
  <c r="T314" i="2"/>
  <c r="T403" i="2"/>
  <c r="T190" i="2"/>
  <c r="T532" i="2"/>
  <c r="T400" i="2"/>
  <c r="T38" i="2"/>
  <c r="T238" i="2"/>
  <c r="T519" i="2"/>
  <c r="T637" i="2"/>
  <c r="T705" i="2"/>
  <c r="T178" i="2"/>
  <c r="T201" i="2"/>
  <c r="T13" i="2"/>
  <c r="T93" i="2"/>
  <c r="T665" i="2"/>
  <c r="T168" i="2"/>
  <c r="T446" i="2"/>
  <c r="T590" i="2"/>
  <c r="T460" i="2"/>
  <c r="T82" i="2"/>
  <c r="T396" i="2"/>
  <c r="T235" i="2"/>
  <c r="T163" i="2"/>
  <c r="T57" i="2"/>
  <c r="T711" i="2"/>
  <c r="T716" i="2"/>
  <c r="T109" i="2"/>
  <c r="T90" i="2"/>
  <c r="T285" i="2"/>
  <c r="T353" i="2"/>
  <c r="T469" i="2"/>
  <c r="T584" i="2"/>
  <c r="T348" i="2"/>
  <c r="T151" i="2"/>
  <c r="T484" i="2"/>
  <c r="T349" i="2"/>
  <c r="T512" i="2"/>
  <c r="T21" i="2"/>
  <c r="T142" i="2"/>
  <c r="T492" i="2"/>
  <c r="T475" i="2"/>
  <c r="T693" i="2"/>
  <c r="T334" i="2"/>
  <c r="T454" i="2"/>
  <c r="T244" i="2"/>
  <c r="T658" i="2"/>
  <c r="T248" i="2"/>
  <c r="T473" i="2"/>
  <c r="T374" i="2"/>
  <c r="T482" i="2"/>
  <c r="T23" i="2"/>
  <c r="T113" i="2"/>
  <c r="T203" i="2"/>
  <c r="T576" i="2"/>
  <c r="T17" i="2"/>
  <c r="T107" i="2"/>
  <c r="T135" i="2"/>
  <c r="T198" i="2"/>
  <c r="T133" i="2"/>
  <c r="T273" i="2"/>
  <c r="T456" i="2"/>
  <c r="T25" i="2"/>
  <c r="T29" i="2"/>
  <c r="T685" i="2"/>
  <c r="T495" i="2"/>
  <c r="T551" i="2"/>
  <c r="T435" i="2"/>
  <c r="T361" i="2"/>
  <c r="T95" i="2"/>
  <c r="T329" i="2"/>
  <c r="T571" i="2"/>
  <c r="T674" i="2"/>
  <c r="T373" i="2"/>
  <c r="T633" i="2"/>
  <c r="T485" i="2"/>
  <c r="T114" i="2"/>
  <c r="T67" i="2"/>
  <c r="T573" i="2"/>
  <c r="T48" i="2"/>
  <c r="T66" i="2"/>
  <c r="T112" i="2"/>
  <c r="T420" i="2"/>
  <c r="T307" i="2"/>
  <c r="T131" i="2"/>
  <c r="T570" i="2"/>
  <c r="T509" i="2"/>
  <c r="T458" i="2"/>
  <c r="T202" i="2"/>
  <c r="T176" i="2"/>
  <c r="T167" i="2"/>
  <c r="T713" i="2"/>
  <c r="T91" i="2"/>
  <c r="T115" i="2"/>
  <c r="T253" i="2"/>
  <c r="T130" i="2"/>
  <c r="T672" i="2"/>
  <c r="T126" i="2"/>
  <c r="T445" i="2"/>
  <c r="T378" i="2"/>
  <c r="T392" i="2"/>
  <c r="T455" i="2"/>
  <c r="T540" i="2"/>
  <c r="T104" i="2"/>
  <c r="T272" i="2"/>
  <c r="T280" i="2"/>
  <c r="T282" i="2"/>
  <c r="T600" i="2"/>
  <c r="T321" i="2"/>
  <c r="T376" i="2"/>
  <c r="T452" i="2"/>
  <c r="T461" i="2"/>
  <c r="T323" i="2"/>
  <c r="T315" i="2"/>
  <c r="T653" i="2"/>
  <c r="T241" i="2"/>
  <c r="T270" i="2"/>
  <c r="T302" i="2"/>
  <c r="T687" i="2"/>
  <c r="T517" i="2"/>
  <c r="T709" i="2"/>
  <c r="T207" i="2"/>
  <c r="T103" i="2"/>
  <c r="T215" i="2"/>
  <c r="T439" i="2"/>
  <c r="T230" i="2"/>
  <c r="T340" i="2"/>
  <c r="T220" i="2"/>
  <c r="T336" i="2"/>
  <c r="T503" i="2"/>
  <c r="T286" i="2"/>
  <c r="T524" i="2"/>
  <c r="T53" i="2"/>
  <c r="T586" i="2"/>
  <c r="T647" i="2"/>
  <c r="T443" i="2"/>
  <c r="T360" i="2"/>
  <c r="T543" i="2"/>
  <c r="T511" i="2"/>
  <c r="T37" i="2"/>
  <c r="T225" i="2"/>
  <c r="T18" i="2"/>
  <c r="T24" i="2"/>
  <c r="T44" i="2"/>
  <c r="T534" i="2"/>
  <c r="T78" i="2"/>
  <c r="T725" i="2"/>
  <c r="T638" i="2"/>
  <c r="T294" i="2"/>
  <c r="T393" i="2"/>
  <c r="T61" i="2"/>
  <c r="T184" i="2"/>
  <c r="T278" i="2"/>
  <c r="T654" i="2"/>
  <c r="T4" i="2"/>
  <c r="T287" i="2"/>
  <c r="T263" i="2"/>
  <c r="T204" i="2"/>
  <c r="T564" i="2"/>
  <c r="T531" i="2"/>
  <c r="T236" i="2"/>
  <c r="T283" i="2"/>
  <c r="T364" i="2"/>
  <c r="T538" i="2"/>
  <c r="T75" i="2"/>
  <c r="T424" i="2"/>
  <c r="T528" i="2"/>
  <c r="T483" i="2"/>
  <c r="T318" i="2"/>
  <c r="T559" i="2"/>
  <c r="T723" i="2"/>
  <c r="T539" i="2"/>
  <c r="T36" i="2"/>
  <c r="T155" i="2"/>
  <c r="T227" i="2"/>
  <c r="T368" i="2"/>
  <c r="T99" i="2"/>
  <c r="T311" i="2"/>
  <c r="T186" i="2"/>
  <c r="T397" i="2"/>
  <c r="T656" i="2"/>
  <c r="T144" i="2"/>
  <c r="T247" i="2"/>
  <c r="T98" i="2"/>
  <c r="T262" i="2"/>
  <c r="T174" i="2"/>
  <c r="T646" i="2"/>
  <c r="T40" i="2"/>
  <c r="T514" i="2"/>
  <c r="T412" i="2"/>
  <c r="T209" i="2"/>
  <c r="T563" i="2"/>
  <c r="T537" i="2"/>
  <c r="T428" i="2"/>
  <c r="T304" i="2"/>
  <c r="T662" i="2"/>
  <c r="T193" i="2"/>
  <c r="T343" i="2"/>
  <c r="T377" i="2"/>
  <c r="T423" i="2"/>
  <c r="T256" i="2"/>
  <c r="T604" i="2"/>
  <c r="T641" i="2"/>
  <c r="T255" i="2"/>
  <c r="T296" i="2"/>
  <c r="T339" i="2"/>
  <c r="T79" i="2"/>
  <c r="T94" i="2"/>
  <c r="T14" i="2"/>
  <c r="T490" i="2"/>
  <c r="T520" i="2"/>
  <c r="T476" i="2"/>
  <c r="T710" i="2"/>
  <c r="T536" i="2"/>
  <c r="T724" i="2"/>
  <c r="T359" i="2"/>
  <c r="T442" i="2"/>
  <c r="T362" i="2"/>
  <c r="T567" i="2"/>
  <c r="T118" i="2"/>
  <c r="T592" i="2"/>
  <c r="T558" i="2"/>
  <c r="T234" i="2"/>
  <c r="T391" i="2"/>
  <c r="T355" i="2"/>
  <c r="T22" i="2"/>
  <c r="T698" i="2"/>
  <c r="T208" i="2"/>
  <c r="T26" i="2"/>
  <c r="T313" i="2"/>
  <c r="T659" i="2"/>
  <c r="T383" i="2"/>
  <c r="T623" i="2"/>
  <c r="T384" i="2"/>
  <c r="T660" i="2"/>
  <c r="T211" i="2"/>
  <c r="T426" i="2"/>
  <c r="T292" i="2"/>
  <c r="T612" i="2"/>
  <c r="T187" i="2"/>
  <c r="T276" i="2"/>
  <c r="T41" i="2"/>
  <c r="T621" i="2"/>
  <c r="T680" i="2"/>
  <c r="T479" i="2"/>
  <c r="T526" i="2"/>
  <c r="T51" i="2"/>
  <c r="T54" i="2"/>
  <c r="T290" i="2"/>
  <c r="T668" i="2"/>
  <c r="T381" i="2"/>
  <c r="T63" i="2"/>
  <c r="T218" i="2"/>
  <c r="T666" i="2"/>
  <c r="T312" i="2"/>
  <c r="T328" i="2"/>
  <c r="T562" i="2"/>
  <c r="T365" i="2"/>
  <c r="T669" i="2"/>
  <c r="T369" i="2"/>
  <c r="T317" i="2"/>
  <c r="T197" i="2"/>
  <c r="T691" i="2"/>
  <c r="T117" i="2"/>
  <c r="T73" i="2"/>
  <c r="T146" i="2"/>
  <c r="T303" i="2"/>
  <c r="T170" i="2"/>
  <c r="T465" i="2"/>
  <c r="T690" i="2"/>
  <c r="T695" i="2"/>
  <c r="T338" i="2"/>
  <c r="T86" i="2"/>
  <c r="T105" i="2"/>
  <c r="T92" i="2"/>
  <c r="T451" i="2"/>
  <c r="T462" i="2"/>
  <c r="T699" i="2"/>
  <c r="T597" i="2"/>
  <c r="T68" i="2"/>
  <c r="T610" i="2"/>
  <c r="T224" i="2"/>
  <c r="T556" i="2"/>
  <c r="T194" i="2"/>
  <c r="T137" i="2"/>
  <c r="T417" i="2"/>
  <c r="T686" i="2"/>
  <c r="T425" i="2"/>
  <c r="T289" i="2"/>
  <c r="T319" i="2"/>
  <c r="T306" i="2"/>
  <c r="T530" i="2"/>
  <c r="T181" i="2"/>
  <c r="T630" i="2"/>
  <c r="T708" i="2"/>
  <c r="T110" i="2"/>
  <c r="T498" i="2"/>
  <c r="T89" i="2"/>
  <c r="T152" i="2"/>
  <c r="T617" i="2"/>
  <c r="T411" i="2"/>
  <c r="T196" i="2"/>
  <c r="T516" i="2"/>
  <c r="T239" i="2"/>
  <c r="T76" i="2"/>
  <c r="T627" i="2"/>
  <c r="T605" i="2"/>
  <c r="T405" i="2"/>
  <c r="T389" i="2"/>
  <c r="T707" i="2"/>
  <c r="T158" i="2"/>
  <c r="T164" i="2"/>
  <c r="T279" i="2"/>
  <c r="T587" i="2"/>
  <c r="T223" i="2"/>
  <c r="T108" i="2"/>
  <c r="T320" i="2"/>
  <c r="T611" i="2"/>
  <c r="T97" i="2"/>
  <c r="T269" i="2"/>
  <c r="T192" i="2"/>
  <c r="T555" i="2"/>
  <c r="T717" i="2"/>
  <c r="T157" i="2"/>
  <c r="T252" i="2"/>
  <c r="T518" i="2"/>
  <c r="T275" i="2"/>
  <c r="T671" i="2"/>
  <c r="T696" i="2"/>
  <c r="T471" i="2"/>
  <c r="T579" i="2"/>
  <c r="T463" i="2"/>
  <c r="T281" i="2"/>
  <c r="T96" i="2"/>
  <c r="T291" i="2"/>
  <c r="T618" i="2"/>
  <c r="T619" i="2"/>
  <c r="T636" i="2"/>
  <c r="T260" i="2"/>
  <c r="T382" i="2"/>
  <c r="T200" i="2"/>
  <c r="T116" i="2"/>
  <c r="T625" i="2"/>
  <c r="T561" i="2"/>
  <c r="T261" i="2"/>
  <c r="T684" i="2"/>
  <c r="T506" i="2"/>
  <c r="T447" i="2"/>
  <c r="T683" i="2"/>
  <c r="T648" i="2"/>
  <c r="T297" i="2"/>
  <c r="T499" i="2"/>
  <c r="T347" i="2"/>
  <c r="T616" i="2"/>
  <c r="T589" i="2"/>
  <c r="T582" i="2"/>
  <c r="T488" i="2"/>
  <c r="T251" i="2"/>
  <c r="T210" i="2"/>
  <c r="T129" i="2"/>
  <c r="T432" i="2"/>
  <c r="T449" i="2"/>
  <c r="T566" i="2"/>
  <c r="T501" i="2"/>
  <c r="T480" i="2"/>
  <c r="T434" i="2"/>
  <c r="T470" i="2"/>
  <c r="T651" i="2"/>
  <c r="T477" i="2"/>
  <c r="T550" i="2"/>
  <c r="T299" i="2"/>
  <c r="T596" i="2"/>
  <c r="T689" i="2"/>
  <c r="T268" i="2"/>
  <c r="T521" i="2"/>
  <c r="T529" i="2"/>
  <c r="T701" i="2"/>
  <c r="T385" i="2"/>
  <c r="T565" i="2"/>
  <c r="T372" i="2"/>
  <c r="T496" i="2"/>
  <c r="T673" i="2"/>
  <c r="T606" i="2"/>
  <c r="T493" i="2"/>
  <c r="T649" i="2"/>
  <c r="T491" i="2"/>
  <c r="T418" i="2"/>
  <c r="T552" i="2"/>
  <c r="T213" i="2"/>
  <c r="T245" i="2"/>
  <c r="T712" i="2"/>
  <c r="T652" i="2"/>
  <c r="T624" i="2"/>
  <c r="T675" i="2"/>
  <c r="T679" i="2"/>
  <c r="T410" i="2"/>
  <c r="T427" i="2"/>
  <c r="T402" i="2"/>
  <c r="T431" i="2"/>
  <c r="T288" i="2"/>
  <c r="T715" i="2"/>
  <c r="T422" i="2"/>
  <c r="T632" i="2"/>
  <c r="T601" i="2"/>
  <c r="T634" i="2"/>
  <c r="T544" i="2"/>
  <c r="T398" i="2"/>
  <c r="T643" i="2"/>
  <c r="T608" i="2"/>
  <c r="T421" i="2"/>
  <c r="T677" i="2"/>
  <c r="T574" i="2"/>
  <c r="T502" i="2"/>
  <c r="T694" i="2"/>
  <c r="T640" i="2"/>
  <c r="T504" i="2"/>
  <c r="T548" i="2"/>
  <c r="T663" i="2"/>
  <c r="T620" i="2"/>
  <c r="T440" i="2"/>
  <c r="T704" i="2"/>
  <c r="T607" i="2"/>
  <c r="T626" i="2"/>
  <c r="T702" i="2"/>
  <c r="T670" i="2"/>
  <c r="T676" i="2"/>
  <c r="T719" i="2"/>
  <c r="T688" i="2"/>
  <c r="T722" i="2"/>
  <c r="S444" i="2"/>
  <c r="S613" i="2"/>
  <c r="S655" i="2"/>
  <c r="S136" i="2"/>
  <c r="S344" i="2"/>
  <c r="S257" i="2"/>
  <c r="S629" i="2"/>
  <c r="S394" i="2"/>
  <c r="S692" i="2"/>
  <c r="S545" i="2"/>
  <c r="S326" i="2"/>
  <c r="S639" i="2"/>
  <c r="S406" i="2"/>
  <c r="S553" i="2"/>
  <c r="S430" i="2"/>
  <c r="S387" i="2"/>
  <c r="S284" i="2"/>
  <c r="S10" i="2"/>
  <c r="S681" i="2"/>
  <c r="S205" i="2"/>
  <c r="S182" i="2"/>
  <c r="S60" i="2"/>
  <c r="S237" i="2"/>
  <c r="S180" i="2"/>
  <c r="S436" i="2"/>
  <c r="S466" i="2"/>
  <c r="S179" i="2"/>
  <c r="S522" i="2"/>
  <c r="S160" i="2"/>
  <c r="S330" i="2"/>
  <c r="S141" i="2"/>
  <c r="S71" i="2"/>
  <c r="S714" i="2"/>
  <c r="S143" i="2"/>
  <c r="S52" i="2"/>
  <c r="S591" i="2"/>
  <c r="S602" i="2"/>
  <c r="S603" i="2"/>
  <c r="S222" i="2"/>
  <c r="S20" i="2"/>
  <c r="S357" i="2"/>
  <c r="S527" i="2"/>
  <c r="S30" i="2"/>
  <c r="S337" i="2"/>
  <c r="S123" i="2"/>
  <c r="S243" i="2"/>
  <c r="S11" i="2"/>
  <c r="S69" i="2"/>
  <c r="S153" i="2"/>
  <c r="S350" i="2"/>
  <c r="S228" i="2"/>
  <c r="S185" i="2"/>
  <c r="S295" i="2"/>
  <c r="S487" i="2"/>
  <c r="S111" i="2"/>
  <c r="S346" i="2"/>
  <c r="S165" i="2"/>
  <c r="S664" i="2"/>
  <c r="S106" i="2"/>
  <c r="S560" i="2"/>
  <c r="S240" i="2"/>
  <c r="S386" i="2"/>
  <c r="S183" i="2"/>
  <c r="S500" i="2"/>
  <c r="S149" i="2"/>
  <c r="S102" i="2"/>
  <c r="S121" i="2"/>
  <c r="S399" i="2"/>
  <c r="S175" i="2"/>
  <c r="S569" i="2"/>
  <c r="S341" i="2"/>
  <c r="S700" i="2"/>
  <c r="S59" i="2"/>
  <c r="S127" i="2"/>
  <c r="S414" i="2"/>
  <c r="S525" i="2"/>
  <c r="S335" i="2"/>
  <c r="S258" i="2"/>
  <c r="S191" i="2"/>
  <c r="S577" i="2"/>
  <c r="S177" i="2"/>
  <c r="S547" i="2"/>
  <c r="S189" i="2"/>
  <c r="S32" i="2"/>
  <c r="S231" i="2"/>
  <c r="S134" i="2"/>
  <c r="S214" i="2"/>
  <c r="S119" i="2"/>
  <c r="S188" i="2"/>
  <c r="S166" i="2"/>
  <c r="S100" i="2"/>
  <c r="S614" i="2"/>
  <c r="S513" i="2"/>
  <c r="S35" i="2"/>
  <c r="S588" i="2"/>
  <c r="S83" i="2"/>
  <c r="S150" i="2"/>
  <c r="S642" i="2"/>
  <c r="S546" i="2"/>
  <c r="S415" i="2"/>
  <c r="S325" i="2"/>
  <c r="S120" i="2"/>
  <c r="S173" i="2"/>
  <c r="S266" i="2"/>
  <c r="S486" i="2"/>
  <c r="S56" i="2"/>
  <c r="S298" i="2"/>
  <c r="S467" i="2"/>
  <c r="S249" i="2"/>
  <c r="S598" i="2"/>
  <c r="S388" i="2"/>
  <c r="S154" i="2"/>
  <c r="S515" i="2"/>
  <c r="S6" i="2"/>
  <c r="S77" i="2"/>
  <c r="S308" i="2"/>
  <c r="S7" i="2"/>
  <c r="S172" i="2"/>
  <c r="S12" i="2"/>
  <c r="S557" i="2"/>
  <c r="S309" i="2"/>
  <c r="S370" i="2"/>
  <c r="S43" i="2"/>
  <c r="S216" i="2"/>
  <c r="S390" i="2"/>
  <c r="S212" i="2"/>
  <c r="S169" i="2"/>
  <c r="S55" i="2"/>
  <c r="S72" i="2"/>
  <c r="S162" i="2"/>
  <c r="S464" i="2"/>
  <c r="S441" i="2"/>
  <c r="S267" i="2"/>
  <c r="S375" i="2"/>
  <c r="S271" i="2"/>
  <c r="S585" i="2"/>
  <c r="S125" i="2"/>
  <c r="S87" i="2"/>
  <c r="S703" i="2"/>
  <c r="S242" i="2"/>
  <c r="S58" i="2"/>
  <c r="S199" i="2"/>
  <c r="S147" i="2"/>
  <c r="S45" i="2"/>
  <c r="S145" i="2"/>
  <c r="S413" i="2"/>
  <c r="S345" i="2"/>
  <c r="S277" i="2"/>
  <c r="S416" i="2"/>
  <c r="S481" i="2"/>
  <c r="S380" i="2"/>
  <c r="S305" i="2"/>
  <c r="S128" i="2"/>
  <c r="S233" i="2"/>
  <c r="S593" i="2"/>
  <c r="S720" i="2"/>
  <c r="S81" i="2"/>
  <c r="S2" i="2"/>
  <c r="S599" i="2"/>
  <c r="S140" i="2"/>
  <c r="S437" i="2"/>
  <c r="S19" i="2"/>
  <c r="S366" i="2"/>
  <c r="S541" i="2"/>
  <c r="S15" i="2"/>
  <c r="S195" i="2"/>
  <c r="S505" i="2"/>
  <c r="S232" i="2"/>
  <c r="S494" i="2"/>
  <c r="S661" i="2"/>
  <c r="S542" i="2"/>
  <c r="S327" i="2"/>
  <c r="S533" i="2"/>
  <c r="S62" i="2"/>
  <c r="S650" i="2"/>
  <c r="S628" i="2"/>
  <c r="S226" i="2"/>
  <c r="S50" i="2"/>
  <c r="S16" i="2"/>
  <c r="S438" i="2"/>
  <c r="S333" i="2"/>
  <c r="S322" i="2"/>
  <c r="S139" i="2"/>
  <c r="S132" i="2"/>
  <c r="S615" i="2"/>
  <c r="S74" i="2"/>
  <c r="S594" i="2"/>
  <c r="S489" i="2"/>
  <c r="S324" i="2"/>
  <c r="S229" i="2"/>
  <c r="S631" i="2"/>
  <c r="S678" i="2"/>
  <c r="S352" i="2"/>
  <c r="S697" i="2"/>
  <c r="S293" i="2"/>
  <c r="S409" i="2"/>
  <c r="S161" i="2"/>
  <c r="S206" i="2"/>
  <c r="S459" i="2"/>
  <c r="S101" i="2"/>
  <c r="S419" i="2"/>
  <c r="S404" i="2"/>
  <c r="S88" i="2"/>
  <c r="S332" i="2"/>
  <c r="S65" i="2"/>
  <c r="S39" i="2"/>
  <c r="S472" i="2"/>
  <c r="S259" i="2"/>
  <c r="S474" i="2"/>
  <c r="S644" i="2"/>
  <c r="S316" i="2"/>
  <c r="S507" i="2"/>
  <c r="S622" i="2"/>
  <c r="S122" i="2"/>
  <c r="S171" i="2"/>
  <c r="S64" i="2"/>
  <c r="S301" i="2"/>
  <c r="S221" i="2"/>
  <c r="S42" i="2"/>
  <c r="S138" i="2"/>
  <c r="S47" i="2"/>
  <c r="S706" i="2"/>
  <c r="S250" i="2"/>
  <c r="S429" i="2"/>
  <c r="S580" i="2"/>
  <c r="S578" i="2"/>
  <c r="S448" i="2"/>
  <c r="S358" i="2"/>
  <c r="S609" i="2"/>
  <c r="S354" i="2"/>
  <c r="S468" i="2"/>
  <c r="S718" i="2"/>
  <c r="S264" i="2"/>
  <c r="S219" i="2"/>
  <c r="S254" i="2"/>
  <c r="S300" i="2"/>
  <c r="S49" i="2"/>
  <c r="S148" i="2"/>
  <c r="S351" i="2"/>
  <c r="S583" i="2"/>
  <c r="S682" i="2"/>
  <c r="S371" i="2"/>
  <c r="S156" i="2"/>
  <c r="S367" i="2"/>
  <c r="S84" i="2"/>
  <c r="S568" i="2"/>
  <c r="S450" i="2"/>
  <c r="S407" i="2"/>
  <c r="S274" i="2"/>
  <c r="S379" i="2"/>
  <c r="S645" i="2"/>
  <c r="S46" i="2"/>
  <c r="S478" i="2"/>
  <c r="S363" i="2"/>
  <c r="S510" i="2"/>
  <c r="S635" i="2"/>
  <c r="S523" i="2"/>
  <c r="S575" i="2"/>
  <c r="S70" i="2"/>
  <c r="S401" i="2"/>
  <c r="S27" i="2"/>
  <c r="S408" i="2"/>
  <c r="S3" i="2"/>
  <c r="S667" i="2"/>
  <c r="S726" i="2"/>
  <c r="S217" i="2"/>
  <c r="S342" i="2"/>
  <c r="S31" i="2"/>
  <c r="S80" i="2"/>
  <c r="S34" i="2"/>
  <c r="S549" i="2"/>
  <c r="S124" i="2"/>
  <c r="S572" i="2"/>
  <c r="S457" i="2"/>
  <c r="S310" i="2"/>
  <c r="S331" i="2"/>
  <c r="S453" i="2"/>
  <c r="S85" i="2"/>
  <c r="S535" i="2"/>
  <c r="S265" i="2"/>
  <c r="S497" i="2"/>
  <c r="S508" i="2"/>
  <c r="S657" i="2"/>
  <c r="S433" i="2"/>
  <c r="S554" i="2"/>
  <c r="S33" i="2"/>
  <c r="S581" i="2"/>
  <c r="S159" i="2"/>
  <c r="S5" i="2"/>
  <c r="S721" i="2"/>
  <c r="S246" i="2"/>
  <c r="S28" i="2"/>
  <c r="S8" i="2"/>
  <c r="S395" i="2"/>
  <c r="S595" i="2"/>
  <c r="S356" i="2"/>
  <c r="S9" i="2"/>
  <c r="S314" i="2"/>
  <c r="S403" i="2"/>
  <c r="S190" i="2"/>
  <c r="S532" i="2"/>
  <c r="S400" i="2"/>
  <c r="S38" i="2"/>
  <c r="S238" i="2"/>
  <c r="S519" i="2"/>
  <c r="S637" i="2"/>
  <c r="S705" i="2"/>
  <c r="S178" i="2"/>
  <c r="S201" i="2"/>
  <c r="S13" i="2"/>
  <c r="S93" i="2"/>
  <c r="S665" i="2"/>
  <c r="S168" i="2"/>
  <c r="S446" i="2"/>
  <c r="S590" i="2"/>
  <c r="S460" i="2"/>
  <c r="S82" i="2"/>
  <c r="S396" i="2"/>
  <c r="S235" i="2"/>
  <c r="S163" i="2"/>
  <c r="S57" i="2"/>
  <c r="S711" i="2"/>
  <c r="S716" i="2"/>
  <c r="S109" i="2"/>
  <c r="S90" i="2"/>
  <c r="S285" i="2"/>
  <c r="S353" i="2"/>
  <c r="S469" i="2"/>
  <c r="S584" i="2"/>
  <c r="S348" i="2"/>
  <c r="S151" i="2"/>
  <c r="S484" i="2"/>
  <c r="S349" i="2"/>
  <c r="S512" i="2"/>
  <c r="S21" i="2"/>
  <c r="S142" i="2"/>
  <c r="S492" i="2"/>
  <c r="S475" i="2"/>
  <c r="S693" i="2"/>
  <c r="S334" i="2"/>
  <c r="S454" i="2"/>
  <c r="S244" i="2"/>
  <c r="S658" i="2"/>
  <c r="S248" i="2"/>
  <c r="S473" i="2"/>
  <c r="S374" i="2"/>
  <c r="S482" i="2"/>
  <c r="S23" i="2"/>
  <c r="S113" i="2"/>
  <c r="S203" i="2"/>
  <c r="S576" i="2"/>
  <c r="S17" i="2"/>
  <c r="S107" i="2"/>
  <c r="S135" i="2"/>
  <c r="S198" i="2"/>
  <c r="S133" i="2"/>
  <c r="S273" i="2"/>
  <c r="S456" i="2"/>
  <c r="S25" i="2"/>
  <c r="S29" i="2"/>
  <c r="S685" i="2"/>
  <c r="S495" i="2"/>
  <c r="S551" i="2"/>
  <c r="S435" i="2"/>
  <c r="S361" i="2"/>
  <c r="S95" i="2"/>
  <c r="S329" i="2"/>
  <c r="S571" i="2"/>
  <c r="S674" i="2"/>
  <c r="S373" i="2"/>
  <c r="S633" i="2"/>
  <c r="S485" i="2"/>
  <c r="S114" i="2"/>
  <c r="S67" i="2"/>
  <c r="S573" i="2"/>
  <c r="S48" i="2"/>
  <c r="S66" i="2"/>
  <c r="S112" i="2"/>
  <c r="S420" i="2"/>
  <c r="S307" i="2"/>
  <c r="S131" i="2"/>
  <c r="S570" i="2"/>
  <c r="S509" i="2"/>
  <c r="S458" i="2"/>
  <c r="S202" i="2"/>
  <c r="S176" i="2"/>
  <c r="S167" i="2"/>
  <c r="S713" i="2"/>
  <c r="S91" i="2"/>
  <c r="S115" i="2"/>
  <c r="S253" i="2"/>
  <c r="S130" i="2"/>
  <c r="S672" i="2"/>
  <c r="S126" i="2"/>
  <c r="S445" i="2"/>
  <c r="S378" i="2"/>
  <c r="S392" i="2"/>
  <c r="S455" i="2"/>
  <c r="S540" i="2"/>
  <c r="S104" i="2"/>
  <c r="S272" i="2"/>
  <c r="S280" i="2"/>
  <c r="S282" i="2"/>
  <c r="S600" i="2"/>
  <c r="S321" i="2"/>
  <c r="S376" i="2"/>
  <c r="S452" i="2"/>
  <c r="S461" i="2"/>
  <c r="S323" i="2"/>
  <c r="S315" i="2"/>
  <c r="S653" i="2"/>
  <c r="S241" i="2"/>
  <c r="S270" i="2"/>
  <c r="S302" i="2"/>
  <c r="S687" i="2"/>
  <c r="S517" i="2"/>
  <c r="S709" i="2"/>
  <c r="S207" i="2"/>
  <c r="S103" i="2"/>
  <c r="S215" i="2"/>
  <c r="S439" i="2"/>
  <c r="S230" i="2"/>
  <c r="S340" i="2"/>
  <c r="S220" i="2"/>
  <c r="S336" i="2"/>
  <c r="S503" i="2"/>
  <c r="S286" i="2"/>
  <c r="S524" i="2"/>
  <c r="S53" i="2"/>
  <c r="S586" i="2"/>
  <c r="S647" i="2"/>
  <c r="S443" i="2"/>
  <c r="S360" i="2"/>
  <c r="S543" i="2"/>
  <c r="S511" i="2"/>
  <c r="S37" i="2"/>
  <c r="S225" i="2"/>
  <c r="S18" i="2"/>
  <c r="S24" i="2"/>
  <c r="S44" i="2"/>
  <c r="S534" i="2"/>
  <c r="S78" i="2"/>
  <c r="S725" i="2"/>
  <c r="S638" i="2"/>
  <c r="S294" i="2"/>
  <c r="S393" i="2"/>
  <c r="S61" i="2"/>
  <c r="S184" i="2"/>
  <c r="S278" i="2"/>
  <c r="S654" i="2"/>
  <c r="S4" i="2"/>
  <c r="S287" i="2"/>
  <c r="S263" i="2"/>
  <c r="S204" i="2"/>
  <c r="S564" i="2"/>
  <c r="S531" i="2"/>
  <c r="S236" i="2"/>
  <c r="S283" i="2"/>
  <c r="S364" i="2"/>
  <c r="S538" i="2"/>
  <c r="S75" i="2"/>
  <c r="S424" i="2"/>
  <c r="S528" i="2"/>
  <c r="S483" i="2"/>
  <c r="S318" i="2"/>
  <c r="S559" i="2"/>
  <c r="S723" i="2"/>
  <c r="S539" i="2"/>
  <c r="S36" i="2"/>
  <c r="S155" i="2"/>
  <c r="S227" i="2"/>
  <c r="S368" i="2"/>
  <c r="S99" i="2"/>
  <c r="S311" i="2"/>
  <c r="S186" i="2"/>
  <c r="S397" i="2"/>
  <c r="S656" i="2"/>
  <c r="S144" i="2"/>
  <c r="S247" i="2"/>
  <c r="S98" i="2"/>
  <c r="S262" i="2"/>
  <c r="S174" i="2"/>
  <c r="S646" i="2"/>
  <c r="S40" i="2"/>
  <c r="S514" i="2"/>
  <c r="S412" i="2"/>
  <c r="S209" i="2"/>
  <c r="S563" i="2"/>
  <c r="S537" i="2"/>
  <c r="S428" i="2"/>
  <c r="S304" i="2"/>
  <c r="S662" i="2"/>
  <c r="S193" i="2"/>
  <c r="S343" i="2"/>
  <c r="S377" i="2"/>
  <c r="S423" i="2"/>
  <c r="S256" i="2"/>
  <c r="S604" i="2"/>
  <c r="S641" i="2"/>
  <c r="S255" i="2"/>
  <c r="S296" i="2"/>
  <c r="S339" i="2"/>
  <c r="S79" i="2"/>
  <c r="S94" i="2"/>
  <c r="S14" i="2"/>
  <c r="S490" i="2"/>
  <c r="S520" i="2"/>
  <c r="S476" i="2"/>
  <c r="S710" i="2"/>
  <c r="S536" i="2"/>
  <c r="S724" i="2"/>
  <c r="S359" i="2"/>
  <c r="S442" i="2"/>
  <c r="S362" i="2"/>
  <c r="S567" i="2"/>
  <c r="S118" i="2"/>
  <c r="S592" i="2"/>
  <c r="S558" i="2"/>
  <c r="S234" i="2"/>
  <c r="S391" i="2"/>
  <c r="S355" i="2"/>
  <c r="S22" i="2"/>
  <c r="S698" i="2"/>
  <c r="S208" i="2"/>
  <c r="S26" i="2"/>
  <c r="S313" i="2"/>
  <c r="S659" i="2"/>
  <c r="S383" i="2"/>
  <c r="S623" i="2"/>
  <c r="S384" i="2"/>
  <c r="S660" i="2"/>
  <c r="S211" i="2"/>
  <c r="S426" i="2"/>
  <c r="S292" i="2"/>
  <c r="S612" i="2"/>
  <c r="S187" i="2"/>
  <c r="S276" i="2"/>
  <c r="S41" i="2"/>
  <c r="S621" i="2"/>
  <c r="S680" i="2"/>
  <c r="S479" i="2"/>
  <c r="S526" i="2"/>
  <c r="S51" i="2"/>
  <c r="S54" i="2"/>
  <c r="S290" i="2"/>
  <c r="S668" i="2"/>
  <c r="S381" i="2"/>
  <c r="S63" i="2"/>
  <c r="S218" i="2"/>
  <c r="S666" i="2"/>
  <c r="S312" i="2"/>
  <c r="S328" i="2"/>
  <c r="S562" i="2"/>
  <c r="S365" i="2"/>
  <c r="S669" i="2"/>
  <c r="S369" i="2"/>
  <c r="S317" i="2"/>
  <c r="S197" i="2"/>
  <c r="S691" i="2"/>
  <c r="S117" i="2"/>
  <c r="S73" i="2"/>
  <c r="S146" i="2"/>
  <c r="S303" i="2"/>
  <c r="S170" i="2"/>
  <c r="S465" i="2"/>
  <c r="S690" i="2"/>
  <c r="S695" i="2"/>
  <c r="S338" i="2"/>
  <c r="S86" i="2"/>
  <c r="S105" i="2"/>
  <c r="S92" i="2"/>
  <c r="S451" i="2"/>
  <c r="S462" i="2"/>
  <c r="S699" i="2"/>
  <c r="S597" i="2"/>
  <c r="S68" i="2"/>
  <c r="S610" i="2"/>
  <c r="S224" i="2"/>
  <c r="S556" i="2"/>
  <c r="S194" i="2"/>
  <c r="S137" i="2"/>
  <c r="S417" i="2"/>
  <c r="S686" i="2"/>
  <c r="S425" i="2"/>
  <c r="S289" i="2"/>
  <c r="S319" i="2"/>
  <c r="S306" i="2"/>
  <c r="S530" i="2"/>
  <c r="S181" i="2"/>
  <c r="S630" i="2"/>
  <c r="S708" i="2"/>
  <c r="S110" i="2"/>
  <c r="S498" i="2"/>
  <c r="S89" i="2"/>
  <c r="S152" i="2"/>
  <c r="S617" i="2"/>
  <c r="S411" i="2"/>
  <c r="S196" i="2"/>
  <c r="S516" i="2"/>
  <c r="S239" i="2"/>
  <c r="S76" i="2"/>
  <c r="S627" i="2"/>
  <c r="S605" i="2"/>
  <c r="S405" i="2"/>
  <c r="S389" i="2"/>
  <c r="S707" i="2"/>
  <c r="S158" i="2"/>
  <c r="S164" i="2"/>
  <c r="S279" i="2"/>
  <c r="S587" i="2"/>
  <c r="S223" i="2"/>
  <c r="S108" i="2"/>
  <c r="S320" i="2"/>
  <c r="S611" i="2"/>
  <c r="S97" i="2"/>
  <c r="S269" i="2"/>
  <c r="S192" i="2"/>
  <c r="S555" i="2"/>
  <c r="S717" i="2"/>
  <c r="S157" i="2"/>
  <c r="S252" i="2"/>
  <c r="S518" i="2"/>
  <c r="S275" i="2"/>
  <c r="S671" i="2"/>
  <c r="S696" i="2"/>
  <c r="S471" i="2"/>
  <c r="S579" i="2"/>
  <c r="S463" i="2"/>
  <c r="S281" i="2"/>
  <c r="S96" i="2"/>
  <c r="S291" i="2"/>
  <c r="S618" i="2"/>
  <c r="S619" i="2"/>
  <c r="S636" i="2"/>
  <c r="S260" i="2"/>
  <c r="S382" i="2"/>
  <c r="S200" i="2"/>
  <c r="S116" i="2"/>
  <c r="S625" i="2"/>
  <c r="S561" i="2"/>
  <c r="S261" i="2"/>
  <c r="S684" i="2"/>
  <c r="S506" i="2"/>
  <c r="S447" i="2"/>
  <c r="S683" i="2"/>
  <c r="S648" i="2"/>
  <c r="S297" i="2"/>
  <c r="S499" i="2"/>
  <c r="S347" i="2"/>
  <c r="S616" i="2"/>
  <c r="S589" i="2"/>
  <c r="S582" i="2"/>
  <c r="S488" i="2"/>
  <c r="S251" i="2"/>
  <c r="S210" i="2"/>
  <c r="S129" i="2"/>
  <c r="S432" i="2"/>
  <c r="S449" i="2"/>
  <c r="S566" i="2"/>
  <c r="S501" i="2"/>
  <c r="S480" i="2"/>
  <c r="S434" i="2"/>
  <c r="S470" i="2"/>
  <c r="S651" i="2"/>
  <c r="S477" i="2"/>
  <c r="S550" i="2"/>
  <c r="S299" i="2"/>
  <c r="S596" i="2"/>
  <c r="S689" i="2"/>
  <c r="S268" i="2"/>
  <c r="S521" i="2"/>
  <c r="S529" i="2"/>
  <c r="S701" i="2"/>
  <c r="S385" i="2"/>
  <c r="S565" i="2"/>
  <c r="S372" i="2"/>
  <c r="S496" i="2"/>
  <c r="S673" i="2"/>
  <c r="S606" i="2"/>
  <c r="S493" i="2"/>
  <c r="S649" i="2"/>
  <c r="S491" i="2"/>
  <c r="S418" i="2"/>
  <c r="S552" i="2"/>
  <c r="S213" i="2"/>
  <c r="S245" i="2"/>
  <c r="S712" i="2"/>
  <c r="S652" i="2"/>
  <c r="S624" i="2"/>
  <c r="S675" i="2"/>
  <c r="S679" i="2"/>
  <c r="S410" i="2"/>
  <c r="S427" i="2"/>
  <c r="S402" i="2"/>
  <c r="S431" i="2"/>
  <c r="S288" i="2"/>
  <c r="S715" i="2"/>
  <c r="S422" i="2"/>
  <c r="S632" i="2"/>
  <c r="S601" i="2"/>
  <c r="S634" i="2"/>
  <c r="S544" i="2"/>
  <c r="S398" i="2"/>
  <c r="S643" i="2"/>
  <c r="S608" i="2"/>
  <c r="S421" i="2"/>
  <c r="S677" i="2"/>
  <c r="S574" i="2"/>
  <c r="S502" i="2"/>
  <c r="S694" i="2"/>
  <c r="S640" i="2"/>
  <c r="S504" i="2"/>
  <c r="S548" i="2"/>
  <c r="S663" i="2"/>
  <c r="S620" i="2"/>
  <c r="S440" i="2"/>
  <c r="S704" i="2"/>
  <c r="S607" i="2"/>
  <c r="S626" i="2"/>
  <c r="S702" i="2"/>
  <c r="S670" i="2"/>
  <c r="S676" i="2"/>
  <c r="S719" i="2"/>
  <c r="S688" i="2"/>
  <c r="S722" i="2"/>
  <c r="N444" i="2"/>
  <c r="N613" i="2"/>
  <c r="N655" i="2"/>
  <c r="N136" i="2"/>
  <c r="N344" i="2"/>
  <c r="N257" i="2"/>
  <c r="N629" i="2"/>
  <c r="N394" i="2"/>
  <c r="N692" i="2"/>
  <c r="N545" i="2"/>
  <c r="N326" i="2"/>
  <c r="N639" i="2"/>
  <c r="N406" i="2"/>
  <c r="N553" i="2"/>
  <c r="N430" i="2"/>
  <c r="N387" i="2"/>
  <c r="N284" i="2"/>
  <c r="N10" i="2"/>
  <c r="N681" i="2"/>
  <c r="N205" i="2"/>
  <c r="N182" i="2"/>
  <c r="N60" i="2"/>
  <c r="N237" i="2"/>
  <c r="N180" i="2"/>
  <c r="N436" i="2"/>
  <c r="N466" i="2"/>
  <c r="N179" i="2"/>
  <c r="N522" i="2"/>
  <c r="N160" i="2"/>
  <c r="N330" i="2"/>
  <c r="N141" i="2"/>
  <c r="N71" i="2"/>
  <c r="N714" i="2"/>
  <c r="N143" i="2"/>
  <c r="N52" i="2"/>
  <c r="N591" i="2"/>
  <c r="N602" i="2"/>
  <c r="N603" i="2"/>
  <c r="N222" i="2"/>
  <c r="N20" i="2"/>
  <c r="N357" i="2"/>
  <c r="N527" i="2"/>
  <c r="N30" i="2"/>
  <c r="N337" i="2"/>
  <c r="N123" i="2"/>
  <c r="N243" i="2"/>
  <c r="N11" i="2"/>
  <c r="N69" i="2"/>
  <c r="N153" i="2"/>
  <c r="N350" i="2"/>
  <c r="N228" i="2"/>
  <c r="N185" i="2"/>
  <c r="N295" i="2"/>
  <c r="N487" i="2"/>
  <c r="N111" i="2"/>
  <c r="N346" i="2"/>
  <c r="N165" i="2"/>
  <c r="N664" i="2"/>
  <c r="N106" i="2"/>
  <c r="N560" i="2"/>
  <c r="N240" i="2"/>
  <c r="N386" i="2"/>
  <c r="N183" i="2"/>
  <c r="N500" i="2"/>
  <c r="N149" i="2"/>
  <c r="N102" i="2"/>
  <c r="N121" i="2"/>
  <c r="N399" i="2"/>
  <c r="N175" i="2"/>
  <c r="N569" i="2"/>
  <c r="N341" i="2"/>
  <c r="N700" i="2"/>
  <c r="N59" i="2"/>
  <c r="N127" i="2"/>
  <c r="N414" i="2"/>
  <c r="N525" i="2"/>
  <c r="N335" i="2"/>
  <c r="N258" i="2"/>
  <c r="N191" i="2"/>
  <c r="N577" i="2"/>
  <c r="N177" i="2"/>
  <c r="N547" i="2"/>
  <c r="N189" i="2"/>
  <c r="N32" i="2"/>
  <c r="N231" i="2"/>
  <c r="N134" i="2"/>
  <c r="N214" i="2"/>
  <c r="N119" i="2"/>
  <c r="N188" i="2"/>
  <c r="N166" i="2"/>
  <c r="N100" i="2"/>
  <c r="N614" i="2"/>
  <c r="N513" i="2"/>
  <c r="N35" i="2"/>
  <c r="N588" i="2"/>
  <c r="N83" i="2"/>
  <c r="N150" i="2"/>
  <c r="N642" i="2"/>
  <c r="N546" i="2"/>
  <c r="N415" i="2"/>
  <c r="N325" i="2"/>
  <c r="N120" i="2"/>
  <c r="N173" i="2"/>
  <c r="N266" i="2"/>
  <c r="N486" i="2"/>
  <c r="N56" i="2"/>
  <c r="N298" i="2"/>
  <c r="N467" i="2"/>
  <c r="N249" i="2"/>
  <c r="N598" i="2"/>
  <c r="N388" i="2"/>
  <c r="N154" i="2"/>
  <c r="N515" i="2"/>
  <c r="N6" i="2"/>
  <c r="N77" i="2"/>
  <c r="N308" i="2"/>
  <c r="N7" i="2"/>
  <c r="N172" i="2"/>
  <c r="N12" i="2"/>
  <c r="N557" i="2"/>
  <c r="N309" i="2"/>
  <c r="N370" i="2"/>
  <c r="N43" i="2"/>
  <c r="N216" i="2"/>
  <c r="N390" i="2"/>
  <c r="N212" i="2"/>
  <c r="N169" i="2"/>
  <c r="N55" i="2"/>
  <c r="N72" i="2"/>
  <c r="N162" i="2"/>
  <c r="N464" i="2"/>
  <c r="N441" i="2"/>
  <c r="N267" i="2"/>
  <c r="N375" i="2"/>
  <c r="N271" i="2"/>
  <c r="N585" i="2"/>
  <c r="N125" i="2"/>
  <c r="N87" i="2"/>
  <c r="N703" i="2"/>
  <c r="N242" i="2"/>
  <c r="N58" i="2"/>
  <c r="N199" i="2"/>
  <c r="N147" i="2"/>
  <c r="N45" i="2"/>
  <c r="N145" i="2"/>
  <c r="N413" i="2"/>
  <c r="N345" i="2"/>
  <c r="N277" i="2"/>
  <c r="N416" i="2"/>
  <c r="N481" i="2"/>
  <c r="N380" i="2"/>
  <c r="N305" i="2"/>
  <c r="N128" i="2"/>
  <c r="N233" i="2"/>
  <c r="N593" i="2"/>
  <c r="N720" i="2"/>
  <c r="N81" i="2"/>
  <c r="N2" i="2"/>
  <c r="N599" i="2"/>
  <c r="N140" i="2"/>
  <c r="N437" i="2"/>
  <c r="N19" i="2"/>
  <c r="N366" i="2"/>
  <c r="N541" i="2"/>
  <c r="N15" i="2"/>
  <c r="N195" i="2"/>
  <c r="N505" i="2"/>
  <c r="N232" i="2"/>
  <c r="N494" i="2"/>
  <c r="N661" i="2"/>
  <c r="N542" i="2"/>
  <c r="N327" i="2"/>
  <c r="N533" i="2"/>
  <c r="N62" i="2"/>
  <c r="N650" i="2"/>
  <c r="N628" i="2"/>
  <c r="N226" i="2"/>
  <c r="N50" i="2"/>
  <c r="N16" i="2"/>
  <c r="N438" i="2"/>
  <c r="N333" i="2"/>
  <c r="N322" i="2"/>
  <c r="N139" i="2"/>
  <c r="N132" i="2"/>
  <c r="N615" i="2"/>
  <c r="N74" i="2"/>
  <c r="N594" i="2"/>
  <c r="N489" i="2"/>
  <c r="N324" i="2"/>
  <c r="N229" i="2"/>
  <c r="N631" i="2"/>
  <c r="N678" i="2"/>
  <c r="N352" i="2"/>
  <c r="N697" i="2"/>
  <c r="N293" i="2"/>
  <c r="N409" i="2"/>
  <c r="N161" i="2"/>
  <c r="N206" i="2"/>
  <c r="N459" i="2"/>
  <c r="N101" i="2"/>
  <c r="N419" i="2"/>
  <c r="N404" i="2"/>
  <c r="N88" i="2"/>
  <c r="N332" i="2"/>
  <c r="N65" i="2"/>
  <c r="N39" i="2"/>
  <c r="N472" i="2"/>
  <c r="N259" i="2"/>
  <c r="N474" i="2"/>
  <c r="N644" i="2"/>
  <c r="N316" i="2"/>
  <c r="N507" i="2"/>
  <c r="N622" i="2"/>
  <c r="N122" i="2"/>
  <c r="N171" i="2"/>
  <c r="N64" i="2"/>
  <c r="N301" i="2"/>
  <c r="N221" i="2"/>
  <c r="N42" i="2"/>
  <c r="N138" i="2"/>
  <c r="N47" i="2"/>
  <c r="N706" i="2"/>
  <c r="N250" i="2"/>
  <c r="N429" i="2"/>
  <c r="N580" i="2"/>
  <c r="N578" i="2"/>
  <c r="N448" i="2"/>
  <c r="N358" i="2"/>
  <c r="N609" i="2"/>
  <c r="N354" i="2"/>
  <c r="N468" i="2"/>
  <c r="N718" i="2"/>
  <c r="N264" i="2"/>
  <c r="N219" i="2"/>
  <c r="N254" i="2"/>
  <c r="N300" i="2"/>
  <c r="N49" i="2"/>
  <c r="N148" i="2"/>
  <c r="N351" i="2"/>
  <c r="N583" i="2"/>
  <c r="N682" i="2"/>
  <c r="N371" i="2"/>
  <c r="N156" i="2"/>
  <c r="N367" i="2"/>
  <c r="N84" i="2"/>
  <c r="N568" i="2"/>
  <c r="N450" i="2"/>
  <c r="N407" i="2"/>
  <c r="N274" i="2"/>
  <c r="N379" i="2"/>
  <c r="N645" i="2"/>
  <c r="N46" i="2"/>
  <c r="N478" i="2"/>
  <c r="N363" i="2"/>
  <c r="N510" i="2"/>
  <c r="N635" i="2"/>
  <c r="N523" i="2"/>
  <c r="N575" i="2"/>
  <c r="N70" i="2"/>
  <c r="N401" i="2"/>
  <c r="N27" i="2"/>
  <c r="N408" i="2"/>
  <c r="N3" i="2"/>
  <c r="N667" i="2"/>
  <c r="N726" i="2"/>
  <c r="N217" i="2"/>
  <c r="N342" i="2"/>
  <c r="N31" i="2"/>
  <c r="N80" i="2"/>
  <c r="N34" i="2"/>
  <c r="N549" i="2"/>
  <c r="N124" i="2"/>
  <c r="N572" i="2"/>
  <c r="N457" i="2"/>
  <c r="N310" i="2"/>
  <c r="N331" i="2"/>
  <c r="N453" i="2"/>
  <c r="N85" i="2"/>
  <c r="N535" i="2"/>
  <c r="N265" i="2"/>
  <c r="N497" i="2"/>
  <c r="N508" i="2"/>
  <c r="N657" i="2"/>
  <c r="N433" i="2"/>
  <c r="N554" i="2"/>
  <c r="N33" i="2"/>
  <c r="N581" i="2"/>
  <c r="N159" i="2"/>
  <c r="N5" i="2"/>
  <c r="N721" i="2"/>
  <c r="N246" i="2"/>
  <c r="N28" i="2"/>
  <c r="N8" i="2"/>
  <c r="N395" i="2"/>
  <c r="N595" i="2"/>
  <c r="N356" i="2"/>
  <c r="N9" i="2"/>
  <c r="N314" i="2"/>
  <c r="N403" i="2"/>
  <c r="N190" i="2"/>
  <c r="N532" i="2"/>
  <c r="N400" i="2"/>
  <c r="N38" i="2"/>
  <c r="N238" i="2"/>
  <c r="N519" i="2"/>
  <c r="N637" i="2"/>
  <c r="N705" i="2"/>
  <c r="N178" i="2"/>
  <c r="N201" i="2"/>
  <c r="N13" i="2"/>
  <c r="N93" i="2"/>
  <c r="N665" i="2"/>
  <c r="N168" i="2"/>
  <c r="N446" i="2"/>
  <c r="N590" i="2"/>
  <c r="N460" i="2"/>
  <c r="N82" i="2"/>
  <c r="N396" i="2"/>
  <c r="N235" i="2"/>
  <c r="N163" i="2"/>
  <c r="N57" i="2"/>
  <c r="N711" i="2"/>
  <c r="N716" i="2"/>
  <c r="N109" i="2"/>
  <c r="N90" i="2"/>
  <c r="N285" i="2"/>
  <c r="N353" i="2"/>
  <c r="N469" i="2"/>
  <c r="N584" i="2"/>
  <c r="N348" i="2"/>
  <c r="N151" i="2"/>
  <c r="N484" i="2"/>
  <c r="N349" i="2"/>
  <c r="N512" i="2"/>
  <c r="N21" i="2"/>
  <c r="N142" i="2"/>
  <c r="N492" i="2"/>
  <c r="N475" i="2"/>
  <c r="N693" i="2"/>
  <c r="N334" i="2"/>
  <c r="N454" i="2"/>
  <c r="N244" i="2"/>
  <c r="N658" i="2"/>
  <c r="N248" i="2"/>
  <c r="N473" i="2"/>
  <c r="N374" i="2"/>
  <c r="N482" i="2"/>
  <c r="N23" i="2"/>
  <c r="N113" i="2"/>
  <c r="N203" i="2"/>
  <c r="N576" i="2"/>
  <c r="N17" i="2"/>
  <c r="N107" i="2"/>
  <c r="N135" i="2"/>
  <c r="N198" i="2"/>
  <c r="N133" i="2"/>
  <c r="N273" i="2"/>
  <c r="N456" i="2"/>
  <c r="N25" i="2"/>
  <c r="N29" i="2"/>
  <c r="N685" i="2"/>
  <c r="N495" i="2"/>
  <c r="N551" i="2"/>
  <c r="N435" i="2"/>
  <c r="N361" i="2"/>
  <c r="N95" i="2"/>
  <c r="N329" i="2"/>
  <c r="N571" i="2"/>
  <c r="N674" i="2"/>
  <c r="N373" i="2"/>
  <c r="N633" i="2"/>
  <c r="N485" i="2"/>
  <c r="N114" i="2"/>
  <c r="N67" i="2"/>
  <c r="N573" i="2"/>
  <c r="N48" i="2"/>
  <c r="N66" i="2"/>
  <c r="N112" i="2"/>
  <c r="N420" i="2"/>
  <c r="N307" i="2"/>
  <c r="N131" i="2"/>
  <c r="N570" i="2"/>
  <c r="N509" i="2"/>
  <c r="N458" i="2"/>
  <c r="N202" i="2"/>
  <c r="N176" i="2"/>
  <c r="N167" i="2"/>
  <c r="N713" i="2"/>
  <c r="N91" i="2"/>
  <c r="N115" i="2"/>
  <c r="N253" i="2"/>
  <c r="N130" i="2"/>
  <c r="N672" i="2"/>
  <c r="N126" i="2"/>
  <c r="N445" i="2"/>
  <c r="N378" i="2"/>
  <c r="N392" i="2"/>
  <c r="N455" i="2"/>
  <c r="N540" i="2"/>
  <c r="N104" i="2"/>
  <c r="N272" i="2"/>
  <c r="N280" i="2"/>
  <c r="N282" i="2"/>
  <c r="N600" i="2"/>
  <c r="N321" i="2"/>
  <c r="N376" i="2"/>
  <c r="N452" i="2"/>
  <c r="N461" i="2"/>
  <c r="N323" i="2"/>
  <c r="N315" i="2"/>
  <c r="N653" i="2"/>
  <c r="N241" i="2"/>
  <c r="N270" i="2"/>
  <c r="N302" i="2"/>
  <c r="N687" i="2"/>
  <c r="N517" i="2"/>
  <c r="N709" i="2"/>
  <c r="N207" i="2"/>
  <c r="N103" i="2"/>
  <c r="N215" i="2"/>
  <c r="N439" i="2"/>
  <c r="N230" i="2"/>
  <c r="N340" i="2"/>
  <c r="N220" i="2"/>
  <c r="N336" i="2"/>
  <c r="N503" i="2"/>
  <c r="N286" i="2"/>
  <c r="N524" i="2"/>
  <c r="N53" i="2"/>
  <c r="N586" i="2"/>
  <c r="N647" i="2"/>
  <c r="N443" i="2"/>
  <c r="N360" i="2"/>
  <c r="N543" i="2"/>
  <c r="N511" i="2"/>
  <c r="N37" i="2"/>
  <c r="N225" i="2"/>
  <c r="N18" i="2"/>
  <c r="N24" i="2"/>
  <c r="N44" i="2"/>
  <c r="N534" i="2"/>
  <c r="N78" i="2"/>
  <c r="N725" i="2"/>
  <c r="N638" i="2"/>
  <c r="N294" i="2"/>
  <c r="N393" i="2"/>
  <c r="N61" i="2"/>
  <c r="N184" i="2"/>
  <c r="N278" i="2"/>
  <c r="N654" i="2"/>
  <c r="N4" i="2"/>
  <c r="N287" i="2"/>
  <c r="N263" i="2"/>
  <c r="N204" i="2"/>
  <c r="N564" i="2"/>
  <c r="N531" i="2"/>
  <c r="N236" i="2"/>
  <c r="N283" i="2"/>
  <c r="N364" i="2"/>
  <c r="N538" i="2"/>
  <c r="N75" i="2"/>
  <c r="N424" i="2"/>
  <c r="N528" i="2"/>
  <c r="N483" i="2"/>
  <c r="N318" i="2"/>
  <c r="N559" i="2"/>
  <c r="N723" i="2"/>
  <c r="N539" i="2"/>
  <c r="N36" i="2"/>
  <c r="N155" i="2"/>
  <c r="N227" i="2"/>
  <c r="N368" i="2"/>
  <c r="N99" i="2"/>
  <c r="N311" i="2"/>
  <c r="N186" i="2"/>
  <c r="N397" i="2"/>
  <c r="N656" i="2"/>
  <c r="N144" i="2"/>
  <c r="N247" i="2"/>
  <c r="N98" i="2"/>
  <c r="N262" i="2"/>
  <c r="N174" i="2"/>
  <c r="N646" i="2"/>
  <c r="N40" i="2"/>
  <c r="N514" i="2"/>
  <c r="N412" i="2"/>
  <c r="N209" i="2"/>
  <c r="N563" i="2"/>
  <c r="N537" i="2"/>
  <c r="N428" i="2"/>
  <c r="N304" i="2"/>
  <c r="N662" i="2"/>
  <c r="N193" i="2"/>
  <c r="N343" i="2"/>
  <c r="N377" i="2"/>
  <c r="N423" i="2"/>
  <c r="N256" i="2"/>
  <c r="N604" i="2"/>
  <c r="N641" i="2"/>
  <c r="N255" i="2"/>
  <c r="N296" i="2"/>
  <c r="N339" i="2"/>
  <c r="N79" i="2"/>
  <c r="N94" i="2"/>
  <c r="N14" i="2"/>
  <c r="N490" i="2"/>
  <c r="N520" i="2"/>
  <c r="N476" i="2"/>
  <c r="N710" i="2"/>
  <c r="N536" i="2"/>
  <c r="N724" i="2"/>
  <c r="N359" i="2"/>
  <c r="N442" i="2"/>
  <c r="N362" i="2"/>
  <c r="N567" i="2"/>
  <c r="N118" i="2"/>
  <c r="N592" i="2"/>
  <c r="N558" i="2"/>
  <c r="N234" i="2"/>
  <c r="N391" i="2"/>
  <c r="N355" i="2"/>
  <c r="N22" i="2"/>
  <c r="N698" i="2"/>
  <c r="N208" i="2"/>
  <c r="N26" i="2"/>
  <c r="N313" i="2"/>
  <c r="N659" i="2"/>
  <c r="N383" i="2"/>
  <c r="N623" i="2"/>
  <c r="N384" i="2"/>
  <c r="N660" i="2"/>
  <c r="N211" i="2"/>
  <c r="N426" i="2"/>
  <c r="N292" i="2"/>
  <c r="N612" i="2"/>
  <c r="N187" i="2"/>
  <c r="N276" i="2"/>
  <c r="N41" i="2"/>
  <c r="N621" i="2"/>
  <c r="N680" i="2"/>
  <c r="N479" i="2"/>
  <c r="N526" i="2"/>
  <c r="N51" i="2"/>
  <c r="N54" i="2"/>
  <c r="N290" i="2"/>
  <c r="N668" i="2"/>
  <c r="N381" i="2"/>
  <c r="N63" i="2"/>
  <c r="N218" i="2"/>
  <c r="N666" i="2"/>
  <c r="N312" i="2"/>
  <c r="N328" i="2"/>
  <c r="N562" i="2"/>
  <c r="N365" i="2"/>
  <c r="N669" i="2"/>
  <c r="N369" i="2"/>
  <c r="N317" i="2"/>
  <c r="N197" i="2"/>
  <c r="N691" i="2"/>
  <c r="N117" i="2"/>
  <c r="N73" i="2"/>
  <c r="N146" i="2"/>
  <c r="N303" i="2"/>
  <c r="N170" i="2"/>
  <c r="N465" i="2"/>
  <c r="N690" i="2"/>
  <c r="N695" i="2"/>
  <c r="N338" i="2"/>
  <c r="N86" i="2"/>
  <c r="N105" i="2"/>
  <c r="N92" i="2"/>
  <c r="N451" i="2"/>
  <c r="N462" i="2"/>
  <c r="N699" i="2"/>
  <c r="N597" i="2"/>
  <c r="N68" i="2"/>
  <c r="N610" i="2"/>
  <c r="N224" i="2"/>
  <c r="N556" i="2"/>
  <c r="N194" i="2"/>
  <c r="N137" i="2"/>
  <c r="N417" i="2"/>
  <c r="N686" i="2"/>
  <c r="N425" i="2"/>
  <c r="N289" i="2"/>
  <c r="N319" i="2"/>
  <c r="N306" i="2"/>
  <c r="N530" i="2"/>
  <c r="N181" i="2"/>
  <c r="N630" i="2"/>
  <c r="N708" i="2"/>
  <c r="N110" i="2"/>
  <c r="N498" i="2"/>
  <c r="N89" i="2"/>
  <c r="N152" i="2"/>
  <c r="N617" i="2"/>
  <c r="N411" i="2"/>
  <c r="N196" i="2"/>
  <c r="N516" i="2"/>
  <c r="N239" i="2"/>
  <c r="N76" i="2"/>
  <c r="N627" i="2"/>
  <c r="N605" i="2"/>
  <c r="N405" i="2"/>
  <c r="N389" i="2"/>
  <c r="N707" i="2"/>
  <c r="N158" i="2"/>
  <c r="N164" i="2"/>
  <c r="N279" i="2"/>
  <c r="N587" i="2"/>
  <c r="N223" i="2"/>
  <c r="N108" i="2"/>
  <c r="N320" i="2"/>
  <c r="N611" i="2"/>
  <c r="N97" i="2"/>
  <c r="N269" i="2"/>
  <c r="N192" i="2"/>
  <c r="N555" i="2"/>
  <c r="N717" i="2"/>
  <c r="N157" i="2"/>
  <c r="N252" i="2"/>
  <c r="N518" i="2"/>
  <c r="N275" i="2"/>
  <c r="N671" i="2"/>
  <c r="N696" i="2"/>
  <c r="N471" i="2"/>
  <c r="N579" i="2"/>
  <c r="N463" i="2"/>
  <c r="N281" i="2"/>
  <c r="N96" i="2"/>
  <c r="N291" i="2"/>
  <c r="N618" i="2"/>
  <c r="N619" i="2"/>
  <c r="N636" i="2"/>
  <c r="N260" i="2"/>
  <c r="N382" i="2"/>
  <c r="N200" i="2"/>
  <c r="N116" i="2"/>
  <c r="N625" i="2"/>
  <c r="N561" i="2"/>
  <c r="N261" i="2"/>
  <c r="N684" i="2"/>
  <c r="N506" i="2"/>
  <c r="N447" i="2"/>
  <c r="N683" i="2"/>
  <c r="N648" i="2"/>
  <c r="N297" i="2"/>
  <c r="N499" i="2"/>
  <c r="N347" i="2"/>
  <c r="N616" i="2"/>
  <c r="N589" i="2"/>
  <c r="N582" i="2"/>
  <c r="N488" i="2"/>
  <c r="N251" i="2"/>
  <c r="N210" i="2"/>
  <c r="N129" i="2"/>
  <c r="N432" i="2"/>
  <c r="N449" i="2"/>
  <c r="N566" i="2"/>
  <c r="N501" i="2"/>
  <c r="N480" i="2"/>
  <c r="N434" i="2"/>
  <c r="N470" i="2"/>
  <c r="N651" i="2"/>
  <c r="N477" i="2"/>
  <c r="N550" i="2"/>
  <c r="N299" i="2"/>
  <c r="N596" i="2"/>
  <c r="N689" i="2"/>
  <c r="N268" i="2"/>
  <c r="N521" i="2"/>
  <c r="N529" i="2"/>
  <c r="N701" i="2"/>
  <c r="N385" i="2"/>
  <c r="N565" i="2"/>
  <c r="N372" i="2"/>
  <c r="N496" i="2"/>
  <c r="N673" i="2"/>
  <c r="N606" i="2"/>
  <c r="N493" i="2"/>
  <c r="N649" i="2"/>
  <c r="N491" i="2"/>
  <c r="N418" i="2"/>
  <c r="N552" i="2"/>
  <c r="N213" i="2"/>
  <c r="N245" i="2"/>
  <c r="N712" i="2"/>
  <c r="N652" i="2"/>
  <c r="N624" i="2"/>
  <c r="N675" i="2"/>
  <c r="N679" i="2"/>
  <c r="N410" i="2"/>
  <c r="N427" i="2"/>
  <c r="N402" i="2"/>
  <c r="N431" i="2"/>
  <c r="N288" i="2"/>
  <c r="N715" i="2"/>
  <c r="N422" i="2"/>
  <c r="N632" i="2"/>
  <c r="N601" i="2"/>
  <c r="N634" i="2"/>
  <c r="N544" i="2"/>
  <c r="N398" i="2"/>
  <c r="N643" i="2"/>
  <c r="N608" i="2"/>
  <c r="N421" i="2"/>
  <c r="N677" i="2"/>
  <c r="N574" i="2"/>
  <c r="N502" i="2"/>
  <c r="N694" i="2"/>
  <c r="N640" i="2"/>
  <c r="N504" i="2"/>
  <c r="N548" i="2"/>
  <c r="N663" i="2"/>
  <c r="N620" i="2"/>
  <c r="N440" i="2"/>
  <c r="N704" i="2"/>
  <c r="N607" i="2"/>
  <c r="N626" i="2"/>
  <c r="N702" i="2"/>
  <c r="N670" i="2"/>
  <c r="N676" i="2"/>
  <c r="N719" i="2"/>
  <c r="N688" i="2"/>
  <c r="N722" i="2"/>
  <c r="L444" i="2"/>
  <c r="L613" i="2"/>
  <c r="L655" i="2"/>
  <c r="L136" i="2"/>
  <c r="L344" i="2"/>
  <c r="L257" i="2"/>
  <c r="L629" i="2"/>
  <c r="L394" i="2"/>
  <c r="L692" i="2"/>
  <c r="L545" i="2"/>
  <c r="L326" i="2"/>
  <c r="L639" i="2"/>
  <c r="L406" i="2"/>
  <c r="L553" i="2"/>
  <c r="L430" i="2"/>
  <c r="L387" i="2"/>
  <c r="L284" i="2"/>
  <c r="L10" i="2"/>
  <c r="L681" i="2"/>
  <c r="L205" i="2"/>
  <c r="L182" i="2"/>
  <c r="L60" i="2"/>
  <c r="L237" i="2"/>
  <c r="L180" i="2"/>
  <c r="L436" i="2"/>
  <c r="L466" i="2"/>
  <c r="L179" i="2"/>
  <c r="L522" i="2"/>
  <c r="L160" i="2"/>
  <c r="L330" i="2"/>
  <c r="L141" i="2"/>
  <c r="L71" i="2"/>
  <c r="L714" i="2"/>
  <c r="L143" i="2"/>
  <c r="L52" i="2"/>
  <c r="L591" i="2"/>
  <c r="L602" i="2"/>
  <c r="L603" i="2"/>
  <c r="L222" i="2"/>
  <c r="L20" i="2"/>
  <c r="L357" i="2"/>
  <c r="L527" i="2"/>
  <c r="L30" i="2"/>
  <c r="L337" i="2"/>
  <c r="L123" i="2"/>
  <c r="L243" i="2"/>
  <c r="L11" i="2"/>
  <c r="L69" i="2"/>
  <c r="L153" i="2"/>
  <c r="L350" i="2"/>
  <c r="L228" i="2"/>
  <c r="L185" i="2"/>
  <c r="L295" i="2"/>
  <c r="L487" i="2"/>
  <c r="L111" i="2"/>
  <c r="L346" i="2"/>
  <c r="L165" i="2"/>
  <c r="L664" i="2"/>
  <c r="L106" i="2"/>
  <c r="L560" i="2"/>
  <c r="L240" i="2"/>
  <c r="L386" i="2"/>
  <c r="L183" i="2"/>
  <c r="L500" i="2"/>
  <c r="L149" i="2"/>
  <c r="L102" i="2"/>
  <c r="L121" i="2"/>
  <c r="L399" i="2"/>
  <c r="L175" i="2"/>
  <c r="L569" i="2"/>
  <c r="L341" i="2"/>
  <c r="L700" i="2"/>
  <c r="L59" i="2"/>
  <c r="L127" i="2"/>
  <c r="L414" i="2"/>
  <c r="L525" i="2"/>
  <c r="L335" i="2"/>
  <c r="L258" i="2"/>
  <c r="L191" i="2"/>
  <c r="L577" i="2"/>
  <c r="L177" i="2"/>
  <c r="L547" i="2"/>
  <c r="L189" i="2"/>
  <c r="L32" i="2"/>
  <c r="L231" i="2"/>
  <c r="L134" i="2"/>
  <c r="L214" i="2"/>
  <c r="L119" i="2"/>
  <c r="L188" i="2"/>
  <c r="L166" i="2"/>
  <c r="L100" i="2"/>
  <c r="L614" i="2"/>
  <c r="L513" i="2"/>
  <c r="L35" i="2"/>
  <c r="L588" i="2"/>
  <c r="L83" i="2"/>
  <c r="L150" i="2"/>
  <c r="L642" i="2"/>
  <c r="L546" i="2"/>
  <c r="L415" i="2"/>
  <c r="L325" i="2"/>
  <c r="L120" i="2"/>
  <c r="L173" i="2"/>
  <c r="L266" i="2"/>
  <c r="L486" i="2"/>
  <c r="L56" i="2"/>
  <c r="L298" i="2"/>
  <c r="L467" i="2"/>
  <c r="L249" i="2"/>
  <c r="L598" i="2"/>
  <c r="L388" i="2"/>
  <c r="L154" i="2"/>
  <c r="L515" i="2"/>
  <c r="L6" i="2"/>
  <c r="L77" i="2"/>
  <c r="L308" i="2"/>
  <c r="L7" i="2"/>
  <c r="L172" i="2"/>
  <c r="L12" i="2"/>
  <c r="L557" i="2"/>
  <c r="L309" i="2"/>
  <c r="L370" i="2"/>
  <c r="L43" i="2"/>
  <c r="L216" i="2"/>
  <c r="L390" i="2"/>
  <c r="L212" i="2"/>
  <c r="L169" i="2"/>
  <c r="L55" i="2"/>
  <c r="L72" i="2"/>
  <c r="L162" i="2"/>
  <c r="L464" i="2"/>
  <c r="L441" i="2"/>
  <c r="L267" i="2"/>
  <c r="L375" i="2"/>
  <c r="L271" i="2"/>
  <c r="L585" i="2"/>
  <c r="L125" i="2"/>
  <c r="L87" i="2"/>
  <c r="L703" i="2"/>
  <c r="L242" i="2"/>
  <c r="L58" i="2"/>
  <c r="L199" i="2"/>
  <c r="L147" i="2"/>
  <c r="L45" i="2"/>
  <c r="L145" i="2"/>
  <c r="L413" i="2"/>
  <c r="L345" i="2"/>
  <c r="L277" i="2"/>
  <c r="L416" i="2"/>
  <c r="L481" i="2"/>
  <c r="L380" i="2"/>
  <c r="L305" i="2"/>
  <c r="L128" i="2"/>
  <c r="L233" i="2"/>
  <c r="L593" i="2"/>
  <c r="L720" i="2"/>
  <c r="L81" i="2"/>
  <c r="L2" i="2"/>
  <c r="L599" i="2"/>
  <c r="L140" i="2"/>
  <c r="L437" i="2"/>
  <c r="L19" i="2"/>
  <c r="L366" i="2"/>
  <c r="L541" i="2"/>
  <c r="L15" i="2"/>
  <c r="L195" i="2"/>
  <c r="L505" i="2"/>
  <c r="L232" i="2"/>
  <c r="L494" i="2"/>
  <c r="L661" i="2"/>
  <c r="L542" i="2"/>
  <c r="L327" i="2"/>
  <c r="L533" i="2"/>
  <c r="L62" i="2"/>
  <c r="L650" i="2"/>
  <c r="L628" i="2"/>
  <c r="L226" i="2"/>
  <c r="L50" i="2"/>
  <c r="L16" i="2"/>
  <c r="L438" i="2"/>
  <c r="L333" i="2"/>
  <c r="L322" i="2"/>
  <c r="L139" i="2"/>
  <c r="L132" i="2"/>
  <c r="L615" i="2"/>
  <c r="L74" i="2"/>
  <c r="L594" i="2"/>
  <c r="L489" i="2"/>
  <c r="L324" i="2"/>
  <c r="L229" i="2"/>
  <c r="L631" i="2"/>
  <c r="L678" i="2"/>
  <c r="L352" i="2"/>
  <c r="L697" i="2"/>
  <c r="L293" i="2"/>
  <c r="L409" i="2"/>
  <c r="L161" i="2"/>
  <c r="L206" i="2"/>
  <c r="L459" i="2"/>
  <c r="L101" i="2"/>
  <c r="L419" i="2"/>
  <c r="L404" i="2"/>
  <c r="L88" i="2"/>
  <c r="L332" i="2"/>
  <c r="L65" i="2"/>
  <c r="L39" i="2"/>
  <c r="L472" i="2"/>
  <c r="L259" i="2"/>
  <c r="L474" i="2"/>
  <c r="L644" i="2"/>
  <c r="L316" i="2"/>
  <c r="L507" i="2"/>
  <c r="L622" i="2"/>
  <c r="L122" i="2"/>
  <c r="L171" i="2"/>
  <c r="L64" i="2"/>
  <c r="L301" i="2"/>
  <c r="L221" i="2"/>
  <c r="L42" i="2"/>
  <c r="L138" i="2"/>
  <c r="L47" i="2"/>
  <c r="L706" i="2"/>
  <c r="L250" i="2"/>
  <c r="L429" i="2"/>
  <c r="L580" i="2"/>
  <c r="L578" i="2"/>
  <c r="L448" i="2"/>
  <c r="L358" i="2"/>
  <c r="L609" i="2"/>
  <c r="L354" i="2"/>
  <c r="L468" i="2"/>
  <c r="L718" i="2"/>
  <c r="L264" i="2"/>
  <c r="L219" i="2"/>
  <c r="L254" i="2"/>
  <c r="L300" i="2"/>
  <c r="L49" i="2"/>
  <c r="L148" i="2"/>
  <c r="L351" i="2"/>
  <c r="L583" i="2"/>
  <c r="L682" i="2"/>
  <c r="L371" i="2"/>
  <c r="L156" i="2"/>
  <c r="L367" i="2"/>
  <c r="L84" i="2"/>
  <c r="L568" i="2"/>
  <c r="L450" i="2"/>
  <c r="L407" i="2"/>
  <c r="L274" i="2"/>
  <c r="L379" i="2"/>
  <c r="L645" i="2"/>
  <c r="L46" i="2"/>
  <c r="L478" i="2"/>
  <c r="L363" i="2"/>
  <c r="L510" i="2"/>
  <c r="L635" i="2"/>
  <c r="L523" i="2"/>
  <c r="L575" i="2"/>
  <c r="L70" i="2"/>
  <c r="L401" i="2"/>
  <c r="L27" i="2"/>
  <c r="L408" i="2"/>
  <c r="L3" i="2"/>
  <c r="L667" i="2"/>
  <c r="L726" i="2"/>
  <c r="L217" i="2"/>
  <c r="L342" i="2"/>
  <c r="L31" i="2"/>
  <c r="L80" i="2"/>
  <c r="L34" i="2"/>
  <c r="L549" i="2"/>
  <c r="L124" i="2"/>
  <c r="L572" i="2"/>
  <c r="L457" i="2"/>
  <c r="L310" i="2"/>
  <c r="L331" i="2"/>
  <c r="L453" i="2"/>
  <c r="L85" i="2"/>
  <c r="L535" i="2"/>
  <c r="L265" i="2"/>
  <c r="L497" i="2"/>
  <c r="L508" i="2"/>
  <c r="L657" i="2"/>
  <c r="L433" i="2"/>
  <c r="L554" i="2"/>
  <c r="L33" i="2"/>
  <c r="L581" i="2"/>
  <c r="L159" i="2"/>
  <c r="L5" i="2"/>
  <c r="L721" i="2"/>
  <c r="L246" i="2"/>
  <c r="L28" i="2"/>
  <c r="L8" i="2"/>
  <c r="L395" i="2"/>
  <c r="L595" i="2"/>
  <c r="L356" i="2"/>
  <c r="L9" i="2"/>
  <c r="L314" i="2"/>
  <c r="L403" i="2"/>
  <c r="L190" i="2"/>
  <c r="L532" i="2"/>
  <c r="L400" i="2"/>
  <c r="L38" i="2"/>
  <c r="L238" i="2"/>
  <c r="L519" i="2"/>
  <c r="L637" i="2"/>
  <c r="L705" i="2"/>
  <c r="L178" i="2"/>
  <c r="L201" i="2"/>
  <c r="L13" i="2"/>
  <c r="L93" i="2"/>
  <c r="L665" i="2"/>
  <c r="L168" i="2"/>
  <c r="L446" i="2"/>
  <c r="L590" i="2"/>
  <c r="L460" i="2"/>
  <c r="L82" i="2"/>
  <c r="L396" i="2"/>
  <c r="L235" i="2"/>
  <c r="L163" i="2"/>
  <c r="L57" i="2"/>
  <c r="L711" i="2"/>
  <c r="L716" i="2"/>
  <c r="L109" i="2"/>
  <c r="L90" i="2"/>
  <c r="L285" i="2"/>
  <c r="L353" i="2"/>
  <c r="L469" i="2"/>
  <c r="L584" i="2"/>
  <c r="L348" i="2"/>
  <c r="L151" i="2"/>
  <c r="L484" i="2"/>
  <c r="L349" i="2"/>
  <c r="L512" i="2"/>
  <c r="L21" i="2"/>
  <c r="L142" i="2"/>
  <c r="L492" i="2"/>
  <c r="L475" i="2"/>
  <c r="L693" i="2"/>
  <c r="L334" i="2"/>
  <c r="L454" i="2"/>
  <c r="L244" i="2"/>
  <c r="L658" i="2"/>
  <c r="L248" i="2"/>
  <c r="L473" i="2"/>
  <c r="L374" i="2"/>
  <c r="L482" i="2"/>
  <c r="L23" i="2"/>
  <c r="L113" i="2"/>
  <c r="L203" i="2"/>
  <c r="L576" i="2"/>
  <c r="L17" i="2"/>
  <c r="L107" i="2"/>
  <c r="L135" i="2"/>
  <c r="L198" i="2"/>
  <c r="L133" i="2"/>
  <c r="L273" i="2"/>
  <c r="L456" i="2"/>
  <c r="L25" i="2"/>
  <c r="L29" i="2"/>
  <c r="L685" i="2"/>
  <c r="L495" i="2"/>
  <c r="L551" i="2"/>
  <c r="L435" i="2"/>
  <c r="L361" i="2"/>
  <c r="L95" i="2"/>
  <c r="L329" i="2"/>
  <c r="L571" i="2"/>
  <c r="L674" i="2"/>
  <c r="L373" i="2"/>
  <c r="L633" i="2"/>
  <c r="L485" i="2"/>
  <c r="L114" i="2"/>
  <c r="L67" i="2"/>
  <c r="L573" i="2"/>
  <c r="L48" i="2"/>
  <c r="L66" i="2"/>
  <c r="L112" i="2"/>
  <c r="L420" i="2"/>
  <c r="L307" i="2"/>
  <c r="L131" i="2"/>
  <c r="L570" i="2"/>
  <c r="L509" i="2"/>
  <c r="L458" i="2"/>
  <c r="L202" i="2"/>
  <c r="L176" i="2"/>
  <c r="L167" i="2"/>
  <c r="L713" i="2"/>
  <c r="L91" i="2"/>
  <c r="L115" i="2"/>
  <c r="L253" i="2"/>
  <c r="L130" i="2"/>
  <c r="L672" i="2"/>
  <c r="L126" i="2"/>
  <c r="L445" i="2"/>
  <c r="L378" i="2"/>
  <c r="L392" i="2"/>
  <c r="L455" i="2"/>
  <c r="L540" i="2"/>
  <c r="L104" i="2"/>
  <c r="L272" i="2"/>
  <c r="L280" i="2"/>
  <c r="L282" i="2"/>
  <c r="L600" i="2"/>
  <c r="L321" i="2"/>
  <c r="L376" i="2"/>
  <c r="L452" i="2"/>
  <c r="L461" i="2"/>
  <c r="L323" i="2"/>
  <c r="L315" i="2"/>
  <c r="L653" i="2"/>
  <c r="L241" i="2"/>
  <c r="L270" i="2"/>
  <c r="L302" i="2"/>
  <c r="L687" i="2"/>
  <c r="L517" i="2"/>
  <c r="L709" i="2"/>
  <c r="L207" i="2"/>
  <c r="L103" i="2"/>
  <c r="L215" i="2"/>
  <c r="L439" i="2"/>
  <c r="L230" i="2"/>
  <c r="L340" i="2"/>
  <c r="L220" i="2"/>
  <c r="L336" i="2"/>
  <c r="L503" i="2"/>
  <c r="L286" i="2"/>
  <c r="L524" i="2"/>
  <c r="L53" i="2"/>
  <c r="L586" i="2"/>
  <c r="L647" i="2"/>
  <c r="L443" i="2"/>
  <c r="L360" i="2"/>
  <c r="L543" i="2"/>
  <c r="L511" i="2"/>
  <c r="L37" i="2"/>
  <c r="L225" i="2"/>
  <c r="L18" i="2"/>
  <c r="L24" i="2"/>
  <c r="L44" i="2"/>
  <c r="L534" i="2"/>
  <c r="L78" i="2"/>
  <c r="L725" i="2"/>
  <c r="L638" i="2"/>
  <c r="L294" i="2"/>
  <c r="L393" i="2"/>
  <c r="L61" i="2"/>
  <c r="L184" i="2"/>
  <c r="L278" i="2"/>
  <c r="L654" i="2"/>
  <c r="L4" i="2"/>
  <c r="L287" i="2"/>
  <c r="L263" i="2"/>
  <c r="L204" i="2"/>
  <c r="L564" i="2"/>
  <c r="L531" i="2"/>
  <c r="L236" i="2"/>
  <c r="L283" i="2"/>
  <c r="L364" i="2"/>
  <c r="L538" i="2"/>
  <c r="L75" i="2"/>
  <c r="L424" i="2"/>
  <c r="L528" i="2"/>
  <c r="L483" i="2"/>
  <c r="L318" i="2"/>
  <c r="L559" i="2"/>
  <c r="L723" i="2"/>
  <c r="L539" i="2"/>
  <c r="L36" i="2"/>
  <c r="L155" i="2"/>
  <c r="L227" i="2"/>
  <c r="L368" i="2"/>
  <c r="L99" i="2"/>
  <c r="L311" i="2"/>
  <c r="L186" i="2"/>
  <c r="L397" i="2"/>
  <c r="L656" i="2"/>
  <c r="L144" i="2"/>
  <c r="L247" i="2"/>
  <c r="L98" i="2"/>
  <c r="L262" i="2"/>
  <c r="L174" i="2"/>
  <c r="L646" i="2"/>
  <c r="L40" i="2"/>
  <c r="L514" i="2"/>
  <c r="L412" i="2"/>
  <c r="L209" i="2"/>
  <c r="L563" i="2"/>
  <c r="L537" i="2"/>
  <c r="L428" i="2"/>
  <c r="L304" i="2"/>
  <c r="L662" i="2"/>
  <c r="L193" i="2"/>
  <c r="L343" i="2"/>
  <c r="L377" i="2"/>
  <c r="L423" i="2"/>
  <c r="L256" i="2"/>
  <c r="L604" i="2"/>
  <c r="L641" i="2"/>
  <c r="L255" i="2"/>
  <c r="L296" i="2"/>
  <c r="L339" i="2"/>
  <c r="L79" i="2"/>
  <c r="L94" i="2"/>
  <c r="L14" i="2"/>
  <c r="L490" i="2"/>
  <c r="L520" i="2"/>
  <c r="L476" i="2"/>
  <c r="L710" i="2"/>
  <c r="L536" i="2"/>
  <c r="L724" i="2"/>
  <c r="L359" i="2"/>
  <c r="L442" i="2"/>
  <c r="L362" i="2"/>
  <c r="L567" i="2"/>
  <c r="L118" i="2"/>
  <c r="L592" i="2"/>
  <c r="L558" i="2"/>
  <c r="L234" i="2"/>
  <c r="L391" i="2"/>
  <c r="L355" i="2"/>
  <c r="L22" i="2"/>
  <c r="L698" i="2"/>
  <c r="L208" i="2"/>
  <c r="L26" i="2"/>
  <c r="L313" i="2"/>
  <c r="L659" i="2"/>
  <c r="L383" i="2"/>
  <c r="L623" i="2"/>
  <c r="L384" i="2"/>
  <c r="L660" i="2"/>
  <c r="L211" i="2"/>
  <c r="L426" i="2"/>
  <c r="L292" i="2"/>
  <c r="L612" i="2"/>
  <c r="L187" i="2"/>
  <c r="L276" i="2"/>
  <c r="L41" i="2"/>
  <c r="L621" i="2"/>
  <c r="L680" i="2"/>
  <c r="L479" i="2"/>
  <c r="L526" i="2"/>
  <c r="L51" i="2"/>
  <c r="L54" i="2"/>
  <c r="L290" i="2"/>
  <c r="L668" i="2"/>
  <c r="L381" i="2"/>
  <c r="L63" i="2"/>
  <c r="L218" i="2"/>
  <c r="L666" i="2"/>
  <c r="L312" i="2"/>
  <c r="L328" i="2"/>
  <c r="L562" i="2"/>
  <c r="L365" i="2"/>
  <c r="L669" i="2"/>
  <c r="L369" i="2"/>
  <c r="L317" i="2"/>
  <c r="L197" i="2"/>
  <c r="L691" i="2"/>
  <c r="L117" i="2"/>
  <c r="L73" i="2"/>
  <c r="L146" i="2"/>
  <c r="L303" i="2"/>
  <c r="L170" i="2"/>
  <c r="L465" i="2"/>
  <c r="L690" i="2"/>
  <c r="L695" i="2"/>
  <c r="L338" i="2"/>
  <c r="L86" i="2"/>
  <c r="L105" i="2"/>
  <c r="L92" i="2"/>
  <c r="L451" i="2"/>
  <c r="L462" i="2"/>
  <c r="L699" i="2"/>
  <c r="L597" i="2"/>
  <c r="L68" i="2"/>
  <c r="L610" i="2"/>
  <c r="L224" i="2"/>
  <c r="L556" i="2"/>
  <c r="L194" i="2"/>
  <c r="L137" i="2"/>
  <c r="L417" i="2"/>
  <c r="L686" i="2"/>
  <c r="L425" i="2"/>
  <c r="L289" i="2"/>
  <c r="L319" i="2"/>
  <c r="L306" i="2"/>
  <c r="L530" i="2"/>
  <c r="L181" i="2"/>
  <c r="L630" i="2"/>
  <c r="L708" i="2"/>
  <c r="L110" i="2"/>
  <c r="L498" i="2"/>
  <c r="L89" i="2"/>
  <c r="L152" i="2"/>
  <c r="L617" i="2"/>
  <c r="L411" i="2"/>
  <c r="L196" i="2"/>
  <c r="L516" i="2"/>
  <c r="L239" i="2"/>
  <c r="L76" i="2"/>
  <c r="L627" i="2"/>
  <c r="L605" i="2"/>
  <c r="L405" i="2"/>
  <c r="L389" i="2"/>
  <c r="L707" i="2"/>
  <c r="L158" i="2"/>
  <c r="L164" i="2"/>
  <c r="L279" i="2"/>
  <c r="L587" i="2"/>
  <c r="L223" i="2"/>
  <c r="L108" i="2"/>
  <c r="L320" i="2"/>
  <c r="L611" i="2"/>
  <c r="L97" i="2"/>
  <c r="L269" i="2"/>
  <c r="L192" i="2"/>
  <c r="L555" i="2"/>
  <c r="L717" i="2"/>
  <c r="L157" i="2"/>
  <c r="L252" i="2"/>
  <c r="L518" i="2"/>
  <c r="L275" i="2"/>
  <c r="L671" i="2"/>
  <c r="L696" i="2"/>
  <c r="L471" i="2"/>
  <c r="L579" i="2"/>
  <c r="L463" i="2"/>
  <c r="L281" i="2"/>
  <c r="L96" i="2"/>
  <c r="L291" i="2"/>
  <c r="L618" i="2"/>
  <c r="L619" i="2"/>
  <c r="L636" i="2"/>
  <c r="L260" i="2"/>
  <c r="L382" i="2"/>
  <c r="L200" i="2"/>
  <c r="L116" i="2"/>
  <c r="L625" i="2"/>
  <c r="L561" i="2"/>
  <c r="L261" i="2"/>
  <c r="L684" i="2"/>
  <c r="L506" i="2"/>
  <c r="L447" i="2"/>
  <c r="L683" i="2"/>
  <c r="L648" i="2"/>
  <c r="L297" i="2"/>
  <c r="L499" i="2"/>
  <c r="L347" i="2"/>
  <c r="L616" i="2"/>
  <c r="L589" i="2"/>
  <c r="L582" i="2"/>
  <c r="L488" i="2"/>
  <c r="L251" i="2"/>
  <c r="L210" i="2"/>
  <c r="L129" i="2"/>
  <c r="L432" i="2"/>
  <c r="L449" i="2"/>
  <c r="L566" i="2"/>
  <c r="L501" i="2"/>
  <c r="L480" i="2"/>
  <c r="L434" i="2"/>
  <c r="L470" i="2"/>
  <c r="L651" i="2"/>
  <c r="L477" i="2"/>
  <c r="L550" i="2"/>
  <c r="L299" i="2"/>
  <c r="L596" i="2"/>
  <c r="L689" i="2"/>
  <c r="L268" i="2"/>
  <c r="L521" i="2"/>
  <c r="L529" i="2"/>
  <c r="L701" i="2"/>
  <c r="L385" i="2"/>
  <c r="L565" i="2"/>
  <c r="L372" i="2"/>
  <c r="L496" i="2"/>
  <c r="L673" i="2"/>
  <c r="AT673" i="2" s="1"/>
  <c r="L606" i="2"/>
  <c r="L493" i="2"/>
  <c r="L649" i="2"/>
  <c r="L491" i="2"/>
  <c r="L418" i="2"/>
  <c r="L552" i="2"/>
  <c r="L213" i="2"/>
  <c r="L245" i="2"/>
  <c r="L712" i="2"/>
  <c r="L652" i="2"/>
  <c r="L624" i="2"/>
  <c r="L675" i="2"/>
  <c r="AT675" i="2" s="1"/>
  <c r="L679" i="2"/>
  <c r="L410" i="2"/>
  <c r="L427" i="2"/>
  <c r="L402" i="2"/>
  <c r="L431" i="2"/>
  <c r="L288" i="2"/>
  <c r="L715" i="2"/>
  <c r="L422" i="2"/>
  <c r="L632" i="2"/>
  <c r="L601" i="2"/>
  <c r="L634" i="2"/>
  <c r="L544" i="2"/>
  <c r="AT544" i="2" s="1"/>
  <c r="L398" i="2"/>
  <c r="L643" i="2"/>
  <c r="L608" i="2"/>
  <c r="L421" i="2"/>
  <c r="L677" i="2"/>
  <c r="L574" i="2"/>
  <c r="L502" i="2"/>
  <c r="L694" i="2"/>
  <c r="L640" i="2"/>
  <c r="L504" i="2"/>
  <c r="L548" i="2"/>
  <c r="L663" i="2"/>
  <c r="AT663" i="2" s="1"/>
  <c r="L620" i="2"/>
  <c r="L440" i="2"/>
  <c r="L704" i="2"/>
  <c r="L607" i="2"/>
  <c r="L626" i="2"/>
  <c r="L702" i="2"/>
  <c r="L670" i="2"/>
  <c r="L676" i="2"/>
  <c r="L719" i="2"/>
  <c r="L688" i="2"/>
  <c r="L722" i="2"/>
  <c r="J444" i="2"/>
  <c r="J613" i="2"/>
  <c r="J655" i="2"/>
  <c r="J136" i="2"/>
  <c r="J344" i="2"/>
  <c r="J257" i="2"/>
  <c r="J629" i="2"/>
  <c r="J394" i="2"/>
  <c r="J692" i="2"/>
  <c r="J545" i="2"/>
  <c r="J326" i="2"/>
  <c r="J639" i="2"/>
  <c r="J406" i="2"/>
  <c r="J553" i="2"/>
  <c r="J430" i="2"/>
  <c r="J387" i="2"/>
  <c r="J284" i="2"/>
  <c r="J10" i="2"/>
  <c r="J681" i="2"/>
  <c r="J205" i="2"/>
  <c r="J182" i="2"/>
  <c r="J60" i="2"/>
  <c r="J237" i="2"/>
  <c r="J180" i="2"/>
  <c r="J436" i="2"/>
  <c r="J466" i="2"/>
  <c r="J179" i="2"/>
  <c r="J522" i="2"/>
  <c r="J160" i="2"/>
  <c r="J330" i="2"/>
  <c r="J141" i="2"/>
  <c r="J71" i="2"/>
  <c r="J714" i="2"/>
  <c r="J143" i="2"/>
  <c r="J52" i="2"/>
  <c r="J591" i="2"/>
  <c r="J602" i="2"/>
  <c r="J603" i="2"/>
  <c r="J222" i="2"/>
  <c r="J20" i="2"/>
  <c r="J357" i="2"/>
  <c r="J527" i="2"/>
  <c r="J30" i="2"/>
  <c r="J337" i="2"/>
  <c r="J123" i="2"/>
  <c r="J243" i="2"/>
  <c r="J11" i="2"/>
  <c r="J69" i="2"/>
  <c r="J153" i="2"/>
  <c r="J350" i="2"/>
  <c r="J228" i="2"/>
  <c r="J185" i="2"/>
  <c r="J295" i="2"/>
  <c r="J487" i="2"/>
  <c r="J111" i="2"/>
  <c r="J346" i="2"/>
  <c r="J165" i="2"/>
  <c r="J664" i="2"/>
  <c r="J106" i="2"/>
  <c r="J560" i="2"/>
  <c r="J240" i="2"/>
  <c r="J386" i="2"/>
  <c r="J183" i="2"/>
  <c r="J500" i="2"/>
  <c r="J149" i="2"/>
  <c r="J102" i="2"/>
  <c r="J121" i="2"/>
  <c r="J399" i="2"/>
  <c r="J175" i="2"/>
  <c r="J569" i="2"/>
  <c r="J341" i="2"/>
  <c r="J700" i="2"/>
  <c r="J59" i="2"/>
  <c r="J127" i="2"/>
  <c r="J414" i="2"/>
  <c r="J525" i="2"/>
  <c r="J335" i="2"/>
  <c r="J258" i="2"/>
  <c r="J191" i="2"/>
  <c r="J577" i="2"/>
  <c r="J177" i="2"/>
  <c r="J547" i="2"/>
  <c r="J189" i="2"/>
  <c r="J32" i="2"/>
  <c r="J231" i="2"/>
  <c r="J134" i="2"/>
  <c r="J214" i="2"/>
  <c r="J119" i="2"/>
  <c r="J188" i="2"/>
  <c r="J166" i="2"/>
  <c r="J100" i="2"/>
  <c r="J614" i="2"/>
  <c r="J513" i="2"/>
  <c r="J35" i="2"/>
  <c r="J588" i="2"/>
  <c r="J83" i="2"/>
  <c r="J150" i="2"/>
  <c r="J642" i="2"/>
  <c r="J546" i="2"/>
  <c r="J415" i="2"/>
  <c r="J325" i="2"/>
  <c r="J120" i="2"/>
  <c r="J173" i="2"/>
  <c r="J266" i="2"/>
  <c r="J486" i="2"/>
  <c r="J56" i="2"/>
  <c r="J298" i="2"/>
  <c r="J467" i="2"/>
  <c r="J249" i="2"/>
  <c r="J598" i="2"/>
  <c r="J388" i="2"/>
  <c r="J154" i="2"/>
  <c r="J515" i="2"/>
  <c r="J6" i="2"/>
  <c r="J77" i="2"/>
  <c r="J308" i="2"/>
  <c r="J7" i="2"/>
  <c r="J172" i="2"/>
  <c r="J12" i="2"/>
  <c r="J557" i="2"/>
  <c r="J309" i="2"/>
  <c r="J370" i="2"/>
  <c r="J43" i="2"/>
  <c r="J216" i="2"/>
  <c r="J390" i="2"/>
  <c r="J212" i="2"/>
  <c r="J169" i="2"/>
  <c r="J55" i="2"/>
  <c r="J72" i="2"/>
  <c r="J162" i="2"/>
  <c r="J464" i="2"/>
  <c r="J441" i="2"/>
  <c r="J267" i="2"/>
  <c r="J375" i="2"/>
  <c r="J271" i="2"/>
  <c r="J585" i="2"/>
  <c r="J125" i="2"/>
  <c r="J87" i="2"/>
  <c r="J703" i="2"/>
  <c r="J242" i="2"/>
  <c r="J58" i="2"/>
  <c r="J199" i="2"/>
  <c r="J147" i="2"/>
  <c r="J45" i="2"/>
  <c r="J145" i="2"/>
  <c r="J413" i="2"/>
  <c r="J345" i="2"/>
  <c r="J277" i="2"/>
  <c r="J416" i="2"/>
  <c r="J481" i="2"/>
  <c r="J380" i="2"/>
  <c r="J305" i="2"/>
  <c r="J128" i="2"/>
  <c r="J233" i="2"/>
  <c r="J593" i="2"/>
  <c r="J720" i="2"/>
  <c r="J81" i="2"/>
  <c r="J2" i="2"/>
  <c r="J599" i="2"/>
  <c r="J140" i="2"/>
  <c r="J437" i="2"/>
  <c r="J19" i="2"/>
  <c r="J366" i="2"/>
  <c r="J541" i="2"/>
  <c r="J15" i="2"/>
  <c r="J195" i="2"/>
  <c r="J505" i="2"/>
  <c r="J232" i="2"/>
  <c r="J494" i="2"/>
  <c r="J661" i="2"/>
  <c r="J542" i="2"/>
  <c r="J327" i="2"/>
  <c r="J533" i="2"/>
  <c r="J62" i="2"/>
  <c r="J650" i="2"/>
  <c r="J628" i="2"/>
  <c r="J226" i="2"/>
  <c r="J50" i="2"/>
  <c r="J16" i="2"/>
  <c r="J438" i="2"/>
  <c r="J333" i="2"/>
  <c r="J322" i="2"/>
  <c r="J139" i="2"/>
  <c r="J132" i="2"/>
  <c r="J615" i="2"/>
  <c r="J74" i="2"/>
  <c r="J594" i="2"/>
  <c r="J489" i="2"/>
  <c r="J324" i="2"/>
  <c r="J229" i="2"/>
  <c r="J631" i="2"/>
  <c r="J678" i="2"/>
  <c r="J352" i="2"/>
  <c r="J697" i="2"/>
  <c r="J293" i="2"/>
  <c r="J409" i="2"/>
  <c r="J161" i="2"/>
  <c r="J206" i="2"/>
  <c r="J459" i="2"/>
  <c r="J101" i="2"/>
  <c r="J419" i="2"/>
  <c r="J404" i="2"/>
  <c r="J88" i="2"/>
  <c r="J332" i="2"/>
  <c r="J65" i="2"/>
  <c r="J39" i="2"/>
  <c r="J472" i="2"/>
  <c r="J259" i="2"/>
  <c r="J474" i="2"/>
  <c r="J644" i="2"/>
  <c r="J316" i="2"/>
  <c r="J507" i="2"/>
  <c r="J622" i="2"/>
  <c r="J122" i="2"/>
  <c r="J171" i="2"/>
  <c r="J64" i="2"/>
  <c r="J301" i="2"/>
  <c r="J221" i="2"/>
  <c r="J42" i="2"/>
  <c r="J138" i="2"/>
  <c r="J47" i="2"/>
  <c r="J706" i="2"/>
  <c r="J250" i="2"/>
  <c r="J429" i="2"/>
  <c r="J580" i="2"/>
  <c r="J578" i="2"/>
  <c r="J448" i="2"/>
  <c r="J358" i="2"/>
  <c r="J609" i="2"/>
  <c r="J354" i="2"/>
  <c r="J468" i="2"/>
  <c r="J718" i="2"/>
  <c r="J264" i="2"/>
  <c r="J219" i="2"/>
  <c r="J254" i="2"/>
  <c r="J300" i="2"/>
  <c r="J49" i="2"/>
  <c r="J148" i="2"/>
  <c r="J351" i="2"/>
  <c r="J583" i="2"/>
  <c r="J682" i="2"/>
  <c r="J371" i="2"/>
  <c r="J156" i="2"/>
  <c r="J367" i="2"/>
  <c r="J84" i="2"/>
  <c r="J568" i="2"/>
  <c r="J450" i="2"/>
  <c r="J407" i="2"/>
  <c r="J274" i="2"/>
  <c r="J379" i="2"/>
  <c r="J645" i="2"/>
  <c r="J46" i="2"/>
  <c r="J478" i="2"/>
  <c r="J363" i="2"/>
  <c r="J510" i="2"/>
  <c r="J635" i="2"/>
  <c r="J523" i="2"/>
  <c r="J575" i="2"/>
  <c r="J70" i="2"/>
  <c r="J401" i="2"/>
  <c r="J27" i="2"/>
  <c r="J408" i="2"/>
  <c r="J3" i="2"/>
  <c r="J667" i="2"/>
  <c r="J726" i="2"/>
  <c r="J217" i="2"/>
  <c r="J342" i="2"/>
  <c r="J31" i="2"/>
  <c r="J80" i="2"/>
  <c r="J34" i="2"/>
  <c r="J549" i="2"/>
  <c r="J124" i="2"/>
  <c r="J572" i="2"/>
  <c r="J457" i="2"/>
  <c r="J310" i="2"/>
  <c r="J331" i="2"/>
  <c r="J453" i="2"/>
  <c r="J85" i="2"/>
  <c r="J535" i="2"/>
  <c r="J265" i="2"/>
  <c r="J497" i="2"/>
  <c r="J508" i="2"/>
  <c r="J657" i="2"/>
  <c r="J433" i="2"/>
  <c r="J554" i="2"/>
  <c r="J33" i="2"/>
  <c r="J581" i="2"/>
  <c r="J159" i="2"/>
  <c r="J5" i="2"/>
  <c r="J721" i="2"/>
  <c r="J246" i="2"/>
  <c r="J28" i="2"/>
  <c r="J8" i="2"/>
  <c r="J395" i="2"/>
  <c r="J595" i="2"/>
  <c r="J356" i="2"/>
  <c r="J9" i="2"/>
  <c r="J314" i="2"/>
  <c r="J403" i="2"/>
  <c r="J190" i="2"/>
  <c r="J532" i="2"/>
  <c r="J400" i="2"/>
  <c r="J38" i="2"/>
  <c r="J238" i="2"/>
  <c r="J519" i="2"/>
  <c r="J637" i="2"/>
  <c r="J705" i="2"/>
  <c r="J178" i="2"/>
  <c r="J201" i="2"/>
  <c r="J13" i="2"/>
  <c r="J93" i="2"/>
  <c r="J665" i="2"/>
  <c r="J168" i="2"/>
  <c r="J446" i="2"/>
  <c r="J590" i="2"/>
  <c r="J460" i="2"/>
  <c r="J82" i="2"/>
  <c r="J396" i="2"/>
  <c r="J235" i="2"/>
  <c r="J163" i="2"/>
  <c r="J57" i="2"/>
  <c r="J711" i="2"/>
  <c r="J716" i="2"/>
  <c r="J109" i="2"/>
  <c r="J90" i="2"/>
  <c r="J285" i="2"/>
  <c r="J353" i="2"/>
  <c r="J469" i="2"/>
  <c r="J584" i="2"/>
  <c r="J348" i="2"/>
  <c r="J151" i="2"/>
  <c r="J484" i="2"/>
  <c r="J349" i="2"/>
  <c r="J512" i="2"/>
  <c r="J21" i="2"/>
  <c r="J142" i="2"/>
  <c r="J492" i="2"/>
  <c r="J475" i="2"/>
  <c r="J693" i="2"/>
  <c r="J334" i="2"/>
  <c r="J454" i="2"/>
  <c r="J244" i="2"/>
  <c r="J658" i="2"/>
  <c r="J248" i="2"/>
  <c r="J473" i="2"/>
  <c r="J374" i="2"/>
  <c r="J482" i="2"/>
  <c r="J23" i="2"/>
  <c r="J113" i="2"/>
  <c r="J203" i="2"/>
  <c r="J576" i="2"/>
  <c r="J17" i="2"/>
  <c r="J107" i="2"/>
  <c r="J135" i="2"/>
  <c r="J198" i="2"/>
  <c r="J133" i="2"/>
  <c r="J273" i="2"/>
  <c r="J456" i="2"/>
  <c r="J25" i="2"/>
  <c r="J29" i="2"/>
  <c r="J685" i="2"/>
  <c r="J495" i="2"/>
  <c r="J551" i="2"/>
  <c r="J435" i="2"/>
  <c r="J361" i="2"/>
  <c r="J95" i="2"/>
  <c r="J329" i="2"/>
  <c r="J571" i="2"/>
  <c r="J674" i="2"/>
  <c r="J373" i="2"/>
  <c r="J633" i="2"/>
  <c r="J485" i="2"/>
  <c r="J114" i="2"/>
  <c r="J67" i="2"/>
  <c r="J573" i="2"/>
  <c r="J48" i="2"/>
  <c r="J66" i="2"/>
  <c r="J112" i="2"/>
  <c r="J420" i="2"/>
  <c r="J307" i="2"/>
  <c r="J131" i="2"/>
  <c r="J570" i="2"/>
  <c r="J509" i="2"/>
  <c r="J458" i="2"/>
  <c r="J202" i="2"/>
  <c r="J176" i="2"/>
  <c r="J167" i="2"/>
  <c r="J713" i="2"/>
  <c r="J91" i="2"/>
  <c r="J115" i="2"/>
  <c r="J253" i="2"/>
  <c r="J130" i="2"/>
  <c r="J672" i="2"/>
  <c r="J126" i="2"/>
  <c r="J445" i="2"/>
  <c r="J378" i="2"/>
  <c r="J392" i="2"/>
  <c r="J455" i="2"/>
  <c r="J540" i="2"/>
  <c r="J104" i="2"/>
  <c r="J272" i="2"/>
  <c r="J280" i="2"/>
  <c r="J282" i="2"/>
  <c r="J600" i="2"/>
  <c r="J321" i="2"/>
  <c r="J376" i="2"/>
  <c r="J452" i="2"/>
  <c r="J461" i="2"/>
  <c r="J323" i="2"/>
  <c r="J315" i="2"/>
  <c r="J653" i="2"/>
  <c r="J241" i="2"/>
  <c r="J270" i="2"/>
  <c r="J302" i="2"/>
  <c r="J687" i="2"/>
  <c r="J517" i="2"/>
  <c r="J709" i="2"/>
  <c r="J207" i="2"/>
  <c r="J103" i="2"/>
  <c r="J215" i="2"/>
  <c r="J439" i="2"/>
  <c r="J230" i="2"/>
  <c r="J340" i="2"/>
  <c r="J220" i="2"/>
  <c r="J336" i="2"/>
  <c r="J503" i="2"/>
  <c r="J286" i="2"/>
  <c r="J524" i="2"/>
  <c r="J53" i="2"/>
  <c r="J586" i="2"/>
  <c r="J647" i="2"/>
  <c r="J443" i="2"/>
  <c r="J360" i="2"/>
  <c r="J543" i="2"/>
  <c r="J511" i="2"/>
  <c r="J37" i="2"/>
  <c r="J225" i="2"/>
  <c r="J18" i="2"/>
  <c r="J24" i="2"/>
  <c r="J44" i="2"/>
  <c r="J534" i="2"/>
  <c r="J78" i="2"/>
  <c r="J725" i="2"/>
  <c r="J638" i="2"/>
  <c r="J294" i="2"/>
  <c r="J393" i="2"/>
  <c r="J61" i="2"/>
  <c r="J184" i="2"/>
  <c r="J278" i="2"/>
  <c r="J654" i="2"/>
  <c r="J4" i="2"/>
  <c r="J287" i="2"/>
  <c r="J263" i="2"/>
  <c r="J204" i="2"/>
  <c r="J564" i="2"/>
  <c r="J531" i="2"/>
  <c r="J236" i="2"/>
  <c r="J283" i="2"/>
  <c r="J364" i="2"/>
  <c r="J538" i="2"/>
  <c r="J75" i="2"/>
  <c r="J424" i="2"/>
  <c r="J528" i="2"/>
  <c r="J483" i="2"/>
  <c r="J318" i="2"/>
  <c r="J559" i="2"/>
  <c r="J723" i="2"/>
  <c r="J539" i="2"/>
  <c r="J36" i="2"/>
  <c r="J155" i="2"/>
  <c r="J227" i="2"/>
  <c r="J368" i="2"/>
  <c r="J99" i="2"/>
  <c r="J311" i="2"/>
  <c r="J186" i="2"/>
  <c r="J397" i="2"/>
  <c r="J656" i="2"/>
  <c r="J144" i="2"/>
  <c r="J247" i="2"/>
  <c r="J98" i="2"/>
  <c r="J262" i="2"/>
  <c r="J174" i="2"/>
  <c r="J646" i="2"/>
  <c r="J40" i="2"/>
  <c r="J514" i="2"/>
  <c r="J412" i="2"/>
  <c r="J209" i="2"/>
  <c r="J563" i="2"/>
  <c r="J537" i="2"/>
  <c r="J428" i="2"/>
  <c r="J304" i="2"/>
  <c r="J662" i="2"/>
  <c r="J193" i="2"/>
  <c r="J343" i="2"/>
  <c r="J377" i="2"/>
  <c r="J423" i="2"/>
  <c r="J256" i="2"/>
  <c r="J604" i="2"/>
  <c r="J641" i="2"/>
  <c r="J255" i="2"/>
  <c r="J296" i="2"/>
  <c r="J339" i="2"/>
  <c r="J79" i="2"/>
  <c r="J94" i="2"/>
  <c r="J14" i="2"/>
  <c r="J490" i="2"/>
  <c r="J520" i="2"/>
  <c r="J476" i="2"/>
  <c r="J710" i="2"/>
  <c r="J536" i="2"/>
  <c r="J724" i="2"/>
  <c r="J359" i="2"/>
  <c r="J442" i="2"/>
  <c r="J362" i="2"/>
  <c r="J567" i="2"/>
  <c r="J118" i="2"/>
  <c r="J592" i="2"/>
  <c r="J558" i="2"/>
  <c r="J234" i="2"/>
  <c r="J391" i="2"/>
  <c r="J355" i="2"/>
  <c r="J22" i="2"/>
  <c r="J698" i="2"/>
  <c r="J208" i="2"/>
  <c r="J26" i="2"/>
  <c r="J313" i="2"/>
  <c r="J659" i="2"/>
  <c r="J383" i="2"/>
  <c r="J623" i="2"/>
  <c r="J384" i="2"/>
  <c r="J660" i="2"/>
  <c r="J211" i="2"/>
  <c r="J426" i="2"/>
  <c r="J292" i="2"/>
  <c r="J612" i="2"/>
  <c r="J187" i="2"/>
  <c r="J276" i="2"/>
  <c r="J41" i="2"/>
  <c r="J621" i="2"/>
  <c r="J680" i="2"/>
  <c r="J479" i="2"/>
  <c r="J526" i="2"/>
  <c r="J51" i="2"/>
  <c r="J54" i="2"/>
  <c r="J290" i="2"/>
  <c r="J668" i="2"/>
  <c r="J381" i="2"/>
  <c r="J63" i="2"/>
  <c r="J218" i="2"/>
  <c r="J666" i="2"/>
  <c r="J312" i="2"/>
  <c r="J328" i="2"/>
  <c r="J562" i="2"/>
  <c r="J365" i="2"/>
  <c r="J669" i="2"/>
  <c r="J369" i="2"/>
  <c r="J317" i="2"/>
  <c r="J197" i="2"/>
  <c r="J691" i="2"/>
  <c r="J117" i="2"/>
  <c r="J73" i="2"/>
  <c r="J146" i="2"/>
  <c r="J303" i="2"/>
  <c r="J170" i="2"/>
  <c r="J465" i="2"/>
  <c r="J690" i="2"/>
  <c r="J695" i="2"/>
  <c r="J338" i="2"/>
  <c r="J86" i="2"/>
  <c r="J105" i="2"/>
  <c r="J92" i="2"/>
  <c r="J451" i="2"/>
  <c r="J462" i="2"/>
  <c r="J699" i="2"/>
  <c r="J597" i="2"/>
  <c r="J68" i="2"/>
  <c r="J610" i="2"/>
  <c r="J224" i="2"/>
  <c r="J556" i="2"/>
  <c r="J194" i="2"/>
  <c r="J137" i="2"/>
  <c r="J417" i="2"/>
  <c r="J686" i="2"/>
  <c r="J425" i="2"/>
  <c r="J289" i="2"/>
  <c r="J319" i="2"/>
  <c r="J306" i="2"/>
  <c r="J530" i="2"/>
  <c r="J181" i="2"/>
  <c r="J630" i="2"/>
  <c r="J708" i="2"/>
  <c r="J110" i="2"/>
  <c r="J498" i="2"/>
  <c r="J89" i="2"/>
  <c r="J152" i="2"/>
  <c r="J617" i="2"/>
  <c r="J411" i="2"/>
  <c r="J196" i="2"/>
  <c r="J516" i="2"/>
  <c r="J239" i="2"/>
  <c r="J76" i="2"/>
  <c r="J627" i="2"/>
  <c r="J605" i="2"/>
  <c r="J405" i="2"/>
  <c r="J389" i="2"/>
  <c r="J707" i="2"/>
  <c r="J158" i="2"/>
  <c r="J164" i="2"/>
  <c r="J279" i="2"/>
  <c r="J587" i="2"/>
  <c r="J223" i="2"/>
  <c r="J108" i="2"/>
  <c r="J320" i="2"/>
  <c r="J611" i="2"/>
  <c r="J97" i="2"/>
  <c r="J269" i="2"/>
  <c r="J192" i="2"/>
  <c r="J555" i="2"/>
  <c r="J717" i="2"/>
  <c r="J157" i="2"/>
  <c r="J252" i="2"/>
  <c r="J518" i="2"/>
  <c r="J275" i="2"/>
  <c r="J671" i="2"/>
  <c r="J696" i="2"/>
  <c r="J471" i="2"/>
  <c r="J579" i="2"/>
  <c r="J463" i="2"/>
  <c r="J281" i="2"/>
  <c r="J96" i="2"/>
  <c r="J291" i="2"/>
  <c r="J618" i="2"/>
  <c r="J619" i="2"/>
  <c r="J636" i="2"/>
  <c r="J260" i="2"/>
  <c r="J382" i="2"/>
  <c r="J200" i="2"/>
  <c r="J116" i="2"/>
  <c r="J625" i="2"/>
  <c r="J561" i="2"/>
  <c r="J261" i="2"/>
  <c r="J684" i="2"/>
  <c r="J506" i="2"/>
  <c r="J447" i="2"/>
  <c r="J683" i="2"/>
  <c r="J648" i="2"/>
  <c r="J297" i="2"/>
  <c r="J499" i="2"/>
  <c r="J347" i="2"/>
  <c r="J616" i="2"/>
  <c r="J589" i="2"/>
  <c r="J582" i="2"/>
  <c r="J488" i="2"/>
  <c r="J251" i="2"/>
  <c r="J210" i="2"/>
  <c r="J129" i="2"/>
  <c r="J432" i="2"/>
  <c r="J449" i="2"/>
  <c r="J566" i="2"/>
  <c r="J501" i="2"/>
  <c r="J480" i="2"/>
  <c r="J434" i="2"/>
  <c r="J470" i="2"/>
  <c r="J651" i="2"/>
  <c r="J477" i="2"/>
  <c r="J550" i="2"/>
  <c r="J299" i="2"/>
  <c r="J596" i="2"/>
  <c r="J689" i="2"/>
  <c r="J268" i="2"/>
  <c r="J521" i="2"/>
  <c r="J529" i="2"/>
  <c r="J701" i="2"/>
  <c r="J385" i="2"/>
  <c r="J565" i="2"/>
  <c r="J372" i="2"/>
  <c r="J496" i="2"/>
  <c r="J673" i="2"/>
  <c r="J606" i="2"/>
  <c r="J493" i="2"/>
  <c r="J649" i="2"/>
  <c r="J491" i="2"/>
  <c r="J418" i="2"/>
  <c r="J552" i="2"/>
  <c r="J213" i="2"/>
  <c r="J245" i="2"/>
  <c r="J712" i="2"/>
  <c r="J652" i="2"/>
  <c r="J624" i="2"/>
  <c r="J675" i="2"/>
  <c r="J679" i="2"/>
  <c r="J410" i="2"/>
  <c r="J427" i="2"/>
  <c r="J402" i="2"/>
  <c r="J431" i="2"/>
  <c r="J288" i="2"/>
  <c r="J715" i="2"/>
  <c r="J422" i="2"/>
  <c r="J632" i="2"/>
  <c r="J601" i="2"/>
  <c r="J634" i="2"/>
  <c r="J544" i="2"/>
  <c r="J398" i="2"/>
  <c r="J643" i="2"/>
  <c r="J608" i="2"/>
  <c r="J421" i="2"/>
  <c r="J677" i="2"/>
  <c r="J574" i="2"/>
  <c r="J502" i="2"/>
  <c r="J694" i="2"/>
  <c r="J640" i="2"/>
  <c r="J504" i="2"/>
  <c r="J548" i="2"/>
  <c r="J663" i="2"/>
  <c r="J620" i="2"/>
  <c r="J440" i="2"/>
  <c r="J704" i="2"/>
  <c r="J607" i="2"/>
  <c r="J626" i="2"/>
  <c r="J702" i="2"/>
  <c r="J670" i="2"/>
  <c r="J676" i="2"/>
  <c r="J719" i="2"/>
  <c r="J688" i="2"/>
  <c r="J722" i="2"/>
  <c r="H444" i="2"/>
  <c r="H613" i="2"/>
  <c r="H655" i="2"/>
  <c r="H136" i="2"/>
  <c r="H344" i="2"/>
  <c r="H257" i="2"/>
  <c r="H629" i="2"/>
  <c r="H394" i="2"/>
  <c r="H692" i="2"/>
  <c r="H545" i="2"/>
  <c r="H326" i="2"/>
  <c r="H639" i="2"/>
  <c r="H406" i="2"/>
  <c r="H553" i="2"/>
  <c r="H430" i="2"/>
  <c r="H387" i="2"/>
  <c r="H284" i="2"/>
  <c r="H10" i="2"/>
  <c r="H681" i="2"/>
  <c r="H205" i="2"/>
  <c r="H182" i="2"/>
  <c r="H60" i="2"/>
  <c r="H237" i="2"/>
  <c r="H180" i="2"/>
  <c r="H436" i="2"/>
  <c r="H466" i="2"/>
  <c r="H179" i="2"/>
  <c r="H522" i="2"/>
  <c r="H160" i="2"/>
  <c r="H330" i="2"/>
  <c r="H141" i="2"/>
  <c r="H71" i="2"/>
  <c r="H714" i="2"/>
  <c r="H143" i="2"/>
  <c r="H52" i="2"/>
  <c r="H591" i="2"/>
  <c r="H602" i="2"/>
  <c r="H603" i="2"/>
  <c r="H222" i="2"/>
  <c r="H20" i="2"/>
  <c r="H357" i="2"/>
  <c r="H527" i="2"/>
  <c r="H30" i="2"/>
  <c r="H337" i="2"/>
  <c r="H123" i="2"/>
  <c r="H243" i="2"/>
  <c r="H11" i="2"/>
  <c r="H69" i="2"/>
  <c r="H153" i="2"/>
  <c r="H350" i="2"/>
  <c r="H228" i="2"/>
  <c r="H185" i="2"/>
  <c r="H295" i="2"/>
  <c r="H487" i="2"/>
  <c r="H111" i="2"/>
  <c r="H346" i="2"/>
  <c r="H165" i="2"/>
  <c r="H664" i="2"/>
  <c r="H106" i="2"/>
  <c r="H560" i="2"/>
  <c r="H240" i="2"/>
  <c r="H386" i="2"/>
  <c r="H183" i="2"/>
  <c r="H500" i="2"/>
  <c r="H149" i="2"/>
  <c r="H102" i="2"/>
  <c r="H121" i="2"/>
  <c r="H399" i="2"/>
  <c r="H175" i="2"/>
  <c r="H569" i="2"/>
  <c r="H341" i="2"/>
  <c r="H700" i="2"/>
  <c r="H59" i="2"/>
  <c r="H127" i="2"/>
  <c r="H414" i="2"/>
  <c r="H525" i="2"/>
  <c r="H335" i="2"/>
  <c r="H258" i="2"/>
  <c r="H191" i="2"/>
  <c r="H577" i="2"/>
  <c r="H177" i="2"/>
  <c r="H547" i="2"/>
  <c r="H189" i="2"/>
  <c r="H32" i="2"/>
  <c r="H231" i="2"/>
  <c r="H134" i="2"/>
  <c r="H214" i="2"/>
  <c r="H119" i="2"/>
  <c r="H188" i="2"/>
  <c r="H166" i="2"/>
  <c r="H100" i="2"/>
  <c r="H614" i="2"/>
  <c r="H513" i="2"/>
  <c r="H35" i="2"/>
  <c r="H588" i="2"/>
  <c r="H83" i="2"/>
  <c r="H150" i="2"/>
  <c r="H642" i="2"/>
  <c r="H546" i="2"/>
  <c r="H415" i="2"/>
  <c r="H325" i="2"/>
  <c r="H120" i="2"/>
  <c r="H173" i="2"/>
  <c r="H266" i="2"/>
  <c r="H486" i="2"/>
  <c r="H56" i="2"/>
  <c r="H298" i="2"/>
  <c r="H467" i="2"/>
  <c r="H249" i="2"/>
  <c r="H598" i="2"/>
  <c r="H388" i="2"/>
  <c r="H154" i="2"/>
  <c r="H515" i="2"/>
  <c r="H6" i="2"/>
  <c r="H77" i="2"/>
  <c r="H308" i="2"/>
  <c r="H7" i="2"/>
  <c r="H172" i="2"/>
  <c r="H12" i="2"/>
  <c r="H557" i="2"/>
  <c r="H309" i="2"/>
  <c r="H370" i="2"/>
  <c r="H43" i="2"/>
  <c r="H216" i="2"/>
  <c r="H390" i="2"/>
  <c r="H212" i="2"/>
  <c r="H169" i="2"/>
  <c r="H55" i="2"/>
  <c r="H72" i="2"/>
  <c r="H162" i="2"/>
  <c r="H464" i="2"/>
  <c r="H441" i="2"/>
  <c r="H267" i="2"/>
  <c r="H375" i="2"/>
  <c r="H271" i="2"/>
  <c r="H585" i="2"/>
  <c r="H125" i="2"/>
  <c r="H87" i="2"/>
  <c r="H703" i="2"/>
  <c r="H242" i="2"/>
  <c r="H58" i="2"/>
  <c r="H199" i="2"/>
  <c r="H147" i="2"/>
  <c r="H45" i="2"/>
  <c r="H145" i="2"/>
  <c r="H413" i="2"/>
  <c r="H345" i="2"/>
  <c r="H277" i="2"/>
  <c r="H416" i="2"/>
  <c r="H481" i="2"/>
  <c r="H380" i="2"/>
  <c r="H305" i="2"/>
  <c r="H128" i="2"/>
  <c r="H233" i="2"/>
  <c r="H593" i="2"/>
  <c r="H720" i="2"/>
  <c r="H81" i="2"/>
  <c r="H2" i="2"/>
  <c r="H599" i="2"/>
  <c r="H140" i="2"/>
  <c r="H437" i="2"/>
  <c r="H19" i="2"/>
  <c r="H366" i="2"/>
  <c r="H541" i="2"/>
  <c r="H15" i="2"/>
  <c r="H195" i="2"/>
  <c r="H505" i="2"/>
  <c r="H232" i="2"/>
  <c r="H494" i="2"/>
  <c r="H661" i="2"/>
  <c r="H542" i="2"/>
  <c r="H327" i="2"/>
  <c r="H533" i="2"/>
  <c r="H62" i="2"/>
  <c r="H650" i="2"/>
  <c r="H628" i="2"/>
  <c r="H226" i="2"/>
  <c r="H50" i="2"/>
  <c r="H16" i="2"/>
  <c r="H438" i="2"/>
  <c r="H333" i="2"/>
  <c r="H322" i="2"/>
  <c r="H139" i="2"/>
  <c r="H132" i="2"/>
  <c r="H615" i="2"/>
  <c r="H74" i="2"/>
  <c r="H594" i="2"/>
  <c r="H489" i="2"/>
  <c r="H324" i="2"/>
  <c r="H229" i="2"/>
  <c r="H631" i="2"/>
  <c r="H678" i="2"/>
  <c r="H352" i="2"/>
  <c r="H697" i="2"/>
  <c r="H293" i="2"/>
  <c r="H409" i="2"/>
  <c r="H161" i="2"/>
  <c r="H206" i="2"/>
  <c r="H459" i="2"/>
  <c r="H101" i="2"/>
  <c r="H419" i="2"/>
  <c r="H404" i="2"/>
  <c r="H88" i="2"/>
  <c r="H332" i="2"/>
  <c r="H65" i="2"/>
  <c r="H39" i="2"/>
  <c r="H472" i="2"/>
  <c r="H259" i="2"/>
  <c r="H474" i="2"/>
  <c r="H644" i="2"/>
  <c r="H316" i="2"/>
  <c r="H507" i="2"/>
  <c r="H622" i="2"/>
  <c r="H122" i="2"/>
  <c r="H171" i="2"/>
  <c r="H64" i="2"/>
  <c r="H301" i="2"/>
  <c r="H221" i="2"/>
  <c r="H42" i="2"/>
  <c r="H138" i="2"/>
  <c r="H47" i="2"/>
  <c r="H706" i="2"/>
  <c r="H250" i="2"/>
  <c r="H429" i="2"/>
  <c r="H580" i="2"/>
  <c r="H578" i="2"/>
  <c r="H448" i="2"/>
  <c r="H358" i="2"/>
  <c r="H609" i="2"/>
  <c r="H354" i="2"/>
  <c r="H468" i="2"/>
  <c r="H718" i="2"/>
  <c r="H264" i="2"/>
  <c r="H219" i="2"/>
  <c r="H254" i="2"/>
  <c r="H300" i="2"/>
  <c r="H49" i="2"/>
  <c r="H148" i="2"/>
  <c r="H351" i="2"/>
  <c r="H583" i="2"/>
  <c r="H682" i="2"/>
  <c r="H371" i="2"/>
  <c r="H156" i="2"/>
  <c r="H367" i="2"/>
  <c r="H84" i="2"/>
  <c r="H568" i="2"/>
  <c r="H450" i="2"/>
  <c r="H407" i="2"/>
  <c r="H274" i="2"/>
  <c r="H379" i="2"/>
  <c r="H645" i="2"/>
  <c r="H46" i="2"/>
  <c r="H478" i="2"/>
  <c r="H363" i="2"/>
  <c r="H510" i="2"/>
  <c r="H635" i="2"/>
  <c r="H523" i="2"/>
  <c r="H575" i="2"/>
  <c r="H70" i="2"/>
  <c r="H401" i="2"/>
  <c r="H27" i="2"/>
  <c r="H408" i="2"/>
  <c r="H3" i="2"/>
  <c r="H667" i="2"/>
  <c r="H726" i="2"/>
  <c r="H217" i="2"/>
  <c r="H342" i="2"/>
  <c r="H31" i="2"/>
  <c r="H80" i="2"/>
  <c r="H34" i="2"/>
  <c r="H549" i="2"/>
  <c r="H124" i="2"/>
  <c r="H572" i="2"/>
  <c r="H457" i="2"/>
  <c r="H310" i="2"/>
  <c r="H331" i="2"/>
  <c r="H453" i="2"/>
  <c r="H85" i="2"/>
  <c r="H535" i="2"/>
  <c r="H265" i="2"/>
  <c r="H497" i="2"/>
  <c r="H508" i="2"/>
  <c r="H657" i="2"/>
  <c r="H433" i="2"/>
  <c r="H554" i="2"/>
  <c r="H33" i="2"/>
  <c r="H581" i="2"/>
  <c r="H159" i="2"/>
  <c r="H5" i="2"/>
  <c r="H721" i="2"/>
  <c r="H246" i="2"/>
  <c r="H28" i="2"/>
  <c r="H8" i="2"/>
  <c r="H395" i="2"/>
  <c r="H595" i="2"/>
  <c r="H356" i="2"/>
  <c r="H9" i="2"/>
  <c r="H314" i="2"/>
  <c r="H403" i="2"/>
  <c r="H190" i="2"/>
  <c r="H532" i="2"/>
  <c r="H400" i="2"/>
  <c r="H38" i="2"/>
  <c r="H238" i="2"/>
  <c r="H519" i="2"/>
  <c r="H637" i="2"/>
  <c r="H705" i="2"/>
  <c r="H178" i="2"/>
  <c r="H201" i="2"/>
  <c r="H13" i="2"/>
  <c r="H93" i="2"/>
  <c r="H665" i="2"/>
  <c r="H168" i="2"/>
  <c r="H446" i="2"/>
  <c r="H590" i="2"/>
  <c r="H460" i="2"/>
  <c r="H82" i="2"/>
  <c r="H396" i="2"/>
  <c r="H235" i="2"/>
  <c r="H163" i="2"/>
  <c r="H57" i="2"/>
  <c r="H711" i="2"/>
  <c r="H716" i="2"/>
  <c r="H109" i="2"/>
  <c r="H90" i="2"/>
  <c r="H285" i="2"/>
  <c r="H353" i="2"/>
  <c r="H469" i="2"/>
  <c r="H584" i="2"/>
  <c r="H348" i="2"/>
  <c r="H151" i="2"/>
  <c r="H484" i="2"/>
  <c r="H349" i="2"/>
  <c r="H512" i="2"/>
  <c r="H21" i="2"/>
  <c r="H142" i="2"/>
  <c r="H492" i="2"/>
  <c r="H475" i="2"/>
  <c r="H693" i="2"/>
  <c r="H334" i="2"/>
  <c r="H454" i="2"/>
  <c r="H244" i="2"/>
  <c r="H658" i="2"/>
  <c r="H248" i="2"/>
  <c r="H473" i="2"/>
  <c r="H374" i="2"/>
  <c r="H482" i="2"/>
  <c r="H23" i="2"/>
  <c r="H113" i="2"/>
  <c r="H203" i="2"/>
  <c r="H576" i="2"/>
  <c r="H17" i="2"/>
  <c r="H107" i="2"/>
  <c r="H135" i="2"/>
  <c r="H198" i="2"/>
  <c r="H133" i="2"/>
  <c r="H273" i="2"/>
  <c r="H456" i="2"/>
  <c r="H25" i="2"/>
  <c r="H29" i="2"/>
  <c r="H685" i="2"/>
  <c r="H495" i="2"/>
  <c r="H551" i="2"/>
  <c r="H435" i="2"/>
  <c r="H361" i="2"/>
  <c r="H95" i="2"/>
  <c r="H329" i="2"/>
  <c r="H571" i="2"/>
  <c r="H674" i="2"/>
  <c r="H373" i="2"/>
  <c r="H633" i="2"/>
  <c r="H485" i="2"/>
  <c r="H114" i="2"/>
  <c r="H67" i="2"/>
  <c r="H573" i="2"/>
  <c r="H48" i="2"/>
  <c r="H66" i="2"/>
  <c r="H112" i="2"/>
  <c r="H420" i="2"/>
  <c r="H307" i="2"/>
  <c r="H131" i="2"/>
  <c r="H570" i="2"/>
  <c r="H509" i="2"/>
  <c r="H458" i="2"/>
  <c r="H202" i="2"/>
  <c r="H176" i="2"/>
  <c r="H167" i="2"/>
  <c r="H713" i="2"/>
  <c r="H91" i="2"/>
  <c r="H115" i="2"/>
  <c r="H253" i="2"/>
  <c r="H130" i="2"/>
  <c r="H672" i="2"/>
  <c r="H126" i="2"/>
  <c r="H445" i="2"/>
  <c r="H378" i="2"/>
  <c r="H392" i="2"/>
  <c r="H455" i="2"/>
  <c r="H540" i="2"/>
  <c r="H104" i="2"/>
  <c r="H272" i="2"/>
  <c r="H280" i="2"/>
  <c r="H282" i="2"/>
  <c r="H600" i="2"/>
  <c r="H321" i="2"/>
  <c r="H376" i="2"/>
  <c r="H452" i="2"/>
  <c r="H461" i="2"/>
  <c r="H323" i="2"/>
  <c r="H315" i="2"/>
  <c r="H653" i="2"/>
  <c r="H241" i="2"/>
  <c r="H270" i="2"/>
  <c r="H302" i="2"/>
  <c r="H687" i="2"/>
  <c r="H517" i="2"/>
  <c r="H709" i="2"/>
  <c r="H207" i="2"/>
  <c r="H103" i="2"/>
  <c r="H215" i="2"/>
  <c r="H439" i="2"/>
  <c r="H230" i="2"/>
  <c r="H340" i="2"/>
  <c r="H220" i="2"/>
  <c r="H336" i="2"/>
  <c r="H503" i="2"/>
  <c r="H286" i="2"/>
  <c r="H524" i="2"/>
  <c r="H53" i="2"/>
  <c r="H586" i="2"/>
  <c r="H647" i="2"/>
  <c r="H443" i="2"/>
  <c r="H360" i="2"/>
  <c r="H543" i="2"/>
  <c r="H511" i="2"/>
  <c r="H37" i="2"/>
  <c r="H225" i="2"/>
  <c r="H18" i="2"/>
  <c r="H24" i="2"/>
  <c r="H44" i="2"/>
  <c r="H534" i="2"/>
  <c r="H78" i="2"/>
  <c r="H725" i="2"/>
  <c r="H638" i="2"/>
  <c r="H294" i="2"/>
  <c r="H393" i="2"/>
  <c r="H61" i="2"/>
  <c r="H184" i="2"/>
  <c r="H278" i="2"/>
  <c r="H654" i="2"/>
  <c r="H4" i="2"/>
  <c r="H287" i="2"/>
  <c r="H263" i="2"/>
  <c r="H204" i="2"/>
  <c r="H564" i="2"/>
  <c r="H531" i="2"/>
  <c r="H236" i="2"/>
  <c r="H283" i="2"/>
  <c r="H364" i="2"/>
  <c r="H538" i="2"/>
  <c r="H75" i="2"/>
  <c r="H424" i="2"/>
  <c r="H528" i="2"/>
  <c r="H483" i="2"/>
  <c r="H318" i="2"/>
  <c r="H559" i="2"/>
  <c r="H723" i="2"/>
  <c r="H539" i="2"/>
  <c r="H36" i="2"/>
  <c r="H155" i="2"/>
  <c r="H227" i="2"/>
  <c r="H368" i="2"/>
  <c r="H99" i="2"/>
  <c r="H311" i="2"/>
  <c r="H186" i="2"/>
  <c r="H397" i="2"/>
  <c r="H656" i="2"/>
  <c r="H144" i="2"/>
  <c r="H247" i="2"/>
  <c r="H98" i="2"/>
  <c r="H262" i="2"/>
  <c r="H174" i="2"/>
  <c r="H646" i="2"/>
  <c r="H40" i="2"/>
  <c r="H514" i="2"/>
  <c r="H412" i="2"/>
  <c r="H209" i="2"/>
  <c r="H563" i="2"/>
  <c r="H537" i="2"/>
  <c r="H428" i="2"/>
  <c r="H304" i="2"/>
  <c r="H662" i="2"/>
  <c r="H193" i="2"/>
  <c r="H343" i="2"/>
  <c r="H377" i="2"/>
  <c r="H423" i="2"/>
  <c r="H256" i="2"/>
  <c r="H604" i="2"/>
  <c r="H641" i="2"/>
  <c r="H255" i="2"/>
  <c r="H296" i="2"/>
  <c r="H339" i="2"/>
  <c r="H79" i="2"/>
  <c r="H94" i="2"/>
  <c r="H14" i="2"/>
  <c r="H490" i="2"/>
  <c r="H520" i="2"/>
  <c r="H476" i="2"/>
  <c r="H710" i="2"/>
  <c r="H536" i="2"/>
  <c r="H724" i="2"/>
  <c r="H359" i="2"/>
  <c r="AS359" i="2" s="1"/>
  <c r="H442" i="2"/>
  <c r="H362" i="2"/>
  <c r="H567" i="2"/>
  <c r="H118" i="2"/>
  <c r="H592" i="2"/>
  <c r="H558" i="2"/>
  <c r="H234" i="2"/>
  <c r="H391" i="2"/>
  <c r="H355" i="2"/>
  <c r="H22" i="2"/>
  <c r="H698" i="2"/>
  <c r="H208" i="2"/>
  <c r="H26" i="2"/>
  <c r="H313" i="2"/>
  <c r="H659" i="2"/>
  <c r="H383" i="2"/>
  <c r="H623" i="2"/>
  <c r="H384" i="2"/>
  <c r="H660" i="2"/>
  <c r="H211" i="2"/>
  <c r="H426" i="2"/>
  <c r="H292" i="2"/>
  <c r="H612" i="2"/>
  <c r="H187" i="2"/>
  <c r="H276" i="2"/>
  <c r="H41" i="2"/>
  <c r="H621" i="2"/>
  <c r="H680" i="2"/>
  <c r="H479" i="2"/>
  <c r="H526" i="2"/>
  <c r="H51" i="2"/>
  <c r="H54" i="2"/>
  <c r="H290" i="2"/>
  <c r="H668" i="2"/>
  <c r="H381" i="2"/>
  <c r="H63" i="2"/>
  <c r="H218" i="2"/>
  <c r="H666" i="2"/>
  <c r="H312" i="2"/>
  <c r="H328" i="2"/>
  <c r="H562" i="2"/>
  <c r="H365" i="2"/>
  <c r="H669" i="2"/>
  <c r="H369" i="2"/>
  <c r="H317" i="2"/>
  <c r="H197" i="2"/>
  <c r="H691" i="2"/>
  <c r="H117" i="2"/>
  <c r="H73" i="2"/>
  <c r="H146" i="2"/>
  <c r="H303" i="2"/>
  <c r="H170" i="2"/>
  <c r="H465" i="2"/>
  <c r="H690" i="2"/>
  <c r="H695" i="2"/>
  <c r="H338" i="2"/>
  <c r="H86" i="2"/>
  <c r="H105" i="2"/>
  <c r="H92" i="2"/>
  <c r="H451" i="2"/>
  <c r="H462" i="2"/>
  <c r="H699" i="2"/>
  <c r="H597" i="2"/>
  <c r="H68" i="2"/>
  <c r="H610" i="2"/>
  <c r="H224" i="2"/>
  <c r="H556" i="2"/>
  <c r="H194" i="2"/>
  <c r="H137" i="2"/>
  <c r="H417" i="2"/>
  <c r="H686" i="2"/>
  <c r="H425" i="2"/>
  <c r="H289" i="2"/>
  <c r="H319" i="2"/>
  <c r="H306" i="2"/>
  <c r="H530" i="2"/>
  <c r="H181" i="2"/>
  <c r="H630" i="2"/>
  <c r="H708" i="2"/>
  <c r="H110" i="2"/>
  <c r="H498" i="2"/>
  <c r="H89" i="2"/>
  <c r="H152" i="2"/>
  <c r="H617" i="2"/>
  <c r="H411" i="2"/>
  <c r="H196" i="2"/>
  <c r="H516" i="2"/>
  <c r="H239" i="2"/>
  <c r="H76" i="2"/>
  <c r="H627" i="2"/>
  <c r="H605" i="2"/>
  <c r="H405" i="2"/>
  <c r="H389" i="2"/>
  <c r="H707" i="2"/>
  <c r="H158" i="2"/>
  <c r="H164" i="2"/>
  <c r="H279" i="2"/>
  <c r="H587" i="2"/>
  <c r="H223" i="2"/>
  <c r="H108" i="2"/>
  <c r="H320" i="2"/>
  <c r="H611" i="2"/>
  <c r="H97" i="2"/>
  <c r="H269" i="2"/>
  <c r="H192" i="2"/>
  <c r="H555" i="2"/>
  <c r="H717" i="2"/>
  <c r="H157" i="2"/>
  <c r="H252" i="2"/>
  <c r="H518" i="2"/>
  <c r="H275" i="2"/>
  <c r="H671" i="2"/>
  <c r="H696" i="2"/>
  <c r="H471" i="2"/>
  <c r="H579" i="2"/>
  <c r="H463" i="2"/>
  <c r="H281" i="2"/>
  <c r="H96" i="2"/>
  <c r="H291" i="2"/>
  <c r="H618" i="2"/>
  <c r="H619" i="2"/>
  <c r="H636" i="2"/>
  <c r="H260" i="2"/>
  <c r="H382" i="2"/>
  <c r="H200" i="2"/>
  <c r="H116" i="2"/>
  <c r="H625" i="2"/>
  <c r="H561" i="2"/>
  <c r="H261" i="2"/>
  <c r="H684" i="2"/>
  <c r="H506" i="2"/>
  <c r="H447" i="2"/>
  <c r="H683" i="2"/>
  <c r="H648" i="2"/>
  <c r="H297" i="2"/>
  <c r="H499" i="2"/>
  <c r="H347" i="2"/>
  <c r="H616" i="2"/>
  <c r="H589" i="2"/>
  <c r="H582" i="2"/>
  <c r="H488" i="2"/>
  <c r="H251" i="2"/>
  <c r="H210" i="2"/>
  <c r="H129" i="2"/>
  <c r="H432" i="2"/>
  <c r="H449" i="2"/>
  <c r="H566" i="2"/>
  <c r="H501" i="2"/>
  <c r="H480" i="2"/>
  <c r="H434" i="2"/>
  <c r="H470" i="2"/>
  <c r="H651" i="2"/>
  <c r="H477" i="2"/>
  <c r="H550" i="2"/>
  <c r="H299" i="2"/>
  <c r="H596" i="2"/>
  <c r="H689" i="2"/>
  <c r="H268" i="2"/>
  <c r="H521" i="2"/>
  <c r="H529" i="2"/>
  <c r="H701" i="2"/>
  <c r="H385" i="2"/>
  <c r="H565" i="2"/>
  <c r="H372" i="2"/>
  <c r="H496" i="2"/>
  <c r="H673" i="2"/>
  <c r="H606" i="2"/>
  <c r="H493" i="2"/>
  <c r="H649" i="2"/>
  <c r="H491" i="2"/>
  <c r="H418" i="2"/>
  <c r="H552" i="2"/>
  <c r="H213" i="2"/>
  <c r="H245" i="2"/>
  <c r="H712" i="2"/>
  <c r="H652" i="2"/>
  <c r="H624" i="2"/>
  <c r="H675" i="2"/>
  <c r="H679" i="2"/>
  <c r="H410" i="2"/>
  <c r="H427" i="2"/>
  <c r="H402" i="2"/>
  <c r="H431" i="2"/>
  <c r="H288" i="2"/>
  <c r="H715" i="2"/>
  <c r="H422" i="2"/>
  <c r="H632" i="2"/>
  <c r="H601" i="2"/>
  <c r="H634" i="2"/>
  <c r="H544" i="2"/>
  <c r="H398" i="2"/>
  <c r="H643" i="2"/>
  <c r="H608" i="2"/>
  <c r="H421" i="2"/>
  <c r="H677" i="2"/>
  <c r="H574" i="2"/>
  <c r="H502" i="2"/>
  <c r="H694" i="2"/>
  <c r="H640" i="2"/>
  <c r="H504" i="2"/>
  <c r="H548" i="2"/>
  <c r="H663" i="2"/>
  <c r="H620" i="2"/>
  <c r="H440" i="2"/>
  <c r="H704" i="2"/>
  <c r="H607" i="2"/>
  <c r="H626" i="2"/>
  <c r="H702" i="2"/>
  <c r="H670" i="2"/>
  <c r="H676" i="2"/>
  <c r="H719" i="2"/>
  <c r="H688" i="2"/>
  <c r="H722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I119" i="3" l="1"/>
  <c r="I73" i="3"/>
  <c r="I100" i="3"/>
  <c r="I53" i="3"/>
  <c r="I98" i="3"/>
  <c r="I21" i="3"/>
  <c r="I57" i="3"/>
  <c r="I19" i="3"/>
  <c r="I40" i="3"/>
  <c r="I15" i="3"/>
  <c r="I116" i="3"/>
  <c r="I60" i="3"/>
  <c r="I89" i="3"/>
  <c r="I51" i="3"/>
  <c r="I38" i="3"/>
  <c r="I74" i="3"/>
  <c r="I117" i="3"/>
  <c r="I114" i="3"/>
  <c r="I37" i="3"/>
  <c r="I70" i="3"/>
  <c r="I56" i="3"/>
  <c r="I55" i="3"/>
  <c r="I54" i="3"/>
  <c r="I29" i="3"/>
  <c r="I9" i="3"/>
  <c r="I110" i="3"/>
  <c r="I72" i="3"/>
  <c r="I97" i="3"/>
  <c r="I87" i="3"/>
  <c r="I61" i="3"/>
  <c r="I20" i="3"/>
  <c r="I24" i="3"/>
  <c r="I5" i="3"/>
  <c r="I92" i="3"/>
  <c r="I22" i="3"/>
  <c r="I113" i="3"/>
  <c r="I62" i="3"/>
  <c r="I105" i="3"/>
  <c r="I39" i="3"/>
  <c r="I69" i="3"/>
  <c r="I83" i="3"/>
  <c r="I42" i="3"/>
  <c r="I32" i="3"/>
  <c r="I23" i="3"/>
  <c r="I8" i="3"/>
  <c r="I103" i="3"/>
  <c r="I109" i="3"/>
  <c r="I94" i="3"/>
  <c r="I104" i="3"/>
  <c r="I41" i="3"/>
  <c r="I30" i="3"/>
  <c r="I13" i="3"/>
  <c r="I4" i="3"/>
  <c r="I78" i="3"/>
  <c r="I85" i="3"/>
  <c r="I79" i="3"/>
  <c r="I45" i="3"/>
  <c r="I35" i="3"/>
  <c r="I7" i="3"/>
  <c r="I3" i="3"/>
  <c r="I122" i="3"/>
  <c r="I77" i="3"/>
  <c r="I96" i="3"/>
  <c r="I86" i="3"/>
  <c r="I68" i="3"/>
  <c r="I82" i="3"/>
  <c r="I65" i="3"/>
  <c r="I16" i="3"/>
  <c r="I12" i="3"/>
  <c r="I2" i="3"/>
  <c r="AU398" i="2"/>
  <c r="AU291" i="2"/>
  <c r="AU381" i="2"/>
  <c r="AU209" i="2"/>
  <c r="AU687" i="2"/>
  <c r="AU198" i="2"/>
  <c r="AU595" i="2"/>
  <c r="AU250" i="2"/>
  <c r="AU366" i="2"/>
  <c r="AU173" i="2"/>
  <c r="AU30" i="2"/>
  <c r="AU544" i="2"/>
  <c r="AU684" i="2"/>
  <c r="AU417" i="2"/>
  <c r="AU22" i="2"/>
  <c r="AU424" i="2"/>
  <c r="AU302" i="2"/>
  <c r="AU95" i="2"/>
  <c r="AU396" i="2"/>
  <c r="AU34" i="2"/>
  <c r="AU219" i="2"/>
  <c r="AU62" i="2"/>
  <c r="AU212" i="2"/>
  <c r="AU166" i="2"/>
  <c r="AU487" i="2"/>
  <c r="AU10" i="2"/>
  <c r="AS596" i="2"/>
  <c r="AT684" i="2"/>
  <c r="AT417" i="2"/>
  <c r="AT22" i="2"/>
  <c r="AT654" i="2"/>
  <c r="AT112" i="2"/>
  <c r="AT396" i="2"/>
  <c r="AT575" i="2"/>
  <c r="AT206" i="2"/>
  <c r="AT87" i="2"/>
  <c r="AT258" i="2"/>
  <c r="AT10" i="2"/>
  <c r="AU722" i="2"/>
  <c r="AU477" i="2"/>
  <c r="AU389" i="2"/>
  <c r="AU290" i="2"/>
  <c r="AU514" i="2"/>
  <c r="AU336" i="2"/>
  <c r="AU361" i="2"/>
  <c r="AU519" i="2"/>
  <c r="AU47" i="2"/>
  <c r="AU416" i="2"/>
  <c r="AU335" i="2"/>
  <c r="AU344" i="2"/>
  <c r="AS620" i="2"/>
  <c r="AS506" i="2"/>
  <c r="AS92" i="2"/>
  <c r="AS641" i="2"/>
  <c r="AS286" i="2"/>
  <c r="AS198" i="2"/>
  <c r="AV198" i="2" s="1"/>
  <c r="AS657" i="2"/>
  <c r="AS316" i="2"/>
  <c r="AS703" i="2"/>
  <c r="AV703" i="2" s="1"/>
  <c r="AS30" i="2"/>
  <c r="AV30" i="2" s="1"/>
  <c r="AS550" i="2"/>
  <c r="AV550" i="2" s="1"/>
  <c r="AS89" i="2"/>
  <c r="AS22" i="2"/>
  <c r="AV22" i="2" s="1"/>
  <c r="AS654" i="2"/>
  <c r="AS112" i="2"/>
  <c r="AS396" i="2"/>
  <c r="AS568" i="2"/>
  <c r="AS624" i="2"/>
  <c r="AS192" i="2"/>
  <c r="AS290" i="2"/>
  <c r="AS99" i="2"/>
  <c r="AV99" i="2" s="1"/>
  <c r="AS272" i="2"/>
  <c r="AV272" i="2" s="1"/>
  <c r="AS584" i="2"/>
  <c r="AV584" i="2" s="1"/>
  <c r="AS523" i="2"/>
  <c r="AS615" i="2"/>
  <c r="AS515" i="2"/>
  <c r="AS357" i="2"/>
  <c r="AS688" i="2"/>
  <c r="AS582" i="2"/>
  <c r="AS194" i="2"/>
  <c r="AV194" i="2" s="1"/>
  <c r="AS476" i="2"/>
  <c r="AS37" i="2"/>
  <c r="AS435" i="2"/>
  <c r="AV435" i="2" s="1"/>
  <c r="AS28" i="2"/>
  <c r="AV28" i="2" s="1"/>
  <c r="AS138" i="2"/>
  <c r="AS277" i="2"/>
  <c r="AS525" i="2"/>
  <c r="AS136" i="2"/>
  <c r="AT434" i="2"/>
  <c r="AT224" i="2"/>
  <c r="AT490" i="2"/>
  <c r="AT230" i="2"/>
  <c r="AT203" i="2"/>
  <c r="AT85" i="2"/>
  <c r="AT39" i="2"/>
  <c r="AT375" i="2"/>
  <c r="AT350" i="2"/>
  <c r="AU474" i="2"/>
  <c r="AU125" i="2"/>
  <c r="AU149" i="2"/>
  <c r="AS398" i="2"/>
  <c r="AS291" i="2"/>
  <c r="AS691" i="2"/>
  <c r="AS209" i="2"/>
  <c r="AV209" i="2" s="1"/>
  <c r="AS687" i="2"/>
  <c r="AS658" i="2"/>
  <c r="AS549" i="2"/>
  <c r="AS459" i="2"/>
  <c r="AV459" i="2" s="1"/>
  <c r="AS169" i="2"/>
  <c r="AS121" i="2"/>
  <c r="AS675" i="2"/>
  <c r="AS555" i="2"/>
  <c r="AS668" i="2"/>
  <c r="AS311" i="2"/>
  <c r="AS280" i="2"/>
  <c r="AS637" i="2"/>
  <c r="AS219" i="2"/>
  <c r="AS496" i="2"/>
  <c r="AS389" i="2"/>
  <c r="AV389" i="2" s="1"/>
  <c r="AS426" i="2"/>
  <c r="AV426" i="2" s="1"/>
  <c r="AS75" i="2"/>
  <c r="AS91" i="2"/>
  <c r="AS82" i="2"/>
  <c r="AS84" i="2"/>
  <c r="AS533" i="2"/>
  <c r="AS325" i="2"/>
  <c r="AS160" i="2"/>
  <c r="AV160" i="2" s="1"/>
  <c r="AS504" i="2"/>
  <c r="AV504" i="2" s="1"/>
  <c r="AS561" i="2"/>
  <c r="AS338" i="2"/>
  <c r="AS423" i="2"/>
  <c r="AV423" i="2" s="1"/>
  <c r="AS220" i="2"/>
  <c r="AV220" i="2" s="1"/>
  <c r="AS17" i="2"/>
  <c r="AV17" i="2" s="1"/>
  <c r="AS265" i="2"/>
  <c r="AS259" i="2"/>
  <c r="AS585" i="2"/>
  <c r="AS500" i="2"/>
  <c r="AT422" i="2"/>
  <c r="AT471" i="2"/>
  <c r="AT365" i="2"/>
  <c r="AT174" i="2"/>
  <c r="AT315" i="2"/>
  <c r="AT475" i="2"/>
  <c r="AT217" i="2"/>
  <c r="AT697" i="2"/>
  <c r="AT370" i="2"/>
  <c r="AT603" i="2"/>
  <c r="AS632" i="2"/>
  <c r="AS589" i="2"/>
  <c r="AS708" i="2"/>
  <c r="AU299" i="2"/>
  <c r="AU158" i="2"/>
  <c r="AU92" i="2"/>
  <c r="AU641" i="2"/>
  <c r="AU24" i="2"/>
  <c r="AU420" i="2"/>
  <c r="AU235" i="2"/>
  <c r="AU450" i="2"/>
  <c r="AU594" i="2"/>
  <c r="AU703" i="2"/>
  <c r="AU191" i="2"/>
  <c r="AU681" i="2"/>
  <c r="AU675" i="2"/>
  <c r="AU96" i="2"/>
  <c r="AU105" i="2"/>
  <c r="AU536" i="2"/>
  <c r="AU654" i="2"/>
  <c r="AU280" i="2"/>
  <c r="AU135" i="2"/>
  <c r="AU637" i="2"/>
  <c r="AU575" i="2"/>
  <c r="AU206" i="2"/>
  <c r="AU481" i="2"/>
  <c r="AU120" i="2"/>
  <c r="AU102" i="2"/>
  <c r="AU257" i="2"/>
  <c r="AS440" i="2"/>
  <c r="AS493" i="2"/>
  <c r="AS618" i="2"/>
  <c r="AV618" i="2" s="1"/>
  <c r="AS164" i="2"/>
  <c r="AS600" i="2"/>
  <c r="AS133" i="2"/>
  <c r="AS178" i="2"/>
  <c r="AS401" i="2"/>
  <c r="AS507" i="2"/>
  <c r="AS541" i="2"/>
  <c r="AS308" i="2"/>
  <c r="AS399" i="2"/>
  <c r="AV399" i="2" s="1"/>
  <c r="AS205" i="2"/>
  <c r="AR81" i="2"/>
  <c r="AT251" i="2"/>
  <c r="AT89" i="2"/>
  <c r="AT292" i="2"/>
  <c r="AT311" i="2"/>
  <c r="AT302" i="2"/>
  <c r="AT135" i="2"/>
  <c r="AT395" i="2"/>
  <c r="AT219" i="2"/>
  <c r="AT62" i="2"/>
  <c r="AT6" i="2"/>
  <c r="AT487" i="2"/>
  <c r="AU624" i="2"/>
  <c r="AU261" i="2"/>
  <c r="AU137" i="2"/>
  <c r="AU355" i="2"/>
  <c r="AU75" i="2"/>
  <c r="AU272" i="2"/>
  <c r="AU584" i="2"/>
  <c r="AU523" i="2"/>
  <c r="AU615" i="2"/>
  <c r="AU515" i="2"/>
  <c r="AU357" i="2"/>
  <c r="AS606" i="2"/>
  <c r="AS158" i="2"/>
  <c r="AS381" i="2"/>
  <c r="AS186" i="2"/>
  <c r="AV186" i="2" s="1"/>
  <c r="AS282" i="2"/>
  <c r="AS235" i="2"/>
  <c r="AS450" i="2"/>
  <c r="AS650" i="2"/>
  <c r="AS100" i="2"/>
  <c r="AS681" i="2"/>
  <c r="AS251" i="2"/>
  <c r="AS417" i="2"/>
  <c r="AV417" i="2" s="1"/>
  <c r="AS536" i="2"/>
  <c r="AS18" i="2"/>
  <c r="AS95" i="2"/>
  <c r="AS34" i="2"/>
  <c r="AV34" i="2" s="1"/>
  <c r="AS548" i="2"/>
  <c r="AV548" i="2" s="1"/>
  <c r="AS261" i="2"/>
  <c r="AS86" i="2"/>
  <c r="AS256" i="2"/>
  <c r="AS336" i="2"/>
  <c r="AS107" i="2"/>
  <c r="AS497" i="2"/>
  <c r="AV497" i="2" s="1"/>
  <c r="AS474" i="2"/>
  <c r="AV474" i="2" s="1"/>
  <c r="AS125" i="2"/>
  <c r="AS149" i="2"/>
  <c r="AV149" i="2" s="1"/>
  <c r="AS372" i="2"/>
  <c r="AS405" i="2"/>
  <c r="AV405" i="2" s="1"/>
  <c r="AS211" i="2"/>
  <c r="AS538" i="2"/>
  <c r="AS713" i="2"/>
  <c r="AS460" i="2"/>
  <c r="AS367" i="2"/>
  <c r="AS327" i="2"/>
  <c r="AS415" i="2"/>
  <c r="AS522" i="2"/>
  <c r="AT245" i="2"/>
  <c r="AT611" i="2"/>
  <c r="AT526" i="2"/>
  <c r="AT155" i="2"/>
  <c r="AT455" i="2"/>
  <c r="AT285" i="2"/>
  <c r="AT363" i="2"/>
  <c r="AT322" i="2"/>
  <c r="AT598" i="2"/>
  <c r="AT386" i="2"/>
  <c r="AS565" i="2"/>
  <c r="AS97" i="2"/>
  <c r="AV97" i="2" s="1"/>
  <c r="AS605" i="2"/>
  <c r="AS556" i="2"/>
  <c r="AV556" i="2" s="1"/>
  <c r="AU620" i="2"/>
  <c r="AU210" i="2"/>
  <c r="AU152" i="2"/>
  <c r="AU612" i="2"/>
  <c r="AU186" i="2"/>
  <c r="AU286" i="2"/>
  <c r="AU329" i="2"/>
  <c r="AU705" i="2"/>
  <c r="AU549" i="2"/>
  <c r="AU316" i="2"/>
  <c r="AU380" i="2"/>
  <c r="AU100" i="2"/>
  <c r="AU141" i="2"/>
  <c r="AU673" i="2"/>
  <c r="AU555" i="2"/>
  <c r="AU197" i="2"/>
  <c r="AU604" i="2"/>
  <c r="AU644" i="2"/>
  <c r="AS563" i="2"/>
  <c r="AS287" i="2"/>
  <c r="AS524" i="2"/>
  <c r="AS307" i="2"/>
  <c r="AS484" i="2"/>
  <c r="AS433" i="2"/>
  <c r="AS300" i="2"/>
  <c r="AV300" i="2" s="1"/>
  <c r="AS489" i="2"/>
  <c r="AV489" i="2" s="1"/>
  <c r="AS242" i="2"/>
  <c r="AS614" i="2"/>
  <c r="AS337" i="2"/>
  <c r="AT555" i="2"/>
  <c r="AT197" i="2"/>
  <c r="AT604" i="2"/>
  <c r="AT18" i="2"/>
  <c r="AT115" i="2"/>
  <c r="AT348" i="2"/>
  <c r="AT34" i="2"/>
  <c r="AT644" i="2"/>
  <c r="AT481" i="2"/>
  <c r="AT166" i="2"/>
  <c r="AT330" i="2"/>
  <c r="AU496" i="2"/>
  <c r="AU192" i="2"/>
  <c r="AU317" i="2"/>
  <c r="AU256" i="2"/>
  <c r="AU225" i="2"/>
  <c r="AU66" i="2"/>
  <c r="AU454" i="2"/>
  <c r="AU80" i="2"/>
  <c r="AU161" i="2"/>
  <c r="AU390" i="2"/>
  <c r="AU295" i="2"/>
  <c r="AS299" i="2"/>
  <c r="AS152" i="2"/>
  <c r="AS698" i="2"/>
  <c r="AS4" i="2"/>
  <c r="AS253" i="2"/>
  <c r="AS151" i="2"/>
  <c r="AV151" i="2" s="1"/>
  <c r="AS70" i="2"/>
  <c r="AS594" i="2"/>
  <c r="AS77" i="2"/>
  <c r="AS141" i="2"/>
  <c r="AV141" i="2" s="1"/>
  <c r="AS673" i="2"/>
  <c r="AV673" i="2" s="1"/>
  <c r="AS707" i="2"/>
  <c r="AS292" i="2"/>
  <c r="AS424" i="2"/>
  <c r="AS115" i="2"/>
  <c r="AS348" i="2"/>
  <c r="AS575" i="2"/>
  <c r="AV575" i="2" s="1"/>
  <c r="AS477" i="2"/>
  <c r="AS498" i="2"/>
  <c r="AS355" i="2"/>
  <c r="AS278" i="2"/>
  <c r="AS66" i="2"/>
  <c r="AS519" i="2"/>
  <c r="AV519" i="2" s="1"/>
  <c r="AS264" i="2"/>
  <c r="AS437" i="2"/>
  <c r="AS188" i="2"/>
  <c r="AS284" i="2"/>
  <c r="AS652" i="2"/>
  <c r="AS269" i="2"/>
  <c r="AS54" i="2"/>
  <c r="AS368" i="2"/>
  <c r="AS104" i="2"/>
  <c r="AS469" i="2"/>
  <c r="AS635" i="2"/>
  <c r="AS132" i="2"/>
  <c r="AV132" i="2" s="1"/>
  <c r="AS154" i="2"/>
  <c r="AS20" i="2"/>
  <c r="AT694" i="2"/>
  <c r="AT116" i="2"/>
  <c r="AT690" i="2"/>
  <c r="AT343" i="2"/>
  <c r="AT543" i="2"/>
  <c r="AT495" i="2"/>
  <c r="AT721" i="2"/>
  <c r="AT221" i="2"/>
  <c r="AT413" i="2"/>
  <c r="AT127" i="2"/>
  <c r="AT613" i="2"/>
  <c r="AS719" i="2"/>
  <c r="AS470" i="2"/>
  <c r="AU679" i="2"/>
  <c r="AU506" i="2"/>
  <c r="AU686" i="2"/>
  <c r="AU698" i="2"/>
  <c r="AU528" i="2"/>
  <c r="AU282" i="2"/>
  <c r="AU658" i="2"/>
  <c r="AU657" i="2"/>
  <c r="AU254" i="2"/>
  <c r="AU650" i="2"/>
  <c r="AU77" i="2"/>
  <c r="AU111" i="2"/>
  <c r="AU663" i="2"/>
  <c r="AU251" i="2"/>
  <c r="AU89" i="2"/>
  <c r="AU292" i="2"/>
  <c r="AU311" i="2"/>
  <c r="AU503" i="2"/>
  <c r="AU115" i="2"/>
  <c r="AU244" i="2"/>
  <c r="AU395" i="2"/>
  <c r="AU568" i="2"/>
  <c r="AU74" i="2"/>
  <c r="AU87" i="2"/>
  <c r="AU330" i="2"/>
  <c r="AS410" i="2"/>
  <c r="AS447" i="2"/>
  <c r="AS187" i="2"/>
  <c r="AS397" i="2"/>
  <c r="AS44" i="2"/>
  <c r="AS130" i="2"/>
  <c r="AV130" i="2" s="1"/>
  <c r="AS248" i="2"/>
  <c r="AV248" i="2" s="1"/>
  <c r="AS356" i="2"/>
  <c r="AV356" i="2" s="1"/>
  <c r="AS407" i="2"/>
  <c r="AS101" i="2"/>
  <c r="AS305" i="2"/>
  <c r="AS266" i="2"/>
  <c r="AS346" i="2"/>
  <c r="AS394" i="2"/>
  <c r="AT96" i="2"/>
  <c r="AT105" i="2"/>
  <c r="AT536" i="2"/>
  <c r="AT424" i="2"/>
  <c r="AT280" i="2"/>
  <c r="AT244" i="2"/>
  <c r="AT508" i="2"/>
  <c r="AT706" i="2"/>
  <c r="AT19" i="2"/>
  <c r="AT120" i="2"/>
  <c r="AT527" i="2"/>
  <c r="AU548" i="2"/>
  <c r="AU488" i="2"/>
  <c r="AU498" i="2"/>
  <c r="AU426" i="2"/>
  <c r="AU99" i="2"/>
  <c r="AU270" i="2"/>
  <c r="AU107" i="2"/>
  <c r="AU8" i="2"/>
  <c r="AU264" i="2"/>
  <c r="AU437" i="2"/>
  <c r="AU188" i="2"/>
  <c r="AU284" i="2"/>
  <c r="AS210" i="2"/>
  <c r="AS686" i="2"/>
  <c r="AV686" i="2" s="1"/>
  <c r="AS724" i="2"/>
  <c r="AS24" i="2"/>
  <c r="AS329" i="2"/>
  <c r="AV329" i="2" s="1"/>
  <c r="AS595" i="2"/>
  <c r="AV595" i="2" s="1"/>
  <c r="AS250" i="2"/>
  <c r="AV250" i="2" s="1"/>
  <c r="AS366" i="2"/>
  <c r="AV366" i="2" s="1"/>
  <c r="AS173" i="2"/>
  <c r="AS111" i="2"/>
  <c r="AS544" i="2"/>
  <c r="AS96" i="2"/>
  <c r="AS197" i="2"/>
  <c r="AS412" i="2"/>
  <c r="AS302" i="2"/>
  <c r="AV302" i="2" s="1"/>
  <c r="AS244" i="2"/>
  <c r="AS508" i="2"/>
  <c r="AV508" i="2" s="1"/>
  <c r="AS706" i="2"/>
  <c r="AV706" i="2" s="1"/>
  <c r="AS722" i="2"/>
  <c r="AV722" i="2" s="1"/>
  <c r="AS488" i="2"/>
  <c r="AS137" i="2"/>
  <c r="AS710" i="2"/>
  <c r="AS225" i="2"/>
  <c r="AS361" i="2"/>
  <c r="AS8" i="2"/>
  <c r="AS47" i="2"/>
  <c r="AS416" i="2"/>
  <c r="AS335" i="2"/>
  <c r="AS344" i="2"/>
  <c r="AV344" i="2" s="1"/>
  <c r="AS651" i="2"/>
  <c r="AV651" i="2" s="1"/>
  <c r="AS110" i="2"/>
  <c r="AS391" i="2"/>
  <c r="AS184" i="2"/>
  <c r="AS48" i="2"/>
  <c r="AS238" i="2"/>
  <c r="AS718" i="2"/>
  <c r="AS140" i="2"/>
  <c r="AS119" i="2"/>
  <c r="AV119" i="2" s="1"/>
  <c r="AS387" i="2"/>
  <c r="AT385" i="2"/>
  <c r="AT627" i="2"/>
  <c r="AT384" i="2"/>
  <c r="AT283" i="2"/>
  <c r="AT176" i="2"/>
  <c r="AT446" i="2"/>
  <c r="AT371" i="2"/>
  <c r="AT661" i="2"/>
  <c r="AT642" i="2"/>
  <c r="AT466" i="2"/>
  <c r="AS640" i="2"/>
  <c r="AS625" i="2"/>
  <c r="AU606" i="2"/>
  <c r="AU717" i="2"/>
  <c r="AU691" i="2"/>
  <c r="AU724" i="2"/>
  <c r="AU4" i="2"/>
  <c r="AU253" i="2"/>
  <c r="AU151" i="2"/>
  <c r="AU70" i="2"/>
  <c r="AU459" i="2"/>
  <c r="AU169" i="2"/>
  <c r="AU121" i="2"/>
  <c r="AU629" i="2"/>
  <c r="AU550" i="2"/>
  <c r="AU707" i="2"/>
  <c r="AU668" i="2"/>
  <c r="AU412" i="2"/>
  <c r="AU18" i="2"/>
  <c r="AU112" i="2"/>
  <c r="AU348" i="2"/>
  <c r="AU508" i="2"/>
  <c r="AU706" i="2"/>
  <c r="AU19" i="2"/>
  <c r="AU6" i="2"/>
  <c r="AU258" i="2"/>
  <c r="AU527" i="2"/>
  <c r="AS643" i="2"/>
  <c r="AS129" i="2"/>
  <c r="AV129" i="2" s="1"/>
  <c r="AS157" i="2"/>
  <c r="AV157" i="2" s="1"/>
  <c r="AS617" i="2"/>
  <c r="AS425" i="2"/>
  <c r="AS451" i="2"/>
  <c r="AS117" i="2"/>
  <c r="AS63" i="2"/>
  <c r="AS208" i="2"/>
  <c r="AS255" i="2"/>
  <c r="AV255" i="2" s="1"/>
  <c r="AS483" i="2"/>
  <c r="AS517" i="2"/>
  <c r="AS571" i="2"/>
  <c r="AV571" i="2" s="1"/>
  <c r="AS163" i="2"/>
  <c r="AS124" i="2"/>
  <c r="AV124" i="2" s="1"/>
  <c r="AS429" i="2"/>
  <c r="AV429" i="2" s="1"/>
  <c r="AS628" i="2"/>
  <c r="AS55" i="2"/>
  <c r="AS577" i="2"/>
  <c r="AS71" i="2"/>
  <c r="AT550" i="2"/>
  <c r="AT707" i="2"/>
  <c r="AT668" i="2"/>
  <c r="AT412" i="2"/>
  <c r="AT503" i="2"/>
  <c r="AT95" i="2"/>
  <c r="AT637" i="2"/>
  <c r="AT568" i="2"/>
  <c r="AT74" i="2"/>
  <c r="AT212" i="2"/>
  <c r="AT102" i="2"/>
  <c r="AT257" i="2"/>
  <c r="AU634" i="2"/>
  <c r="AU281" i="2"/>
  <c r="AU86" i="2"/>
  <c r="AU710" i="2"/>
  <c r="AU278" i="2"/>
  <c r="AU91" i="2"/>
  <c r="AU82" i="2"/>
  <c r="AU84" i="2"/>
  <c r="AU533" i="2"/>
  <c r="AU325" i="2"/>
  <c r="AU160" i="2"/>
  <c r="AS679" i="2"/>
  <c r="AS717" i="2"/>
  <c r="AS612" i="2"/>
  <c r="AS528" i="2"/>
  <c r="AS420" i="2"/>
  <c r="AS705" i="2"/>
  <c r="AV705" i="2" s="1"/>
  <c r="AS254" i="2"/>
  <c r="AS380" i="2"/>
  <c r="AV380" i="2" s="1"/>
  <c r="AS191" i="2"/>
  <c r="AV191" i="2" s="1"/>
  <c r="AS629" i="2"/>
  <c r="AS663" i="2"/>
  <c r="AV663" i="2" s="1"/>
  <c r="AS684" i="2"/>
  <c r="AS105" i="2"/>
  <c r="AV105" i="2" s="1"/>
  <c r="AS604" i="2"/>
  <c r="AV604" i="2" s="1"/>
  <c r="AS503" i="2"/>
  <c r="AS135" i="2"/>
  <c r="AS395" i="2"/>
  <c r="AS634" i="2"/>
  <c r="AV634" i="2" s="1"/>
  <c r="AS281" i="2"/>
  <c r="AV281" i="2" s="1"/>
  <c r="AS317" i="2"/>
  <c r="AV317" i="2" s="1"/>
  <c r="AS514" i="2"/>
  <c r="AV514" i="2" s="1"/>
  <c r="AS270" i="2"/>
  <c r="AS454" i="2"/>
  <c r="AS80" i="2"/>
  <c r="AS161" i="2"/>
  <c r="AS390" i="2"/>
  <c r="AS295" i="2"/>
  <c r="AV295" i="2" s="1"/>
  <c r="AS601" i="2"/>
  <c r="AS463" i="2"/>
  <c r="AS369" i="2"/>
  <c r="AS40" i="2"/>
  <c r="AV40" i="2" s="1"/>
  <c r="AS241" i="2"/>
  <c r="AV241" i="2" s="1"/>
  <c r="AS334" i="2"/>
  <c r="AV334" i="2" s="1"/>
  <c r="AS31" i="2"/>
  <c r="AS409" i="2"/>
  <c r="AS216" i="2"/>
  <c r="AS185" i="2"/>
  <c r="AT676" i="2"/>
  <c r="AT616" i="2"/>
  <c r="AT630" i="2"/>
  <c r="AT558" i="2"/>
  <c r="AT393" i="2"/>
  <c r="AT67" i="2"/>
  <c r="AT400" i="2"/>
  <c r="AT354" i="2"/>
  <c r="AT2" i="2"/>
  <c r="AT134" i="2"/>
  <c r="AT553" i="2"/>
  <c r="AS712" i="2"/>
  <c r="AS579" i="2"/>
  <c r="AS644" i="2"/>
  <c r="AS206" i="2"/>
  <c r="AS74" i="2"/>
  <c r="AV74" i="2" s="1"/>
  <c r="AS62" i="2"/>
  <c r="AV62" i="2" s="1"/>
  <c r="AS19" i="2"/>
  <c r="AV19" i="2" s="1"/>
  <c r="AS481" i="2"/>
  <c r="AV481" i="2" s="1"/>
  <c r="AS87" i="2"/>
  <c r="AS212" i="2"/>
  <c r="AS6" i="2"/>
  <c r="AS120" i="2"/>
  <c r="AV120" i="2" s="1"/>
  <c r="AS166" i="2"/>
  <c r="AS258" i="2"/>
  <c r="AS102" i="2"/>
  <c r="AV102" i="2" s="1"/>
  <c r="AS487" i="2"/>
  <c r="AS527" i="2"/>
  <c r="AV527" i="2" s="1"/>
  <c r="AS330" i="2"/>
  <c r="AV330" i="2" s="1"/>
  <c r="AS10" i="2"/>
  <c r="AV10" i="2" s="1"/>
  <c r="AS257" i="2"/>
  <c r="AV257" i="2" s="1"/>
  <c r="AU688" i="2"/>
  <c r="AU504" i="2"/>
  <c r="AU601" i="2"/>
  <c r="AU652" i="2"/>
  <c r="AU372" i="2"/>
  <c r="AU651" i="2"/>
  <c r="AU582" i="2"/>
  <c r="AU561" i="2"/>
  <c r="AU463" i="2"/>
  <c r="AU269" i="2"/>
  <c r="AU405" i="2"/>
  <c r="AU110" i="2"/>
  <c r="AU194" i="2"/>
  <c r="AU338" i="2"/>
  <c r="AU369" i="2"/>
  <c r="AU54" i="2"/>
  <c r="AU211" i="2"/>
  <c r="AU391" i="2"/>
  <c r="AU476" i="2"/>
  <c r="AU423" i="2"/>
  <c r="AU40" i="2"/>
  <c r="AU368" i="2"/>
  <c r="AU538" i="2"/>
  <c r="AU184" i="2"/>
  <c r="AU37" i="2"/>
  <c r="AU220" i="2"/>
  <c r="AU241" i="2"/>
  <c r="AU104" i="2"/>
  <c r="AU713" i="2"/>
  <c r="AU48" i="2"/>
  <c r="AU435" i="2"/>
  <c r="AU17" i="2"/>
  <c r="AU334" i="2"/>
  <c r="AU469" i="2"/>
  <c r="AU460" i="2"/>
  <c r="AU238" i="2"/>
  <c r="AU28" i="2"/>
  <c r="AU265" i="2"/>
  <c r="AU31" i="2"/>
  <c r="AU635" i="2"/>
  <c r="AU367" i="2"/>
  <c r="AU718" i="2"/>
  <c r="AU138" i="2"/>
  <c r="AU259" i="2"/>
  <c r="AU409" i="2"/>
  <c r="AU132" i="2"/>
  <c r="AU327" i="2"/>
  <c r="AU140" i="2"/>
  <c r="AU277" i="2"/>
  <c r="AU585" i="2"/>
  <c r="AU216" i="2"/>
  <c r="AU154" i="2"/>
  <c r="AU415" i="2"/>
  <c r="AU119" i="2"/>
  <c r="AU525" i="2"/>
  <c r="AU500" i="2"/>
  <c r="AU185" i="2"/>
  <c r="AU20" i="2"/>
  <c r="AU522" i="2"/>
  <c r="AU387" i="2"/>
  <c r="AU136" i="2"/>
  <c r="AS234" i="2"/>
  <c r="AS364" i="2"/>
  <c r="AS540" i="2"/>
  <c r="AS693" i="2"/>
  <c r="AS535" i="2"/>
  <c r="AS42" i="2"/>
  <c r="AV42" i="2" s="1"/>
  <c r="AS599" i="2"/>
  <c r="AS546" i="2"/>
  <c r="AS222" i="2"/>
  <c r="AV222" i="2" s="1"/>
  <c r="AT502" i="2"/>
  <c r="AT347" i="2"/>
  <c r="AT181" i="2"/>
  <c r="AT623" i="2"/>
  <c r="AT36" i="2"/>
  <c r="AT323" i="2"/>
  <c r="AT113" i="2"/>
  <c r="AT5" i="2"/>
  <c r="AT609" i="2"/>
  <c r="AT494" i="2"/>
  <c r="AT249" i="2"/>
  <c r="AT153" i="2"/>
  <c r="AS676" i="2"/>
  <c r="AV676" i="2" s="1"/>
  <c r="AS434" i="2"/>
  <c r="AV434" i="2" s="1"/>
  <c r="AS627" i="2"/>
  <c r="AS526" i="2"/>
  <c r="AS174" i="2"/>
  <c r="AS230" i="2"/>
  <c r="AS495" i="2"/>
  <c r="AS400" i="2"/>
  <c r="AS371" i="2"/>
  <c r="AS322" i="2"/>
  <c r="AS370" i="2"/>
  <c r="AS386" i="2"/>
  <c r="AV386" i="2" s="1"/>
  <c r="AS613" i="2"/>
  <c r="AV613" i="2" s="1"/>
  <c r="AT702" i="2"/>
  <c r="AT574" i="2"/>
  <c r="AT288" i="2"/>
  <c r="AT552" i="2"/>
  <c r="AT529" i="2"/>
  <c r="AT501" i="2"/>
  <c r="AT499" i="2"/>
  <c r="AT382" i="2"/>
  <c r="AT671" i="2"/>
  <c r="AT108" i="2"/>
  <c r="AT239" i="2"/>
  <c r="AT530" i="2"/>
  <c r="AT68" i="2"/>
  <c r="AT170" i="2"/>
  <c r="AT328" i="2"/>
  <c r="AT680" i="2"/>
  <c r="AT383" i="2"/>
  <c r="AT118" i="2"/>
  <c r="AT94" i="2"/>
  <c r="AT662" i="2"/>
  <c r="AT98" i="2"/>
  <c r="AT539" i="2"/>
  <c r="AT531" i="2"/>
  <c r="AT638" i="2"/>
  <c r="AT443" i="2"/>
  <c r="AT215" i="2"/>
  <c r="AT461" i="2"/>
  <c r="AT378" i="2"/>
  <c r="AT458" i="2"/>
  <c r="AT485" i="2"/>
  <c r="AT29" i="2"/>
  <c r="AT23" i="2"/>
  <c r="AT142" i="2"/>
  <c r="AT109" i="2"/>
  <c r="AT665" i="2"/>
  <c r="AT190" i="2"/>
  <c r="AT159" i="2"/>
  <c r="AT331" i="2"/>
  <c r="AT667" i="2"/>
  <c r="AT46" i="2"/>
  <c r="AT583" i="2"/>
  <c r="AT358" i="2"/>
  <c r="AT64" i="2"/>
  <c r="AT332" i="2"/>
  <c r="AT678" i="2"/>
  <c r="AT438" i="2"/>
  <c r="AT232" i="2"/>
  <c r="AT720" i="2"/>
  <c r="AT45" i="2"/>
  <c r="AT441" i="2"/>
  <c r="AT557" i="2"/>
  <c r="AT467" i="2"/>
  <c r="AT83" i="2"/>
  <c r="AT32" i="2"/>
  <c r="AT700" i="2"/>
  <c r="AT560" i="2"/>
  <c r="AT69" i="2"/>
  <c r="AT591" i="2"/>
  <c r="AT180" i="2"/>
  <c r="AT639" i="2"/>
  <c r="AS669" i="2"/>
  <c r="AV669" i="2" s="1"/>
  <c r="AS377" i="2"/>
  <c r="AV377" i="2" s="1"/>
  <c r="AS340" i="2"/>
  <c r="AS551" i="2"/>
  <c r="AS38" i="2"/>
  <c r="AS156" i="2"/>
  <c r="AS139" i="2"/>
  <c r="AS43" i="2"/>
  <c r="AS183" i="2"/>
  <c r="AS430" i="2"/>
  <c r="AT701" i="2"/>
  <c r="AT320" i="2"/>
  <c r="AT562" i="2"/>
  <c r="AT193" i="2"/>
  <c r="AT360" i="2"/>
  <c r="AT114" i="2"/>
  <c r="AT168" i="2"/>
  <c r="AT478" i="2"/>
  <c r="AT352" i="2"/>
  <c r="AT267" i="2"/>
  <c r="AT59" i="2"/>
  <c r="AT406" i="2"/>
  <c r="AS245" i="2"/>
  <c r="AS471" i="2"/>
  <c r="AV471" i="2" s="1"/>
  <c r="AS690" i="2"/>
  <c r="AV690" i="2" s="1"/>
  <c r="AS490" i="2"/>
  <c r="AV490" i="2" s="1"/>
  <c r="AS393" i="2"/>
  <c r="AS176" i="2"/>
  <c r="AS285" i="2"/>
  <c r="AS217" i="2"/>
  <c r="AS39" i="2"/>
  <c r="AS413" i="2"/>
  <c r="AS134" i="2"/>
  <c r="AS466" i="2"/>
  <c r="AS213" i="2"/>
  <c r="AS200" i="2"/>
  <c r="AS181" i="2"/>
  <c r="AV181" i="2" s="1"/>
  <c r="AS479" i="2"/>
  <c r="AS193" i="2"/>
  <c r="AS294" i="2"/>
  <c r="AS392" i="2"/>
  <c r="AS113" i="2"/>
  <c r="AS532" i="2"/>
  <c r="AS478" i="2"/>
  <c r="AS65" i="2"/>
  <c r="AS81" i="2"/>
  <c r="AS249" i="2"/>
  <c r="AS240" i="2"/>
  <c r="AV240" i="2" s="1"/>
  <c r="AS406" i="2"/>
  <c r="AV406" i="2" s="1"/>
  <c r="AT626" i="2"/>
  <c r="AT677" i="2"/>
  <c r="AT431" i="2"/>
  <c r="AT418" i="2"/>
  <c r="AT521" i="2"/>
  <c r="AT566" i="2"/>
  <c r="AT297" i="2"/>
  <c r="AT260" i="2"/>
  <c r="AT275" i="2"/>
  <c r="AT223" i="2"/>
  <c r="AT516" i="2"/>
  <c r="AT306" i="2"/>
  <c r="AT597" i="2"/>
  <c r="AT303" i="2"/>
  <c r="AT312" i="2"/>
  <c r="AT621" i="2"/>
  <c r="AT659" i="2"/>
  <c r="AT567" i="2"/>
  <c r="AT79" i="2"/>
  <c r="AT304" i="2"/>
  <c r="AT247" i="2"/>
  <c r="AT723" i="2"/>
  <c r="AT564" i="2"/>
  <c r="AT725" i="2"/>
  <c r="AT647" i="2"/>
  <c r="AT103" i="2"/>
  <c r="AT452" i="2"/>
  <c r="AT445" i="2"/>
  <c r="AT509" i="2"/>
  <c r="AT633" i="2"/>
  <c r="AT25" i="2"/>
  <c r="AT482" i="2"/>
  <c r="AT21" i="2"/>
  <c r="AT716" i="2"/>
  <c r="AT93" i="2"/>
  <c r="AT403" i="2"/>
  <c r="AS51" i="2"/>
  <c r="AS646" i="2"/>
  <c r="AS511" i="2"/>
  <c r="AS573" i="2"/>
  <c r="AS353" i="2"/>
  <c r="AS342" i="2"/>
  <c r="AS472" i="2"/>
  <c r="AV472" i="2" s="1"/>
  <c r="AS345" i="2"/>
  <c r="AS214" i="2"/>
  <c r="AS179" i="2"/>
  <c r="AV179" i="2" s="1"/>
  <c r="AT715" i="2"/>
  <c r="AT200" i="2"/>
  <c r="AT610" i="2"/>
  <c r="AT592" i="2"/>
  <c r="AT236" i="2"/>
  <c r="AT392" i="2"/>
  <c r="AT492" i="2"/>
  <c r="AT453" i="2"/>
  <c r="AT301" i="2"/>
  <c r="AT81" i="2"/>
  <c r="AT150" i="2"/>
  <c r="AT602" i="2"/>
  <c r="AS694" i="2"/>
  <c r="AV694" i="2" s="1"/>
  <c r="AS116" i="2"/>
  <c r="AV116" i="2" s="1"/>
  <c r="AS224" i="2"/>
  <c r="AV224" i="2" s="1"/>
  <c r="AS558" i="2"/>
  <c r="AS283" i="2"/>
  <c r="AS455" i="2"/>
  <c r="AS475" i="2"/>
  <c r="AS85" i="2"/>
  <c r="AS221" i="2"/>
  <c r="AS2" i="2"/>
  <c r="AS642" i="2"/>
  <c r="AS603" i="2"/>
  <c r="AV603" i="2" s="1"/>
  <c r="AS715" i="2"/>
  <c r="AS347" i="2"/>
  <c r="AV347" i="2" s="1"/>
  <c r="AS76" i="2"/>
  <c r="AS562" i="2"/>
  <c r="AS14" i="2"/>
  <c r="AS236" i="2"/>
  <c r="AS323" i="2"/>
  <c r="AS685" i="2"/>
  <c r="AS168" i="2"/>
  <c r="AV168" i="2" s="1"/>
  <c r="AS726" i="2"/>
  <c r="AS301" i="2"/>
  <c r="AS494" i="2"/>
  <c r="AV494" i="2" s="1"/>
  <c r="AS309" i="2"/>
  <c r="AV309" i="2" s="1"/>
  <c r="AS59" i="2"/>
  <c r="AV59" i="2" s="1"/>
  <c r="AS436" i="2"/>
  <c r="AS288" i="2"/>
  <c r="AS501" i="2"/>
  <c r="AS671" i="2"/>
  <c r="AS530" i="2"/>
  <c r="AS328" i="2"/>
  <c r="AS118" i="2"/>
  <c r="AV118" i="2" s="1"/>
  <c r="AS98" i="2"/>
  <c r="AS638" i="2"/>
  <c r="AS461" i="2"/>
  <c r="AS485" i="2"/>
  <c r="AV485" i="2" s="1"/>
  <c r="AS142" i="2"/>
  <c r="AV142" i="2" s="1"/>
  <c r="AS190" i="2"/>
  <c r="AS667" i="2"/>
  <c r="AS358" i="2"/>
  <c r="AS678" i="2"/>
  <c r="AS720" i="2"/>
  <c r="AS557" i="2"/>
  <c r="AS32" i="2"/>
  <c r="AV32" i="2" s="1"/>
  <c r="AS69" i="2"/>
  <c r="AS639" i="2"/>
  <c r="AT607" i="2"/>
  <c r="AT491" i="2"/>
  <c r="AT648" i="2"/>
  <c r="AT587" i="2"/>
  <c r="AT699" i="2"/>
  <c r="AT41" i="2"/>
  <c r="AT362" i="2"/>
  <c r="AT428" i="2"/>
  <c r="AT559" i="2"/>
  <c r="AS660" i="2"/>
  <c r="AS227" i="2"/>
  <c r="AS653" i="2"/>
  <c r="AS576" i="2"/>
  <c r="AV576" i="2" s="1"/>
  <c r="AS246" i="2"/>
  <c r="AV246" i="2" s="1"/>
  <c r="AS468" i="2"/>
  <c r="AV468" i="2" s="1"/>
  <c r="AS542" i="2"/>
  <c r="AS388" i="2"/>
  <c r="AS228" i="2"/>
  <c r="AT670" i="2"/>
  <c r="AT480" i="2"/>
  <c r="AT76" i="2"/>
  <c r="AT479" i="2"/>
  <c r="AT262" i="2"/>
  <c r="AT439" i="2"/>
  <c r="AT685" i="2"/>
  <c r="AT532" i="2"/>
  <c r="AT682" i="2"/>
  <c r="AT333" i="2"/>
  <c r="AT309" i="2"/>
  <c r="AT240" i="2"/>
  <c r="AT444" i="2"/>
  <c r="AS385" i="2"/>
  <c r="AS611" i="2"/>
  <c r="AV611" i="2" s="1"/>
  <c r="AS365" i="2"/>
  <c r="AS343" i="2"/>
  <c r="AS543" i="2"/>
  <c r="AS67" i="2"/>
  <c r="AS446" i="2"/>
  <c r="AV446" i="2" s="1"/>
  <c r="AS363" i="2"/>
  <c r="AV363" i="2" s="1"/>
  <c r="AS697" i="2"/>
  <c r="AV697" i="2" s="1"/>
  <c r="AS375" i="2"/>
  <c r="AR127" i="2"/>
  <c r="AS127" i="2"/>
  <c r="AS553" i="2"/>
  <c r="AS670" i="2"/>
  <c r="AS701" i="2"/>
  <c r="AS696" i="2"/>
  <c r="AS610" i="2"/>
  <c r="AS623" i="2"/>
  <c r="AV623" i="2" s="1"/>
  <c r="AS262" i="2"/>
  <c r="AV262" i="2" s="1"/>
  <c r="AS360" i="2"/>
  <c r="AV360" i="2" s="1"/>
  <c r="AS202" i="2"/>
  <c r="AS492" i="2"/>
  <c r="AS5" i="2"/>
  <c r="AS682" i="2"/>
  <c r="AS352" i="2"/>
  <c r="AS145" i="2"/>
  <c r="AV145" i="2" s="1"/>
  <c r="AS150" i="2"/>
  <c r="AS153" i="2"/>
  <c r="AS444" i="2"/>
  <c r="AV444" i="2" s="1"/>
  <c r="AS702" i="2"/>
  <c r="AS552" i="2"/>
  <c r="AS499" i="2"/>
  <c r="AV499" i="2" s="1"/>
  <c r="AS108" i="2"/>
  <c r="AV108" i="2" s="1"/>
  <c r="AS68" i="2"/>
  <c r="AS680" i="2"/>
  <c r="AS94" i="2"/>
  <c r="AS539" i="2"/>
  <c r="AS443" i="2"/>
  <c r="AS378" i="2"/>
  <c r="AS29" i="2"/>
  <c r="AS109" i="2"/>
  <c r="AS159" i="2"/>
  <c r="AS46" i="2"/>
  <c r="AS64" i="2"/>
  <c r="AV64" i="2" s="1"/>
  <c r="AS438" i="2"/>
  <c r="AV438" i="2" s="1"/>
  <c r="AS45" i="2"/>
  <c r="AS467" i="2"/>
  <c r="AS700" i="2"/>
  <c r="AS591" i="2"/>
  <c r="AT421" i="2"/>
  <c r="AT268" i="2"/>
  <c r="AT636" i="2"/>
  <c r="AT196" i="2"/>
  <c r="AT146" i="2"/>
  <c r="AT313" i="2"/>
  <c r="AT144" i="2"/>
  <c r="AS695" i="2"/>
  <c r="AV695" i="2" s="1"/>
  <c r="AS520" i="2"/>
  <c r="AS61" i="2"/>
  <c r="AS167" i="2"/>
  <c r="AS590" i="2"/>
  <c r="AS510" i="2"/>
  <c r="AS293" i="2"/>
  <c r="AV293" i="2" s="1"/>
  <c r="AS271" i="2"/>
  <c r="AS414" i="2"/>
  <c r="AV414" i="2" s="1"/>
  <c r="AS655" i="2"/>
  <c r="AV655" i="2" s="1"/>
  <c r="AT213" i="2"/>
  <c r="AT696" i="2"/>
  <c r="AT465" i="2"/>
  <c r="AT14" i="2"/>
  <c r="AT294" i="2"/>
  <c r="AT202" i="2"/>
  <c r="AT90" i="2"/>
  <c r="AT726" i="2"/>
  <c r="AT65" i="2"/>
  <c r="AT145" i="2"/>
  <c r="AT231" i="2"/>
  <c r="AT436" i="2"/>
  <c r="AS422" i="2"/>
  <c r="AV422" i="2" s="1"/>
  <c r="AS616" i="2"/>
  <c r="AV616" i="2" s="1"/>
  <c r="AS630" i="2"/>
  <c r="AS384" i="2"/>
  <c r="AS155" i="2"/>
  <c r="AS315" i="2"/>
  <c r="AS203" i="2"/>
  <c r="AS721" i="2"/>
  <c r="AV721" i="2" s="1"/>
  <c r="AS354" i="2"/>
  <c r="AV354" i="2" s="1"/>
  <c r="AS661" i="2"/>
  <c r="AS598" i="2"/>
  <c r="AS350" i="2"/>
  <c r="AV350" i="2" s="1"/>
  <c r="AS502" i="2"/>
  <c r="AV502" i="2" s="1"/>
  <c r="AS480" i="2"/>
  <c r="AV480" i="2" s="1"/>
  <c r="AS320" i="2"/>
  <c r="AS465" i="2"/>
  <c r="AS592" i="2"/>
  <c r="AS36" i="2"/>
  <c r="AS439" i="2"/>
  <c r="AS114" i="2"/>
  <c r="AV114" i="2" s="1"/>
  <c r="AS90" i="2"/>
  <c r="AV90" i="2" s="1"/>
  <c r="AS453" i="2"/>
  <c r="AS609" i="2"/>
  <c r="AS333" i="2"/>
  <c r="AV333" i="2" s="1"/>
  <c r="AS267" i="2"/>
  <c r="AV267" i="2" s="1"/>
  <c r="AS231" i="2"/>
  <c r="AV231" i="2" s="1"/>
  <c r="AS602" i="2"/>
  <c r="AS574" i="2"/>
  <c r="AS529" i="2"/>
  <c r="AS382" i="2"/>
  <c r="AS239" i="2"/>
  <c r="AS170" i="2"/>
  <c r="AS383" i="2"/>
  <c r="AV383" i="2" s="1"/>
  <c r="AS662" i="2"/>
  <c r="AS531" i="2"/>
  <c r="AS215" i="2"/>
  <c r="AS458" i="2"/>
  <c r="AV458" i="2" s="1"/>
  <c r="AS23" i="2"/>
  <c r="AV23" i="2" s="1"/>
  <c r="AS665" i="2"/>
  <c r="AS331" i="2"/>
  <c r="AS583" i="2"/>
  <c r="AS332" i="2"/>
  <c r="AS232" i="2"/>
  <c r="AS441" i="2"/>
  <c r="AS83" i="2"/>
  <c r="AV83" i="2" s="1"/>
  <c r="AS560" i="2"/>
  <c r="AS180" i="2"/>
  <c r="AT402" i="2"/>
  <c r="AT449" i="2"/>
  <c r="AT518" i="2"/>
  <c r="AT319" i="2"/>
  <c r="AT666" i="2"/>
  <c r="AT339" i="2"/>
  <c r="AT204" i="2"/>
  <c r="AT586" i="2"/>
  <c r="AT376" i="2"/>
  <c r="AT570" i="2"/>
  <c r="AT456" i="2"/>
  <c r="AT512" i="2"/>
  <c r="AT13" i="2"/>
  <c r="AT33" i="2"/>
  <c r="AT408" i="2"/>
  <c r="AT148" i="2"/>
  <c r="AT122" i="2"/>
  <c r="AT229" i="2"/>
  <c r="AT195" i="2"/>
  <c r="AT199" i="2"/>
  <c r="AT172" i="2"/>
  <c r="AT35" i="2"/>
  <c r="AT569" i="2"/>
  <c r="AT243" i="2"/>
  <c r="AT60" i="2"/>
  <c r="AU719" i="2"/>
  <c r="AU632" i="2"/>
  <c r="AU565" i="2"/>
  <c r="AU589" i="2"/>
  <c r="AU579" i="2"/>
  <c r="AU605" i="2"/>
  <c r="AU556" i="2"/>
  <c r="AU669" i="2"/>
  <c r="AU660" i="2"/>
  <c r="AU520" i="2"/>
  <c r="AU646" i="2"/>
  <c r="AU364" i="2"/>
  <c r="AU511" i="2"/>
  <c r="AU653" i="2"/>
  <c r="AU167" i="2"/>
  <c r="AU551" i="2"/>
  <c r="AU693" i="2"/>
  <c r="AU590" i="2"/>
  <c r="AU246" i="2"/>
  <c r="AU342" i="2"/>
  <c r="AU156" i="2"/>
  <c r="AU42" i="2"/>
  <c r="AU293" i="2"/>
  <c r="AU542" i="2"/>
  <c r="AU345" i="2"/>
  <c r="AU43" i="2"/>
  <c r="AU546" i="2"/>
  <c r="AU414" i="2"/>
  <c r="AU228" i="2"/>
  <c r="AU179" i="2"/>
  <c r="AU655" i="2"/>
  <c r="AS626" i="2"/>
  <c r="AS431" i="2"/>
  <c r="AV431" i="2" s="1"/>
  <c r="AS521" i="2"/>
  <c r="AS297" i="2"/>
  <c r="AS275" i="2"/>
  <c r="AV275" i="2" s="1"/>
  <c r="AS516" i="2"/>
  <c r="AV516" i="2" s="1"/>
  <c r="AS597" i="2"/>
  <c r="AV597" i="2" s="1"/>
  <c r="AS312" i="2"/>
  <c r="AV312" i="2" s="1"/>
  <c r="AS621" i="2"/>
  <c r="AS567" i="2"/>
  <c r="AS79" i="2"/>
  <c r="AS304" i="2"/>
  <c r="AS247" i="2"/>
  <c r="AV247" i="2" s="1"/>
  <c r="AS607" i="2"/>
  <c r="AS421" i="2"/>
  <c r="AS402" i="2"/>
  <c r="AS491" i="2"/>
  <c r="AS268" i="2"/>
  <c r="AV268" i="2" s="1"/>
  <c r="AS449" i="2"/>
  <c r="AV449" i="2" s="1"/>
  <c r="AS648" i="2"/>
  <c r="AS636" i="2"/>
  <c r="AS518" i="2"/>
  <c r="AS587" i="2"/>
  <c r="AS196" i="2"/>
  <c r="AS319" i="2"/>
  <c r="AS699" i="2"/>
  <c r="AS146" i="2"/>
  <c r="AS666" i="2"/>
  <c r="AV666" i="2" s="1"/>
  <c r="AS41" i="2"/>
  <c r="AV41" i="2" s="1"/>
  <c r="AS313" i="2"/>
  <c r="AV313" i="2" s="1"/>
  <c r="AS362" i="2"/>
  <c r="AV362" i="2" s="1"/>
  <c r="AS339" i="2"/>
  <c r="AV339" i="2" s="1"/>
  <c r="AS428" i="2"/>
  <c r="AS144" i="2"/>
  <c r="AT78" i="2"/>
  <c r="AT207" i="2"/>
  <c r="AT126" i="2"/>
  <c r="AT373" i="2"/>
  <c r="AT374" i="2"/>
  <c r="AT711" i="2"/>
  <c r="AT314" i="2"/>
  <c r="AT457" i="2"/>
  <c r="AT379" i="2"/>
  <c r="AT578" i="2"/>
  <c r="AT404" i="2"/>
  <c r="AT50" i="2"/>
  <c r="AT233" i="2"/>
  <c r="AT162" i="2"/>
  <c r="AT56" i="2"/>
  <c r="AT547" i="2"/>
  <c r="AT664" i="2"/>
  <c r="AT143" i="2"/>
  <c r="AT545" i="2"/>
  <c r="AU640" i="2"/>
  <c r="AU712" i="2"/>
  <c r="AU470" i="2"/>
  <c r="AU625" i="2"/>
  <c r="AU97" i="2"/>
  <c r="AU708" i="2"/>
  <c r="AU695" i="2"/>
  <c r="AU51" i="2"/>
  <c r="AU234" i="2"/>
  <c r="AU377" i="2"/>
  <c r="AU227" i="2"/>
  <c r="AU61" i="2"/>
  <c r="AU340" i="2"/>
  <c r="AU540" i="2"/>
  <c r="AU573" i="2"/>
  <c r="AU576" i="2"/>
  <c r="AU353" i="2"/>
  <c r="AU38" i="2"/>
  <c r="AU535" i="2"/>
  <c r="AU510" i="2"/>
  <c r="AU468" i="2"/>
  <c r="AU472" i="2"/>
  <c r="AU139" i="2"/>
  <c r="AU599" i="2"/>
  <c r="AU271" i="2"/>
  <c r="AU388" i="2"/>
  <c r="AU214" i="2"/>
  <c r="AU183" i="2"/>
  <c r="AU222" i="2"/>
  <c r="AU430" i="2"/>
  <c r="AS677" i="2"/>
  <c r="AS418" i="2"/>
  <c r="AS566" i="2"/>
  <c r="AS260" i="2"/>
  <c r="AS223" i="2"/>
  <c r="AS306" i="2"/>
  <c r="AS303" i="2"/>
  <c r="AV303" i="2" s="1"/>
  <c r="AS659" i="2"/>
  <c r="AV659" i="2" s="1"/>
  <c r="AS704" i="2"/>
  <c r="AS608" i="2"/>
  <c r="AS427" i="2"/>
  <c r="AS649" i="2"/>
  <c r="AS689" i="2"/>
  <c r="AS432" i="2"/>
  <c r="AV432" i="2" s="1"/>
  <c r="AS683" i="2"/>
  <c r="AV683" i="2" s="1"/>
  <c r="AS619" i="2"/>
  <c r="AS252" i="2"/>
  <c r="AS279" i="2"/>
  <c r="AS411" i="2"/>
  <c r="AV411" i="2" s="1"/>
  <c r="AS289" i="2"/>
  <c r="AV289" i="2" s="1"/>
  <c r="AS462" i="2"/>
  <c r="AS73" i="2"/>
  <c r="AS218" i="2"/>
  <c r="AS276" i="2"/>
  <c r="AS26" i="2"/>
  <c r="AS442" i="2"/>
  <c r="AV442" i="2" s="1"/>
  <c r="AS296" i="2"/>
  <c r="AV296" i="2" s="1"/>
  <c r="AS537" i="2"/>
  <c r="AS656" i="2"/>
  <c r="AS318" i="2"/>
  <c r="AS263" i="2"/>
  <c r="AV263" i="2" s="1"/>
  <c r="AS534" i="2"/>
  <c r="AV534" i="2" s="1"/>
  <c r="AS53" i="2"/>
  <c r="AS709" i="2"/>
  <c r="AS321" i="2"/>
  <c r="AS672" i="2"/>
  <c r="AS131" i="2"/>
  <c r="AS674" i="2"/>
  <c r="AV674" i="2" s="1"/>
  <c r="AU626" i="2"/>
  <c r="AU677" i="2"/>
  <c r="AU431" i="2"/>
  <c r="AU418" i="2"/>
  <c r="AU521" i="2"/>
  <c r="AU566" i="2"/>
  <c r="AU297" i="2"/>
  <c r="AU260" i="2"/>
  <c r="AU275" i="2"/>
  <c r="AU223" i="2"/>
  <c r="AU516" i="2"/>
  <c r="AU306" i="2"/>
  <c r="AU597" i="2"/>
  <c r="AU303" i="2"/>
  <c r="AU312" i="2"/>
  <c r="AU621" i="2"/>
  <c r="AU659" i="2"/>
  <c r="AU567" i="2"/>
  <c r="AU79" i="2"/>
  <c r="AU304" i="2"/>
  <c r="AU247" i="2"/>
  <c r="AU723" i="2"/>
  <c r="AU564" i="2"/>
  <c r="AU725" i="2"/>
  <c r="AU647" i="2"/>
  <c r="AU103" i="2"/>
  <c r="AU452" i="2"/>
  <c r="AU445" i="2"/>
  <c r="AU509" i="2"/>
  <c r="AU633" i="2"/>
  <c r="AU25" i="2"/>
  <c r="AU482" i="2"/>
  <c r="AU21" i="2"/>
  <c r="AU716" i="2"/>
  <c r="AU93" i="2"/>
  <c r="AU403" i="2"/>
  <c r="AU581" i="2"/>
  <c r="AU310" i="2"/>
  <c r="AU3" i="2"/>
  <c r="AU645" i="2"/>
  <c r="AU351" i="2"/>
  <c r="AU448" i="2"/>
  <c r="AU171" i="2"/>
  <c r="AU88" i="2"/>
  <c r="AU631" i="2"/>
  <c r="AU16" i="2"/>
  <c r="AU505" i="2"/>
  <c r="AU593" i="2"/>
  <c r="AU147" i="2"/>
  <c r="AU464" i="2"/>
  <c r="AU12" i="2"/>
  <c r="AU298" i="2"/>
  <c r="AU588" i="2"/>
  <c r="AU189" i="2"/>
  <c r="AU341" i="2"/>
  <c r="AU106" i="2"/>
  <c r="AU11" i="2"/>
  <c r="AU52" i="2"/>
  <c r="AU237" i="2"/>
  <c r="AU326" i="2"/>
  <c r="AT722" i="2"/>
  <c r="AT548" i="2"/>
  <c r="AT634" i="2"/>
  <c r="AT624" i="2"/>
  <c r="AT496" i="2"/>
  <c r="AT477" i="2"/>
  <c r="AT488" i="2"/>
  <c r="AT261" i="2"/>
  <c r="AT281" i="2"/>
  <c r="AT192" i="2"/>
  <c r="AT389" i="2"/>
  <c r="AT498" i="2"/>
  <c r="AT137" i="2"/>
  <c r="AT86" i="2"/>
  <c r="AT317" i="2"/>
  <c r="AT290" i="2"/>
  <c r="AT426" i="2"/>
  <c r="AT355" i="2"/>
  <c r="AT710" i="2"/>
  <c r="AT256" i="2"/>
  <c r="AT514" i="2"/>
  <c r="AT99" i="2"/>
  <c r="AT75" i="2"/>
  <c r="AT278" i="2"/>
  <c r="AT225" i="2"/>
  <c r="AT336" i="2"/>
  <c r="AT270" i="2"/>
  <c r="AT272" i="2"/>
  <c r="AT91" i="2"/>
  <c r="AT66" i="2"/>
  <c r="AT361" i="2"/>
  <c r="AT107" i="2"/>
  <c r="AT454" i="2"/>
  <c r="AT584" i="2"/>
  <c r="AT82" i="2"/>
  <c r="AT519" i="2"/>
  <c r="AT8" i="2"/>
  <c r="AT497" i="2"/>
  <c r="AT80" i="2"/>
  <c r="AT523" i="2"/>
  <c r="AT84" i="2"/>
  <c r="AT264" i="2"/>
  <c r="AT47" i="2"/>
  <c r="AT474" i="2"/>
  <c r="AT161" i="2"/>
  <c r="AT615" i="2"/>
  <c r="AT533" i="2"/>
  <c r="AT437" i="2"/>
  <c r="AT416" i="2"/>
  <c r="AT125" i="2"/>
  <c r="AT390" i="2"/>
  <c r="AT515" i="2"/>
  <c r="AT325" i="2"/>
  <c r="AT188" i="2"/>
  <c r="AT335" i="2"/>
  <c r="AT149" i="2"/>
  <c r="AT295" i="2"/>
  <c r="AT357" i="2"/>
  <c r="AT160" i="2"/>
  <c r="AT284" i="2"/>
  <c r="AT344" i="2"/>
  <c r="AT688" i="2"/>
  <c r="AT504" i="2"/>
  <c r="AT601" i="2"/>
  <c r="AT652" i="2"/>
  <c r="AT372" i="2"/>
  <c r="AT651" i="2"/>
  <c r="AT582" i="2"/>
  <c r="AT561" i="2"/>
  <c r="AT463" i="2"/>
  <c r="AT269" i="2"/>
  <c r="AT405" i="2"/>
  <c r="AT110" i="2"/>
  <c r="AT194" i="2"/>
  <c r="AT338" i="2"/>
  <c r="AT369" i="2"/>
  <c r="AT54" i="2"/>
  <c r="AT211" i="2"/>
  <c r="AT391" i="2"/>
  <c r="AT476" i="2"/>
  <c r="AT423" i="2"/>
  <c r="AT40" i="2"/>
  <c r="AT368" i="2"/>
  <c r="AT538" i="2"/>
  <c r="AT184" i="2"/>
  <c r="AT37" i="2"/>
  <c r="AT220" i="2"/>
  <c r="AT241" i="2"/>
  <c r="AT104" i="2"/>
  <c r="AT713" i="2"/>
  <c r="AT48" i="2"/>
  <c r="AT435" i="2"/>
  <c r="AT17" i="2"/>
  <c r="AT334" i="2"/>
  <c r="AT469" i="2"/>
  <c r="AT460" i="2"/>
  <c r="AT238" i="2"/>
  <c r="AT28" i="2"/>
  <c r="AT265" i="2"/>
  <c r="AT31" i="2"/>
  <c r="AT635" i="2"/>
  <c r="AT367" i="2"/>
  <c r="AT718" i="2"/>
  <c r="AT138" i="2"/>
  <c r="AT259" i="2"/>
  <c r="AT409" i="2"/>
  <c r="AT132" i="2"/>
  <c r="AT327" i="2"/>
  <c r="AT140" i="2"/>
  <c r="AT277" i="2"/>
  <c r="AT585" i="2"/>
  <c r="AT216" i="2"/>
  <c r="AT154" i="2"/>
  <c r="AT415" i="2"/>
  <c r="AT119" i="2"/>
  <c r="AT525" i="2"/>
  <c r="AT500" i="2"/>
  <c r="AT185" i="2"/>
  <c r="AT20" i="2"/>
  <c r="AT522" i="2"/>
  <c r="AT387" i="2"/>
  <c r="AT136" i="2"/>
  <c r="AT719" i="2"/>
  <c r="AT640" i="2"/>
  <c r="AT632" i="2"/>
  <c r="AT712" i="2"/>
  <c r="AT565" i="2"/>
  <c r="AT470" i="2"/>
  <c r="AT589" i="2"/>
  <c r="AT625" i="2"/>
  <c r="AT97" i="2"/>
  <c r="AT605" i="2"/>
  <c r="AT708" i="2"/>
  <c r="AT556" i="2"/>
  <c r="AT695" i="2"/>
  <c r="AT669" i="2"/>
  <c r="AT51" i="2"/>
  <c r="AT660" i="2"/>
  <c r="AT234" i="2"/>
  <c r="AT520" i="2"/>
  <c r="AT377" i="2"/>
  <c r="AT646" i="2"/>
  <c r="AT227" i="2"/>
  <c r="AT364" i="2"/>
  <c r="AT61" i="2"/>
  <c r="AT511" i="2"/>
  <c r="AT340" i="2"/>
  <c r="AT653" i="2"/>
  <c r="AT540" i="2"/>
  <c r="AT167" i="2"/>
  <c r="AT573" i="2"/>
  <c r="AT551" i="2"/>
  <c r="AT576" i="2"/>
  <c r="AT693" i="2"/>
  <c r="AT353" i="2"/>
  <c r="AT590" i="2"/>
  <c r="AT38" i="2"/>
  <c r="AT246" i="2"/>
  <c r="AT535" i="2"/>
  <c r="AT342" i="2"/>
  <c r="AT510" i="2"/>
  <c r="AT156" i="2"/>
  <c r="AT468" i="2"/>
  <c r="AT42" i="2"/>
  <c r="AT472" i="2"/>
  <c r="AT293" i="2"/>
  <c r="AT139" i="2"/>
  <c r="AT542" i="2"/>
  <c r="AT599" i="2"/>
  <c r="AT345" i="2"/>
  <c r="AT271" i="2"/>
  <c r="AT43" i="2"/>
  <c r="AT388" i="2"/>
  <c r="AT546" i="2"/>
  <c r="AT214" i="2"/>
  <c r="AT414" i="2"/>
  <c r="AT183" i="2"/>
  <c r="AT228" i="2"/>
  <c r="AT179" i="2"/>
  <c r="AT430" i="2"/>
  <c r="AT655" i="2"/>
  <c r="AU676" i="2"/>
  <c r="AU694" i="2"/>
  <c r="AU422" i="2"/>
  <c r="AU245" i="2"/>
  <c r="AU385" i="2"/>
  <c r="AU434" i="2"/>
  <c r="AU616" i="2"/>
  <c r="AU116" i="2"/>
  <c r="AU471" i="2"/>
  <c r="AU611" i="2"/>
  <c r="AU627" i="2"/>
  <c r="AU630" i="2"/>
  <c r="AU224" i="2"/>
  <c r="AU690" i="2"/>
  <c r="AU365" i="2"/>
  <c r="AU526" i="2"/>
  <c r="AU384" i="2"/>
  <c r="AU558" i="2"/>
  <c r="AU490" i="2"/>
  <c r="AU343" i="2"/>
  <c r="AU174" i="2"/>
  <c r="AU155" i="2"/>
  <c r="AU283" i="2"/>
  <c r="AU393" i="2"/>
  <c r="AU543" i="2"/>
  <c r="AU230" i="2"/>
  <c r="AU315" i="2"/>
  <c r="AU455" i="2"/>
  <c r="AU176" i="2"/>
  <c r="AU67" i="2"/>
  <c r="AU495" i="2"/>
  <c r="AU203" i="2"/>
  <c r="AU475" i="2"/>
  <c r="AU285" i="2"/>
  <c r="AU446" i="2"/>
  <c r="AU400" i="2"/>
  <c r="AU721" i="2"/>
  <c r="AU85" i="2"/>
  <c r="AU217" i="2"/>
  <c r="AU363" i="2"/>
  <c r="AU371" i="2"/>
  <c r="AU354" i="2"/>
  <c r="AU221" i="2"/>
  <c r="AU39" i="2"/>
  <c r="AU697" i="2"/>
  <c r="AU322" i="2"/>
  <c r="AU661" i="2"/>
  <c r="AU2" i="2"/>
  <c r="AU413" i="2"/>
  <c r="AU375" i="2"/>
  <c r="AU370" i="2"/>
  <c r="AU598" i="2"/>
  <c r="AU642" i="2"/>
  <c r="AU134" i="2"/>
  <c r="AU127" i="2"/>
  <c r="AU386" i="2"/>
  <c r="AU350" i="2"/>
  <c r="AU603" i="2"/>
  <c r="AU466" i="2"/>
  <c r="AU553" i="2"/>
  <c r="AU613" i="2"/>
  <c r="AU670" i="2"/>
  <c r="AU502" i="2"/>
  <c r="AU715" i="2"/>
  <c r="AU213" i="2"/>
  <c r="AU701" i="2"/>
  <c r="AU480" i="2"/>
  <c r="AU347" i="2"/>
  <c r="AU200" i="2"/>
  <c r="AU696" i="2"/>
  <c r="AU320" i="2"/>
  <c r="AU76" i="2"/>
  <c r="AU181" i="2"/>
  <c r="AU610" i="2"/>
  <c r="AU465" i="2"/>
  <c r="AU562" i="2"/>
  <c r="AU479" i="2"/>
  <c r="AU623" i="2"/>
  <c r="AU592" i="2"/>
  <c r="AU14" i="2"/>
  <c r="AU193" i="2"/>
  <c r="AU262" i="2"/>
  <c r="AU36" i="2"/>
  <c r="AU236" i="2"/>
  <c r="AU294" i="2"/>
  <c r="AU360" i="2"/>
  <c r="AU439" i="2"/>
  <c r="AU323" i="2"/>
  <c r="AU392" i="2"/>
  <c r="AU202" i="2"/>
  <c r="AU114" i="2"/>
  <c r="AU685" i="2"/>
  <c r="AU113" i="2"/>
  <c r="AU492" i="2"/>
  <c r="AU90" i="2"/>
  <c r="AU532" i="2"/>
  <c r="AU5" i="2"/>
  <c r="AU453" i="2"/>
  <c r="AU726" i="2"/>
  <c r="AU478" i="2"/>
  <c r="AU682" i="2"/>
  <c r="AU609" i="2"/>
  <c r="AU301" i="2"/>
  <c r="AU65" i="2"/>
  <c r="AU352" i="2"/>
  <c r="AU333" i="2"/>
  <c r="AU494" i="2"/>
  <c r="AU81" i="2"/>
  <c r="AU145" i="2"/>
  <c r="AU267" i="2"/>
  <c r="AU309" i="2"/>
  <c r="AU249" i="2"/>
  <c r="AU150" i="2"/>
  <c r="AU231" i="2"/>
  <c r="AU59" i="2"/>
  <c r="AU240" i="2"/>
  <c r="AU153" i="2"/>
  <c r="AU602" i="2"/>
  <c r="AU436" i="2"/>
  <c r="AU406" i="2"/>
  <c r="AU444" i="2"/>
  <c r="AT581" i="2"/>
  <c r="AT310" i="2"/>
  <c r="AT3" i="2"/>
  <c r="AT645" i="2"/>
  <c r="AT351" i="2"/>
  <c r="AT448" i="2"/>
  <c r="AT171" i="2"/>
  <c r="AT88" i="2"/>
  <c r="AT631" i="2"/>
  <c r="AT16" i="2"/>
  <c r="AT505" i="2"/>
  <c r="AT593" i="2"/>
  <c r="AT147" i="2"/>
  <c r="AT464" i="2"/>
  <c r="AT12" i="2"/>
  <c r="AT298" i="2"/>
  <c r="AT588" i="2"/>
  <c r="AT189" i="2"/>
  <c r="AT341" i="2"/>
  <c r="AT106" i="2"/>
  <c r="AT11" i="2"/>
  <c r="AT52" i="2"/>
  <c r="AT237" i="2"/>
  <c r="AT326" i="2"/>
  <c r="AU702" i="2"/>
  <c r="AU574" i="2"/>
  <c r="AU288" i="2"/>
  <c r="AU552" i="2"/>
  <c r="AU529" i="2"/>
  <c r="AU501" i="2"/>
  <c r="AU499" i="2"/>
  <c r="AU382" i="2"/>
  <c r="AU671" i="2"/>
  <c r="AU108" i="2"/>
  <c r="AU239" i="2"/>
  <c r="AU530" i="2"/>
  <c r="AU68" i="2"/>
  <c r="AU170" i="2"/>
  <c r="AU328" i="2"/>
  <c r="AU680" i="2"/>
  <c r="AU383" i="2"/>
  <c r="AU118" i="2"/>
  <c r="AU94" i="2"/>
  <c r="AU662" i="2"/>
  <c r="AU98" i="2"/>
  <c r="AU539" i="2"/>
  <c r="AU531" i="2"/>
  <c r="AU638" i="2"/>
  <c r="AU443" i="2"/>
  <c r="AU215" i="2"/>
  <c r="AU461" i="2"/>
  <c r="AU378" i="2"/>
  <c r="AU458" i="2"/>
  <c r="AU485" i="2"/>
  <c r="AU29" i="2"/>
  <c r="AU23" i="2"/>
  <c r="AU142" i="2"/>
  <c r="AU109" i="2"/>
  <c r="AU665" i="2"/>
  <c r="AU190" i="2"/>
  <c r="AU159" i="2"/>
  <c r="AU331" i="2"/>
  <c r="AU667" i="2"/>
  <c r="AU46" i="2"/>
  <c r="AU583" i="2"/>
  <c r="AU358" i="2"/>
  <c r="AU64" i="2"/>
  <c r="AU332" i="2"/>
  <c r="AU678" i="2"/>
  <c r="AU438" i="2"/>
  <c r="AU232" i="2"/>
  <c r="AU720" i="2"/>
  <c r="AU45" i="2"/>
  <c r="AU441" i="2"/>
  <c r="AU557" i="2"/>
  <c r="AU467" i="2"/>
  <c r="AU83" i="2"/>
  <c r="AU32" i="2"/>
  <c r="AU700" i="2"/>
  <c r="AU560" i="2"/>
  <c r="AU69" i="2"/>
  <c r="AU591" i="2"/>
  <c r="AU180" i="2"/>
  <c r="AU639" i="2"/>
  <c r="AS723" i="2"/>
  <c r="AS564" i="2"/>
  <c r="AS725" i="2"/>
  <c r="AS647" i="2"/>
  <c r="AV647" i="2" s="1"/>
  <c r="AS103" i="2"/>
  <c r="AV103" i="2" s="1"/>
  <c r="AS452" i="2"/>
  <c r="AS445" i="2"/>
  <c r="AS509" i="2"/>
  <c r="AS633" i="2"/>
  <c r="AS25" i="2"/>
  <c r="AS482" i="2"/>
  <c r="AV482" i="2" s="1"/>
  <c r="AS21" i="2"/>
  <c r="AS716" i="2"/>
  <c r="AS93" i="2"/>
  <c r="AS403" i="2"/>
  <c r="AS581" i="2"/>
  <c r="AV581" i="2" s="1"/>
  <c r="AS310" i="2"/>
  <c r="AS3" i="2"/>
  <c r="AS645" i="2"/>
  <c r="AS351" i="2"/>
  <c r="AS448" i="2"/>
  <c r="AS171" i="2"/>
  <c r="AS88" i="2"/>
  <c r="AV88" i="2" s="1"/>
  <c r="AS631" i="2"/>
  <c r="AV631" i="2" s="1"/>
  <c r="AS16" i="2"/>
  <c r="AV16" i="2" s="1"/>
  <c r="AS505" i="2"/>
  <c r="AV505" i="2" s="1"/>
  <c r="AS593" i="2"/>
  <c r="AV593" i="2" s="1"/>
  <c r="AS147" i="2"/>
  <c r="AV147" i="2" s="1"/>
  <c r="AS464" i="2"/>
  <c r="AS12" i="2"/>
  <c r="AS298" i="2"/>
  <c r="AS588" i="2"/>
  <c r="AS189" i="2"/>
  <c r="AS341" i="2"/>
  <c r="AS106" i="2"/>
  <c r="AV106" i="2" s="1"/>
  <c r="AS11" i="2"/>
  <c r="AV11" i="2" s="1"/>
  <c r="AS52" i="2"/>
  <c r="AV52" i="2" s="1"/>
  <c r="AS237" i="2"/>
  <c r="AV237" i="2" s="1"/>
  <c r="AS326" i="2"/>
  <c r="AV326" i="2" s="1"/>
  <c r="AT704" i="2"/>
  <c r="AT608" i="2"/>
  <c r="AT427" i="2"/>
  <c r="AT649" i="2"/>
  <c r="AT689" i="2"/>
  <c r="AT432" i="2"/>
  <c r="AT683" i="2"/>
  <c r="AT619" i="2"/>
  <c r="AT252" i="2"/>
  <c r="AT279" i="2"/>
  <c r="AT411" i="2"/>
  <c r="AT289" i="2"/>
  <c r="AT462" i="2"/>
  <c r="AT73" i="2"/>
  <c r="AT218" i="2"/>
  <c r="AT276" i="2"/>
  <c r="AT26" i="2"/>
  <c r="AT442" i="2"/>
  <c r="AT296" i="2"/>
  <c r="AT537" i="2"/>
  <c r="AT656" i="2"/>
  <c r="AT318" i="2"/>
  <c r="AT263" i="2"/>
  <c r="AT534" i="2"/>
  <c r="AT53" i="2"/>
  <c r="AT709" i="2"/>
  <c r="AT321" i="2"/>
  <c r="AT672" i="2"/>
  <c r="AT131" i="2"/>
  <c r="AT674" i="2"/>
  <c r="AT273" i="2"/>
  <c r="AT473" i="2"/>
  <c r="AT349" i="2"/>
  <c r="AT57" i="2"/>
  <c r="AT201" i="2"/>
  <c r="AT9" i="2"/>
  <c r="AT554" i="2"/>
  <c r="AT572" i="2"/>
  <c r="AT27" i="2"/>
  <c r="AT274" i="2"/>
  <c r="AT49" i="2"/>
  <c r="AT580" i="2"/>
  <c r="AT622" i="2"/>
  <c r="AT419" i="2"/>
  <c r="AT324" i="2"/>
  <c r="AT226" i="2"/>
  <c r="AT15" i="2"/>
  <c r="AT128" i="2"/>
  <c r="AT58" i="2"/>
  <c r="AT72" i="2"/>
  <c r="AT7" i="2"/>
  <c r="AT486" i="2"/>
  <c r="AT513" i="2"/>
  <c r="AT177" i="2"/>
  <c r="AT175" i="2"/>
  <c r="AT165" i="2"/>
  <c r="AT123" i="2"/>
  <c r="AT714" i="2"/>
  <c r="AT182" i="2"/>
  <c r="AT692" i="2"/>
  <c r="AU607" i="2"/>
  <c r="AU421" i="2"/>
  <c r="AU402" i="2"/>
  <c r="AU491" i="2"/>
  <c r="AU268" i="2"/>
  <c r="AU449" i="2"/>
  <c r="AU648" i="2"/>
  <c r="AU636" i="2"/>
  <c r="AU518" i="2"/>
  <c r="AU587" i="2"/>
  <c r="AU196" i="2"/>
  <c r="AU319" i="2"/>
  <c r="AU699" i="2"/>
  <c r="AU146" i="2"/>
  <c r="AU666" i="2"/>
  <c r="AU41" i="2"/>
  <c r="AU313" i="2"/>
  <c r="AU362" i="2"/>
  <c r="AU339" i="2"/>
  <c r="AU428" i="2"/>
  <c r="AU144" i="2"/>
  <c r="AU559" i="2"/>
  <c r="AU204" i="2"/>
  <c r="AU78" i="2"/>
  <c r="AU586" i="2"/>
  <c r="AU207" i="2"/>
  <c r="AU376" i="2"/>
  <c r="AU126" i="2"/>
  <c r="AU570" i="2"/>
  <c r="AU373" i="2"/>
  <c r="AU456" i="2"/>
  <c r="AU374" i="2"/>
  <c r="AU512" i="2"/>
  <c r="AU711" i="2"/>
  <c r="AU13" i="2"/>
  <c r="AU314" i="2"/>
  <c r="AU33" i="2"/>
  <c r="AU457" i="2"/>
  <c r="AU408" i="2"/>
  <c r="AU379" i="2"/>
  <c r="AU148" i="2"/>
  <c r="AU578" i="2"/>
  <c r="AU122" i="2"/>
  <c r="AU404" i="2"/>
  <c r="AU229" i="2"/>
  <c r="AU50" i="2"/>
  <c r="AU195" i="2"/>
  <c r="AU233" i="2"/>
  <c r="AU199" i="2"/>
  <c r="AU162" i="2"/>
  <c r="AU172" i="2"/>
  <c r="AU56" i="2"/>
  <c r="AU35" i="2"/>
  <c r="AU547" i="2"/>
  <c r="AU569" i="2"/>
  <c r="AU664" i="2"/>
  <c r="AU243" i="2"/>
  <c r="AU143" i="2"/>
  <c r="AU60" i="2"/>
  <c r="AU545" i="2"/>
  <c r="AS559" i="2"/>
  <c r="AV559" i="2" s="1"/>
  <c r="AS204" i="2"/>
  <c r="AS78" i="2"/>
  <c r="AS586" i="2"/>
  <c r="AS207" i="2"/>
  <c r="AS376" i="2"/>
  <c r="AS126" i="2"/>
  <c r="AV126" i="2" s="1"/>
  <c r="AS570" i="2"/>
  <c r="AV570" i="2" s="1"/>
  <c r="AS373" i="2"/>
  <c r="AS456" i="2"/>
  <c r="AV456" i="2" s="1"/>
  <c r="AS374" i="2"/>
  <c r="AV374" i="2" s="1"/>
  <c r="AS512" i="2"/>
  <c r="AV512" i="2" s="1"/>
  <c r="AS711" i="2"/>
  <c r="AV711" i="2" s="1"/>
  <c r="AS13" i="2"/>
  <c r="AS314" i="2"/>
  <c r="AS33" i="2"/>
  <c r="AS457" i="2"/>
  <c r="AS408" i="2"/>
  <c r="AS379" i="2"/>
  <c r="AS148" i="2"/>
  <c r="AV148" i="2" s="1"/>
  <c r="AS578" i="2"/>
  <c r="AS122" i="2"/>
  <c r="AV122" i="2" s="1"/>
  <c r="AS404" i="2"/>
  <c r="AV404" i="2" s="1"/>
  <c r="AS229" i="2"/>
  <c r="AV229" i="2" s="1"/>
  <c r="AS50" i="2"/>
  <c r="AV50" i="2" s="1"/>
  <c r="AS195" i="2"/>
  <c r="AS233" i="2"/>
  <c r="AS199" i="2"/>
  <c r="AS162" i="2"/>
  <c r="AS172" i="2"/>
  <c r="AS56" i="2"/>
  <c r="AV56" i="2" s="1"/>
  <c r="AS35" i="2"/>
  <c r="AV35" i="2" s="1"/>
  <c r="AS547" i="2"/>
  <c r="AS569" i="2"/>
  <c r="AV569" i="2" s="1"/>
  <c r="AS664" i="2"/>
  <c r="AV664" i="2" s="1"/>
  <c r="AS243" i="2"/>
  <c r="AV243" i="2" s="1"/>
  <c r="AS143" i="2"/>
  <c r="AV143" i="2" s="1"/>
  <c r="AS60" i="2"/>
  <c r="AS545" i="2"/>
  <c r="AT440" i="2"/>
  <c r="AT643" i="2"/>
  <c r="AT410" i="2"/>
  <c r="AT493" i="2"/>
  <c r="AT596" i="2"/>
  <c r="AT129" i="2"/>
  <c r="AT447" i="2"/>
  <c r="AT618" i="2"/>
  <c r="AT157" i="2"/>
  <c r="AT164" i="2"/>
  <c r="AT617" i="2"/>
  <c r="AT425" i="2"/>
  <c r="AT451" i="2"/>
  <c r="AT117" i="2"/>
  <c r="AT63" i="2"/>
  <c r="AT187" i="2"/>
  <c r="AT208" i="2"/>
  <c r="AT359" i="2"/>
  <c r="AV359" i="2" s="1"/>
  <c r="AT255" i="2"/>
  <c r="AT563" i="2"/>
  <c r="AT397" i="2"/>
  <c r="AT483" i="2"/>
  <c r="AT287" i="2"/>
  <c r="AT44" i="2"/>
  <c r="AT524" i="2"/>
  <c r="AT517" i="2"/>
  <c r="AT600" i="2"/>
  <c r="AT130" i="2"/>
  <c r="AT307" i="2"/>
  <c r="AT571" i="2"/>
  <c r="AT133" i="2"/>
  <c r="AT248" i="2"/>
  <c r="AT484" i="2"/>
  <c r="AT163" i="2"/>
  <c r="AT178" i="2"/>
  <c r="AT356" i="2"/>
  <c r="AT433" i="2"/>
  <c r="AT124" i="2"/>
  <c r="AT401" i="2"/>
  <c r="AT407" i="2"/>
  <c r="AT300" i="2"/>
  <c r="AT429" i="2"/>
  <c r="AT507" i="2"/>
  <c r="AT101" i="2"/>
  <c r="AT489" i="2"/>
  <c r="AT628" i="2"/>
  <c r="AT541" i="2"/>
  <c r="AT305" i="2"/>
  <c r="AT242" i="2"/>
  <c r="AT55" i="2"/>
  <c r="AT308" i="2"/>
  <c r="AT266" i="2"/>
  <c r="AT614" i="2"/>
  <c r="AT577" i="2"/>
  <c r="AT399" i="2"/>
  <c r="AT346" i="2"/>
  <c r="AT337" i="2"/>
  <c r="AT71" i="2"/>
  <c r="AT205" i="2"/>
  <c r="AT394" i="2"/>
  <c r="AU704" i="2"/>
  <c r="AU608" i="2"/>
  <c r="AU427" i="2"/>
  <c r="AU649" i="2"/>
  <c r="AU689" i="2"/>
  <c r="AU432" i="2"/>
  <c r="AU683" i="2"/>
  <c r="AU619" i="2"/>
  <c r="AU252" i="2"/>
  <c r="AU279" i="2"/>
  <c r="AU411" i="2"/>
  <c r="AU289" i="2"/>
  <c r="AU462" i="2"/>
  <c r="AU73" i="2"/>
  <c r="AU218" i="2"/>
  <c r="AU276" i="2"/>
  <c r="AU26" i="2"/>
  <c r="AU442" i="2"/>
  <c r="AU296" i="2"/>
  <c r="AU537" i="2"/>
  <c r="AU656" i="2"/>
  <c r="AU318" i="2"/>
  <c r="AU263" i="2"/>
  <c r="AU534" i="2"/>
  <c r="AU53" i="2"/>
  <c r="AU709" i="2"/>
  <c r="AU321" i="2"/>
  <c r="AU672" i="2"/>
  <c r="AU131" i="2"/>
  <c r="AU674" i="2"/>
  <c r="AU273" i="2"/>
  <c r="AU473" i="2"/>
  <c r="AU349" i="2"/>
  <c r="AU57" i="2"/>
  <c r="AU201" i="2"/>
  <c r="AU9" i="2"/>
  <c r="AU554" i="2"/>
  <c r="AU572" i="2"/>
  <c r="AU27" i="2"/>
  <c r="AU274" i="2"/>
  <c r="AU49" i="2"/>
  <c r="AU580" i="2"/>
  <c r="AU622" i="2"/>
  <c r="AU419" i="2"/>
  <c r="AU324" i="2"/>
  <c r="AU226" i="2"/>
  <c r="AU15" i="2"/>
  <c r="AU128" i="2"/>
  <c r="AU58" i="2"/>
  <c r="AU72" i="2"/>
  <c r="AU7" i="2"/>
  <c r="AU486" i="2"/>
  <c r="AU513" i="2"/>
  <c r="AU177" i="2"/>
  <c r="AU175" i="2"/>
  <c r="AU165" i="2"/>
  <c r="AU123" i="2"/>
  <c r="AU714" i="2"/>
  <c r="AU182" i="2"/>
  <c r="AU692" i="2"/>
  <c r="AS273" i="2"/>
  <c r="AS473" i="2"/>
  <c r="AS349" i="2"/>
  <c r="AS57" i="2"/>
  <c r="AS201" i="2"/>
  <c r="AS9" i="2"/>
  <c r="AS554" i="2"/>
  <c r="AS572" i="2"/>
  <c r="AV572" i="2" s="1"/>
  <c r="AS27" i="2"/>
  <c r="AV27" i="2" s="1"/>
  <c r="AS274" i="2"/>
  <c r="AV274" i="2" s="1"/>
  <c r="AS49" i="2"/>
  <c r="AS580" i="2"/>
  <c r="AV580" i="2" s="1"/>
  <c r="AS622" i="2"/>
  <c r="AS419" i="2"/>
  <c r="AS324" i="2"/>
  <c r="AS226" i="2"/>
  <c r="AS15" i="2"/>
  <c r="AS128" i="2"/>
  <c r="AS58" i="2"/>
  <c r="AS72" i="2"/>
  <c r="AV72" i="2" s="1"/>
  <c r="AS7" i="2"/>
  <c r="AV7" i="2" s="1"/>
  <c r="AS486" i="2"/>
  <c r="AV486" i="2" s="1"/>
  <c r="AS513" i="2"/>
  <c r="AS177" i="2"/>
  <c r="AV177" i="2" s="1"/>
  <c r="AS175" i="2"/>
  <c r="AS165" i="2"/>
  <c r="AS123" i="2"/>
  <c r="AS714" i="2"/>
  <c r="AS182" i="2"/>
  <c r="AS692" i="2"/>
  <c r="AR495" i="2"/>
  <c r="AT620" i="2"/>
  <c r="AT398" i="2"/>
  <c r="AT679" i="2"/>
  <c r="AT606" i="2"/>
  <c r="AT299" i="2"/>
  <c r="AT210" i="2"/>
  <c r="AT506" i="2"/>
  <c r="AT291" i="2"/>
  <c r="AT717" i="2"/>
  <c r="AT158" i="2"/>
  <c r="AT152" i="2"/>
  <c r="AT686" i="2"/>
  <c r="AT92" i="2"/>
  <c r="AT691" i="2"/>
  <c r="AT381" i="2"/>
  <c r="AT612" i="2"/>
  <c r="AT698" i="2"/>
  <c r="AT724" i="2"/>
  <c r="AT641" i="2"/>
  <c r="AT209" i="2"/>
  <c r="AT186" i="2"/>
  <c r="AT528" i="2"/>
  <c r="AT4" i="2"/>
  <c r="AT24" i="2"/>
  <c r="AT286" i="2"/>
  <c r="AT687" i="2"/>
  <c r="AT282" i="2"/>
  <c r="AT253" i="2"/>
  <c r="AT420" i="2"/>
  <c r="AT329" i="2"/>
  <c r="AT198" i="2"/>
  <c r="AT658" i="2"/>
  <c r="AT151" i="2"/>
  <c r="AT235" i="2"/>
  <c r="AT705" i="2"/>
  <c r="AT595" i="2"/>
  <c r="AT657" i="2"/>
  <c r="AT549" i="2"/>
  <c r="AT70" i="2"/>
  <c r="AT450" i="2"/>
  <c r="AT254" i="2"/>
  <c r="AT250" i="2"/>
  <c r="AT316" i="2"/>
  <c r="AT459" i="2"/>
  <c r="AT594" i="2"/>
  <c r="AT650" i="2"/>
  <c r="AT366" i="2"/>
  <c r="AT380" i="2"/>
  <c r="AT703" i="2"/>
  <c r="AT169" i="2"/>
  <c r="AT77" i="2"/>
  <c r="AT173" i="2"/>
  <c r="AT100" i="2"/>
  <c r="AT191" i="2"/>
  <c r="AT121" i="2"/>
  <c r="AT111" i="2"/>
  <c r="AT30" i="2"/>
  <c r="AT141" i="2"/>
  <c r="AT681" i="2"/>
  <c r="AT629" i="2"/>
  <c r="AU440" i="2"/>
  <c r="AU643" i="2"/>
  <c r="AU410" i="2"/>
  <c r="AU493" i="2"/>
  <c r="AU596" i="2"/>
  <c r="AU129" i="2"/>
  <c r="AU447" i="2"/>
  <c r="AU618" i="2"/>
  <c r="AU157" i="2"/>
  <c r="AU164" i="2"/>
  <c r="AU617" i="2"/>
  <c r="AU425" i="2"/>
  <c r="AU451" i="2"/>
  <c r="AU117" i="2"/>
  <c r="AU63" i="2"/>
  <c r="AU187" i="2"/>
  <c r="AU208" i="2"/>
  <c r="AU359" i="2"/>
  <c r="AU255" i="2"/>
  <c r="AU563" i="2"/>
  <c r="AU397" i="2"/>
  <c r="AU483" i="2"/>
  <c r="AU287" i="2"/>
  <c r="AU44" i="2"/>
  <c r="AU524" i="2"/>
  <c r="AU517" i="2"/>
  <c r="AU600" i="2"/>
  <c r="AU130" i="2"/>
  <c r="AU307" i="2"/>
  <c r="AU571" i="2"/>
  <c r="AU133" i="2"/>
  <c r="AU248" i="2"/>
  <c r="AU484" i="2"/>
  <c r="AU163" i="2"/>
  <c r="AU178" i="2"/>
  <c r="AU356" i="2"/>
  <c r="AU433" i="2"/>
  <c r="AU124" i="2"/>
  <c r="AU401" i="2"/>
  <c r="AU407" i="2"/>
  <c r="AU300" i="2"/>
  <c r="AU429" i="2"/>
  <c r="AU507" i="2"/>
  <c r="AU101" i="2"/>
  <c r="AU489" i="2"/>
  <c r="AU628" i="2"/>
  <c r="AU541" i="2"/>
  <c r="AU305" i="2"/>
  <c r="AU242" i="2"/>
  <c r="AU55" i="2"/>
  <c r="AU308" i="2"/>
  <c r="AU266" i="2"/>
  <c r="AU614" i="2"/>
  <c r="AU577" i="2"/>
  <c r="AU399" i="2"/>
  <c r="AU346" i="2"/>
  <c r="AU337" i="2"/>
  <c r="AU71" i="2"/>
  <c r="AU205" i="2"/>
  <c r="AU394" i="2"/>
  <c r="AR579" i="2"/>
  <c r="AT579" i="2"/>
  <c r="AR222" i="2"/>
  <c r="AT222" i="2"/>
  <c r="AR168" i="2"/>
  <c r="AU168" i="2"/>
  <c r="AR494" i="2"/>
  <c r="AR267" i="2"/>
  <c r="AR25" i="2"/>
  <c r="AR341" i="2"/>
  <c r="AR314" i="2"/>
  <c r="AR408" i="2"/>
  <c r="AR195" i="2"/>
  <c r="AR199" i="2"/>
  <c r="AR234" i="2"/>
  <c r="AR139" i="2"/>
  <c r="AR214" i="2"/>
  <c r="AR414" i="2"/>
  <c r="AR430" i="2"/>
  <c r="AR72" i="2"/>
  <c r="AR165" i="2"/>
  <c r="AR476" i="2"/>
  <c r="AR216" i="2"/>
  <c r="AR39" i="2"/>
  <c r="AR370" i="2"/>
  <c r="AR450" i="2"/>
  <c r="AR384" i="2"/>
  <c r="AR343" i="2"/>
  <c r="AR346" i="2"/>
  <c r="AR337" i="2"/>
  <c r="AR394" i="2"/>
  <c r="AR260" i="2"/>
  <c r="AR103" i="2"/>
  <c r="AR88" i="2"/>
  <c r="AR147" i="2"/>
  <c r="AR106" i="2"/>
  <c r="AR648" i="2"/>
  <c r="AR196" i="2"/>
  <c r="AR457" i="2"/>
  <c r="AR162" i="2"/>
  <c r="AR440" i="2"/>
  <c r="AR565" i="2"/>
  <c r="AR129" i="2"/>
  <c r="AR71" i="2"/>
  <c r="AR568" i="2"/>
  <c r="AR111" i="2"/>
  <c r="AR575" i="2"/>
  <c r="AR62" i="2"/>
  <c r="AR91" i="2"/>
  <c r="AR325" i="2"/>
  <c r="AR387" i="2"/>
  <c r="AR586" i="2"/>
  <c r="AR379" i="2"/>
  <c r="AR205" i="2"/>
  <c r="AR113" i="2"/>
  <c r="AR309" i="2"/>
  <c r="AR102" i="2"/>
  <c r="AR231" i="2"/>
  <c r="AR82" i="2"/>
  <c r="AR119" i="2"/>
  <c r="AR185" i="2"/>
  <c r="AR481" i="2"/>
  <c r="AR357" i="2"/>
  <c r="AR125" i="2"/>
  <c r="AR149" i="2"/>
  <c r="AR474" i="2"/>
  <c r="AR115" i="2"/>
  <c r="H108" i="3"/>
  <c r="H102" i="3"/>
  <c r="H10" i="3"/>
  <c r="H112" i="3"/>
  <c r="H79" i="3"/>
  <c r="H67" i="3"/>
  <c r="H40" i="3"/>
  <c r="H69" i="3"/>
  <c r="H56" i="3"/>
  <c r="H93" i="3"/>
  <c r="H75" i="3"/>
  <c r="H28" i="3"/>
  <c r="H33" i="3"/>
  <c r="H18" i="3"/>
  <c r="H95" i="3"/>
  <c r="H64" i="3"/>
  <c r="H11" i="3"/>
  <c r="H119" i="3"/>
  <c r="H101" i="3"/>
  <c r="H23" i="3"/>
  <c r="H87" i="3"/>
  <c r="H9" i="3"/>
  <c r="H115" i="3"/>
  <c r="H52" i="3"/>
  <c r="H76" i="3"/>
  <c r="AR329" i="2"/>
  <c r="H97" i="3"/>
  <c r="H15" i="3"/>
  <c r="H106" i="3"/>
  <c r="H113" i="3"/>
  <c r="H6" i="3"/>
  <c r="H49" i="3"/>
  <c r="H37" i="3"/>
  <c r="H50" i="3"/>
  <c r="H92" i="3"/>
  <c r="H68" i="3"/>
  <c r="H2" i="3"/>
  <c r="H70" i="3"/>
  <c r="H94" i="3"/>
  <c r="H44" i="3"/>
  <c r="H51" i="3"/>
  <c r="H118" i="3"/>
  <c r="H103" i="3"/>
  <c r="H116" i="3"/>
  <c r="H45" i="3"/>
  <c r="AR4" i="2"/>
  <c r="AR198" i="2"/>
  <c r="H82" i="3"/>
  <c r="H120" i="3"/>
  <c r="H105" i="3"/>
  <c r="H14" i="3"/>
  <c r="H34" i="3"/>
  <c r="H81" i="3"/>
  <c r="H43" i="3"/>
  <c r="AR286" i="2"/>
  <c r="H57" i="3"/>
  <c r="H110" i="3"/>
  <c r="H62" i="3"/>
  <c r="H85" i="3"/>
  <c r="H96" i="3"/>
  <c r="H20" i="3"/>
  <c r="H84" i="3"/>
  <c r="H35" i="3"/>
  <c r="H104" i="3"/>
  <c r="H86" i="3"/>
  <c r="AR24" i="2"/>
  <c r="AR151" i="2"/>
  <c r="AR657" i="2"/>
  <c r="H7" i="3"/>
  <c r="H30" i="3"/>
  <c r="H4" i="3"/>
  <c r="H111" i="3"/>
  <c r="H114" i="3"/>
  <c r="H41" i="3"/>
  <c r="AR501" i="2"/>
  <c r="AR98" i="2"/>
  <c r="AR142" i="2"/>
  <c r="AR109" i="2"/>
  <c r="AR441" i="2"/>
  <c r="AR557" i="2"/>
  <c r="AR83" i="2"/>
  <c r="H78" i="3"/>
  <c r="H121" i="3"/>
  <c r="H36" i="3"/>
  <c r="H29" i="3"/>
  <c r="H59" i="3"/>
  <c r="H89" i="3"/>
  <c r="S115" i="3"/>
  <c r="K115" i="3"/>
  <c r="T115" i="3"/>
  <c r="L62" i="3"/>
  <c r="M6" i="3"/>
  <c r="R115" i="3"/>
  <c r="L115" i="3"/>
  <c r="J115" i="3"/>
  <c r="J18" i="3"/>
  <c r="N115" i="3"/>
  <c r="M115" i="3"/>
  <c r="J62" i="3"/>
  <c r="K6" i="3"/>
  <c r="T6" i="3"/>
  <c r="S6" i="3"/>
  <c r="R6" i="3"/>
  <c r="O115" i="3"/>
  <c r="L6" i="3"/>
  <c r="T62" i="3"/>
  <c r="S114" i="3"/>
  <c r="K3" i="3"/>
  <c r="C3" i="3"/>
  <c r="J21" i="3"/>
  <c r="N2" i="3"/>
  <c r="R2" i="3"/>
  <c r="R64" i="3"/>
  <c r="J69" i="3"/>
  <c r="J73" i="3"/>
  <c r="N66" i="3"/>
  <c r="O21" i="3"/>
  <c r="S21" i="3"/>
  <c r="O72" i="3"/>
  <c r="N64" i="3"/>
  <c r="L64" i="3"/>
  <c r="O69" i="3"/>
  <c r="S72" i="3"/>
  <c r="T66" i="3"/>
  <c r="M72" i="3"/>
  <c r="AR40" i="2"/>
  <c r="AR184" i="2"/>
  <c r="AR31" i="2"/>
  <c r="T21" i="3"/>
  <c r="M64" i="3"/>
  <c r="C69" i="3"/>
  <c r="T72" i="3"/>
  <c r="L17" i="3"/>
  <c r="N72" i="3"/>
  <c r="F91" i="3"/>
  <c r="R72" i="3"/>
  <c r="M77" i="3"/>
  <c r="J13" i="3"/>
  <c r="K78" i="3"/>
  <c r="K77" i="3"/>
  <c r="L72" i="3"/>
  <c r="J76" i="3"/>
  <c r="O67" i="3"/>
  <c r="J72" i="3"/>
  <c r="J65" i="3"/>
  <c r="O76" i="3"/>
  <c r="AR615" i="2"/>
  <c r="S75" i="3"/>
  <c r="K24" i="3"/>
  <c r="K121" i="3"/>
  <c r="N56" i="3"/>
  <c r="S26" i="3"/>
  <c r="J77" i="3"/>
  <c r="K72" i="3"/>
  <c r="S28" i="3"/>
  <c r="T76" i="3"/>
  <c r="M26" i="3"/>
  <c r="O77" i="3"/>
  <c r="C72" i="3"/>
  <c r="C65" i="3"/>
  <c r="G117" i="3"/>
  <c r="R62" i="3"/>
  <c r="R91" i="3"/>
  <c r="S77" i="3"/>
  <c r="L41" i="3"/>
  <c r="M114" i="3"/>
  <c r="M28" i="3"/>
  <c r="M18" i="3"/>
  <c r="M50" i="3"/>
  <c r="K18" i="3"/>
  <c r="L108" i="3"/>
  <c r="R75" i="3"/>
  <c r="T95" i="3"/>
  <c r="T114" i="3"/>
  <c r="T28" i="3"/>
  <c r="T18" i="3"/>
  <c r="J24" i="3"/>
  <c r="J23" i="3"/>
  <c r="L3" i="3"/>
  <c r="O62" i="3"/>
  <c r="O13" i="3"/>
  <c r="C77" i="3"/>
  <c r="AR53" i="2"/>
  <c r="S62" i="3"/>
  <c r="T77" i="3"/>
  <c r="L75" i="3"/>
  <c r="N114" i="3"/>
  <c r="N18" i="3"/>
  <c r="O24" i="3"/>
  <c r="C4" i="3"/>
  <c r="N13" i="3"/>
  <c r="R24" i="3"/>
  <c r="N75" i="3"/>
  <c r="R114" i="3"/>
  <c r="R28" i="3"/>
  <c r="R18" i="3"/>
  <c r="J3" i="3"/>
  <c r="N77" i="3"/>
  <c r="N92" i="3"/>
  <c r="R77" i="3"/>
  <c r="L18" i="3"/>
  <c r="K62" i="3"/>
  <c r="L77" i="3"/>
  <c r="O75" i="3"/>
  <c r="AR410" i="2"/>
  <c r="AR157" i="2"/>
  <c r="AR425" i="2"/>
  <c r="AR63" i="2"/>
  <c r="AR178" i="2"/>
  <c r="AR541" i="2"/>
  <c r="S76" i="3"/>
  <c r="R100" i="3"/>
  <c r="S58" i="3"/>
  <c r="S69" i="3"/>
  <c r="S106" i="3"/>
  <c r="S65" i="3"/>
  <c r="S87" i="3"/>
  <c r="T74" i="3"/>
  <c r="T38" i="3"/>
  <c r="T119" i="3"/>
  <c r="J33" i="3"/>
  <c r="K41" i="3"/>
  <c r="L114" i="3"/>
  <c r="L28" i="3"/>
  <c r="L57" i="3"/>
  <c r="L39" i="3"/>
  <c r="L50" i="3"/>
  <c r="M21" i="3"/>
  <c r="M76" i="3"/>
  <c r="M8" i="3"/>
  <c r="O25" i="3"/>
  <c r="O3" i="3"/>
  <c r="S13" i="3"/>
  <c r="AR117" i="2"/>
  <c r="AR208" i="2"/>
  <c r="AR120" i="2"/>
  <c r="S17" i="3"/>
  <c r="S3" i="3"/>
  <c r="J2" i="3"/>
  <c r="J64" i="3"/>
  <c r="K67" i="3"/>
  <c r="M69" i="3"/>
  <c r="M120" i="3"/>
  <c r="M73" i="3"/>
  <c r="M65" i="3"/>
  <c r="C12" i="3"/>
  <c r="C5" i="3"/>
  <c r="D106" i="3"/>
  <c r="AR493" i="2"/>
  <c r="AR447" i="2"/>
  <c r="AR164" i="2"/>
  <c r="AR451" i="2"/>
  <c r="AR187" i="2"/>
  <c r="AR255" i="2"/>
  <c r="O65" i="3"/>
  <c r="R74" i="3"/>
  <c r="R38" i="3"/>
  <c r="J112" i="3"/>
  <c r="J114" i="3"/>
  <c r="J28" i="3"/>
  <c r="J66" i="3"/>
  <c r="J30" i="3"/>
  <c r="K21" i="3"/>
  <c r="K76" i="3"/>
  <c r="K8" i="3"/>
  <c r="L93" i="3"/>
  <c r="M17" i="3"/>
  <c r="M3" i="3"/>
  <c r="N7" i="3"/>
  <c r="O26" i="3"/>
  <c r="O2" i="3"/>
  <c r="O47" i="3"/>
  <c r="O64" i="3"/>
  <c r="C71" i="3"/>
  <c r="D52" i="3"/>
  <c r="R22" i="3"/>
  <c r="R7" i="3"/>
  <c r="S47" i="3"/>
  <c r="S64" i="3"/>
  <c r="T13" i="3"/>
  <c r="T91" i="3"/>
  <c r="J100" i="3"/>
  <c r="J97" i="3"/>
  <c r="K58" i="3"/>
  <c r="K69" i="3"/>
  <c r="K90" i="3"/>
  <c r="K65" i="3"/>
  <c r="K87" i="3"/>
  <c r="L74" i="3"/>
  <c r="L38" i="3"/>
  <c r="M34" i="3"/>
  <c r="M15" i="3"/>
  <c r="O114" i="3"/>
  <c r="C8" i="3"/>
  <c r="R13" i="3"/>
  <c r="R88" i="3"/>
  <c r="S92" i="3"/>
  <c r="S53" i="3"/>
  <c r="T58" i="3"/>
  <c r="T69" i="3"/>
  <c r="T14" i="3"/>
  <c r="T65" i="3"/>
  <c r="J74" i="3"/>
  <c r="J38" i="3"/>
  <c r="J119" i="3"/>
  <c r="J35" i="3"/>
  <c r="K15" i="3"/>
  <c r="K61" i="3"/>
  <c r="L104" i="3"/>
  <c r="L5" i="3"/>
  <c r="L48" i="3"/>
  <c r="L113" i="3"/>
  <c r="M112" i="3"/>
  <c r="M30" i="3"/>
  <c r="M57" i="3"/>
  <c r="M39" i="3"/>
  <c r="N21" i="3"/>
  <c r="N76" i="3"/>
  <c r="N8" i="3"/>
  <c r="N116" i="3"/>
  <c r="N40" i="3"/>
  <c r="O93" i="3"/>
  <c r="C110" i="3"/>
  <c r="E52" i="3"/>
  <c r="R21" i="3"/>
  <c r="R76" i="3"/>
  <c r="T17" i="3"/>
  <c r="T3" i="3"/>
  <c r="K2" i="3"/>
  <c r="K64" i="3"/>
  <c r="N58" i="3"/>
  <c r="N69" i="3"/>
  <c r="N65" i="3"/>
  <c r="O74" i="3"/>
  <c r="S112" i="3"/>
  <c r="R58" i="3"/>
  <c r="R69" i="3"/>
  <c r="R65" i="3"/>
  <c r="S74" i="3"/>
  <c r="K114" i="3"/>
  <c r="K28" i="3"/>
  <c r="L21" i="3"/>
  <c r="L76" i="3"/>
  <c r="N3" i="3"/>
  <c r="C64" i="3"/>
  <c r="R5" i="3"/>
  <c r="R17" i="3"/>
  <c r="R3" i="3"/>
  <c r="T2" i="3"/>
  <c r="T64" i="3"/>
  <c r="J67" i="3"/>
  <c r="L69" i="3"/>
  <c r="L73" i="3"/>
  <c r="L65" i="3"/>
  <c r="C114" i="3"/>
  <c r="C66" i="3"/>
  <c r="C39" i="3"/>
  <c r="C44" i="3"/>
  <c r="D59" i="3"/>
  <c r="F82" i="3"/>
  <c r="S67" i="3"/>
  <c r="O23" i="3"/>
  <c r="E79" i="3"/>
  <c r="R95" i="3"/>
  <c r="R66" i="3"/>
  <c r="S49" i="3"/>
  <c r="S24" i="3"/>
  <c r="S23" i="3"/>
  <c r="J17" i="3"/>
  <c r="L2" i="3"/>
  <c r="M62" i="3"/>
  <c r="M67" i="3"/>
  <c r="N78" i="3"/>
  <c r="N6" i="3"/>
  <c r="O120" i="3"/>
  <c r="O73" i="3"/>
  <c r="C79" i="3"/>
  <c r="C9" i="3"/>
  <c r="E30" i="3"/>
  <c r="C78" i="3"/>
  <c r="E117" i="3"/>
  <c r="G79" i="3"/>
  <c r="T78" i="3"/>
  <c r="O70" i="3"/>
  <c r="R78" i="3"/>
  <c r="R44" i="3"/>
  <c r="R46" i="3"/>
  <c r="S120" i="3"/>
  <c r="S73" i="3"/>
  <c r="S11" i="3"/>
  <c r="J75" i="3"/>
  <c r="J29" i="3"/>
  <c r="J10" i="3"/>
  <c r="K37" i="3"/>
  <c r="K102" i="3"/>
  <c r="K12" i="3"/>
  <c r="L95" i="3"/>
  <c r="L36" i="3"/>
  <c r="L66" i="3"/>
  <c r="L52" i="3"/>
  <c r="M49" i="3"/>
  <c r="M70" i="3"/>
  <c r="M24" i="3"/>
  <c r="M105" i="3"/>
  <c r="M23" i="3"/>
  <c r="M122" i="3"/>
  <c r="M121" i="3"/>
  <c r="N4" i="3"/>
  <c r="O17" i="3"/>
  <c r="O80" i="3"/>
  <c r="C27" i="3"/>
  <c r="D62" i="3"/>
  <c r="D105" i="3"/>
  <c r="F40" i="3"/>
  <c r="L78" i="3"/>
  <c r="T37" i="3"/>
  <c r="K105" i="3"/>
  <c r="K122" i="3"/>
  <c r="O85" i="3"/>
  <c r="R56" i="3"/>
  <c r="S85" i="3"/>
  <c r="T67" i="3"/>
  <c r="T88" i="3"/>
  <c r="J78" i="3"/>
  <c r="J6" i="3"/>
  <c r="J44" i="3"/>
  <c r="J46" i="3"/>
  <c r="J53" i="3"/>
  <c r="K106" i="3"/>
  <c r="K120" i="3"/>
  <c r="K73" i="3"/>
  <c r="K11" i="3"/>
  <c r="K108" i="3"/>
  <c r="L82" i="3"/>
  <c r="M75" i="3"/>
  <c r="M29" i="3"/>
  <c r="M33" i="3"/>
  <c r="N37" i="3"/>
  <c r="O95" i="3"/>
  <c r="O66" i="3"/>
  <c r="O18" i="3"/>
  <c r="C49" i="3"/>
  <c r="C24" i="3"/>
  <c r="C105" i="3"/>
  <c r="C32" i="3"/>
  <c r="D115" i="3"/>
  <c r="E28" i="3"/>
  <c r="F67" i="3"/>
  <c r="D67" i="3"/>
  <c r="S10" i="3"/>
  <c r="J95" i="3"/>
  <c r="J52" i="3"/>
  <c r="K49" i="3"/>
  <c r="K23" i="3"/>
  <c r="D122" i="3"/>
  <c r="S2" i="3"/>
  <c r="S117" i="3"/>
  <c r="R37" i="3"/>
  <c r="R102" i="3"/>
  <c r="S95" i="3"/>
  <c r="S66" i="3"/>
  <c r="T49" i="3"/>
  <c r="T70" i="3"/>
  <c r="T24" i="3"/>
  <c r="T23" i="3"/>
  <c r="K17" i="3"/>
  <c r="M2" i="3"/>
  <c r="M117" i="3"/>
  <c r="N62" i="3"/>
  <c r="N67" i="3"/>
  <c r="N88" i="3"/>
  <c r="O78" i="3"/>
  <c r="O6" i="3"/>
  <c r="O53" i="3"/>
  <c r="C73" i="3"/>
  <c r="C11" i="3"/>
  <c r="C108" i="3"/>
  <c r="D85" i="3"/>
  <c r="F115" i="3"/>
  <c r="G70" i="3"/>
  <c r="K70" i="3"/>
  <c r="R67" i="3"/>
  <c r="R20" i="3"/>
  <c r="S78" i="3"/>
  <c r="S44" i="3"/>
  <c r="T73" i="3"/>
  <c r="T11" i="3"/>
  <c r="T108" i="3"/>
  <c r="J82" i="3"/>
  <c r="K75" i="3"/>
  <c r="K118" i="3"/>
  <c r="K10" i="3"/>
  <c r="L37" i="3"/>
  <c r="L102" i="3"/>
  <c r="L12" i="3"/>
  <c r="M95" i="3"/>
  <c r="M36" i="3"/>
  <c r="M99" i="3"/>
  <c r="M66" i="3"/>
  <c r="M52" i="3"/>
  <c r="N49" i="3"/>
  <c r="N70" i="3"/>
  <c r="N24" i="3"/>
  <c r="N105" i="3"/>
  <c r="N23" i="3"/>
  <c r="N122" i="3"/>
  <c r="N121" i="3"/>
  <c r="O4" i="3"/>
  <c r="O71" i="3"/>
  <c r="C17" i="3"/>
  <c r="C94" i="3"/>
  <c r="C16" i="3"/>
  <c r="D49" i="3"/>
  <c r="D40" i="3"/>
  <c r="G10" i="3"/>
  <c r="R82" i="3"/>
  <c r="R49" i="3"/>
  <c r="R23" i="3"/>
  <c r="L67" i="3"/>
  <c r="M78" i="3"/>
  <c r="N73" i="3"/>
  <c r="N11" i="3"/>
  <c r="N108" i="3"/>
  <c r="O82" i="3"/>
  <c r="C10" i="3"/>
  <c r="E44" i="3"/>
  <c r="T102" i="3"/>
  <c r="R73" i="3"/>
  <c r="T75" i="3"/>
  <c r="J37" i="3"/>
  <c r="K95" i="3"/>
  <c r="K66" i="3"/>
  <c r="L49" i="3"/>
  <c r="L24" i="3"/>
  <c r="L23" i="3"/>
  <c r="N17" i="3"/>
  <c r="C2" i="3"/>
  <c r="D120" i="3"/>
  <c r="D84" i="3"/>
  <c r="E80" i="3"/>
  <c r="G119" i="3"/>
  <c r="R45" i="3"/>
  <c r="R27" i="3"/>
  <c r="R101" i="3"/>
  <c r="S89" i="3"/>
  <c r="T20" i="3"/>
  <c r="T42" i="3"/>
  <c r="T54" i="3"/>
  <c r="T96" i="3"/>
  <c r="J84" i="3"/>
  <c r="J92" i="3"/>
  <c r="K14" i="3"/>
  <c r="K98" i="3"/>
  <c r="K60" i="3"/>
  <c r="L119" i="3"/>
  <c r="L35" i="3"/>
  <c r="L68" i="3"/>
  <c r="L86" i="3"/>
  <c r="L79" i="3"/>
  <c r="M118" i="3"/>
  <c r="M55" i="3"/>
  <c r="M10" i="3"/>
  <c r="AR427" i="2"/>
  <c r="AR252" i="2"/>
  <c r="AR279" i="2"/>
  <c r="AR411" i="2"/>
  <c r="AR289" i="2"/>
  <c r="AR462" i="2"/>
  <c r="AR73" i="2"/>
  <c r="AR218" i="2"/>
  <c r="AR276" i="2"/>
  <c r="AR26" i="2"/>
  <c r="AR442" i="2"/>
  <c r="AR296" i="2"/>
  <c r="AR537" i="2"/>
  <c r="AR263" i="2"/>
  <c r="AR321" i="2"/>
  <c r="AR131" i="2"/>
  <c r="AR273" i="2"/>
  <c r="AR349" i="2"/>
  <c r="AR57" i="2"/>
  <c r="AR201" i="2"/>
  <c r="AR9" i="2"/>
  <c r="AR572" i="2"/>
  <c r="AR27" i="2"/>
  <c r="AR274" i="2"/>
  <c r="AR49" i="2"/>
  <c r="AR324" i="2"/>
  <c r="AR226" i="2"/>
  <c r="AR15" i="2"/>
  <c r="AR128" i="2"/>
  <c r="AR58" i="2"/>
  <c r="AR123" i="2"/>
  <c r="AR182" i="2"/>
  <c r="R104" i="3"/>
  <c r="R12" i="3"/>
  <c r="R48" i="3"/>
  <c r="R113" i="3"/>
  <c r="R41" i="3"/>
  <c r="R31" i="3"/>
  <c r="S36" i="3"/>
  <c r="S99" i="3"/>
  <c r="S30" i="3"/>
  <c r="S107" i="3"/>
  <c r="S57" i="3"/>
  <c r="S39" i="3"/>
  <c r="S52" i="3"/>
  <c r="S50" i="3"/>
  <c r="T51" i="3"/>
  <c r="T8" i="3"/>
  <c r="T116" i="3"/>
  <c r="T105" i="3"/>
  <c r="T32" i="3"/>
  <c r="T122" i="3"/>
  <c r="T40" i="3"/>
  <c r="T121" i="3"/>
  <c r="J4" i="3"/>
  <c r="J43" i="3"/>
  <c r="J93" i="3"/>
  <c r="J109" i="3"/>
  <c r="J103" i="3"/>
  <c r="J71" i="3"/>
  <c r="J111" i="3"/>
  <c r="K94" i="3"/>
  <c r="K25" i="3"/>
  <c r="K110" i="3"/>
  <c r="K59" i="3"/>
  <c r="K16" i="3"/>
  <c r="K80" i="3"/>
  <c r="L56" i="3"/>
  <c r="L22" i="3"/>
  <c r="L45" i="3"/>
  <c r="L27" i="3"/>
  <c r="L7" i="3"/>
  <c r="L101" i="3"/>
  <c r="M85" i="3"/>
  <c r="M47" i="3"/>
  <c r="M89" i="3"/>
  <c r="N20" i="3"/>
  <c r="N42" i="3"/>
  <c r="N54" i="3"/>
  <c r="N91" i="3"/>
  <c r="N96" i="3"/>
  <c r="AR563" i="2"/>
  <c r="AR397" i="2"/>
  <c r="AR524" i="2"/>
  <c r="AR517" i="2"/>
  <c r="AR130" i="2"/>
  <c r="AR307" i="2"/>
  <c r="AR571" i="2"/>
  <c r="AR133" i="2"/>
  <c r="AR248" i="2"/>
  <c r="AR163" i="2"/>
  <c r="AR356" i="2"/>
  <c r="AR124" i="2"/>
  <c r="AR401" i="2"/>
  <c r="AR407" i="2"/>
  <c r="AR300" i="2"/>
  <c r="AR429" i="2"/>
  <c r="C14" i="3"/>
  <c r="AR489" i="2"/>
  <c r="AR305" i="2"/>
  <c r="AR242" i="2"/>
  <c r="AR614" i="2"/>
  <c r="AR577" i="2"/>
  <c r="R42" i="3"/>
  <c r="S46" i="3"/>
  <c r="T120" i="3"/>
  <c r="L31" i="3"/>
  <c r="M107" i="3"/>
  <c r="N51" i="3"/>
  <c r="N32" i="3"/>
  <c r="O43" i="3"/>
  <c r="O109" i="3"/>
  <c r="AR606" i="2"/>
  <c r="AR299" i="2"/>
  <c r="AR210" i="2"/>
  <c r="AR158" i="2"/>
  <c r="AR152" i="2"/>
  <c r="AR92" i="2"/>
  <c r="AR381" i="2"/>
  <c r="S84" i="3"/>
  <c r="J86" i="3"/>
  <c r="K33" i="3"/>
  <c r="K9" i="3"/>
  <c r="R70" i="3"/>
  <c r="R51" i="3"/>
  <c r="R8" i="3"/>
  <c r="R116" i="3"/>
  <c r="R105" i="3"/>
  <c r="R32" i="3"/>
  <c r="R122" i="3"/>
  <c r="R40" i="3"/>
  <c r="R121" i="3"/>
  <c r="S4" i="3"/>
  <c r="S43" i="3"/>
  <c r="S93" i="3"/>
  <c r="S109" i="3"/>
  <c r="S103" i="3"/>
  <c r="S71" i="3"/>
  <c r="S111" i="3"/>
  <c r="T94" i="3"/>
  <c r="K63" i="3"/>
  <c r="R106" i="3"/>
  <c r="R120" i="3"/>
  <c r="R96" i="3"/>
  <c r="S100" i="3"/>
  <c r="K29" i="3"/>
  <c r="K19" i="3"/>
  <c r="T98" i="3"/>
  <c r="T87" i="3"/>
  <c r="J68" i="3"/>
  <c r="K81" i="3"/>
  <c r="R34" i="3"/>
  <c r="R54" i="3"/>
  <c r="T90" i="3"/>
  <c r="T60" i="3"/>
  <c r="K34" i="3"/>
  <c r="K83" i="3"/>
  <c r="AR318" i="2"/>
  <c r="AR177" i="2"/>
  <c r="S97" i="3"/>
  <c r="T106" i="3"/>
  <c r="J79" i="3"/>
  <c r="K55" i="3"/>
  <c r="R84" i="3"/>
  <c r="R92" i="3"/>
  <c r="R53" i="3"/>
  <c r="R97" i="3"/>
  <c r="S90" i="3"/>
  <c r="S14" i="3"/>
  <c r="S98" i="3"/>
  <c r="S108" i="3"/>
  <c r="S60" i="3"/>
  <c r="T82" i="3"/>
  <c r="T35" i="3"/>
  <c r="T68" i="3"/>
  <c r="T86" i="3"/>
  <c r="T79" i="3"/>
  <c r="J34" i="3"/>
  <c r="J118" i="3"/>
  <c r="J55" i="3"/>
  <c r="J15" i="3"/>
  <c r="J19" i="3"/>
  <c r="J81" i="3"/>
  <c r="J83" i="3"/>
  <c r="J63" i="3"/>
  <c r="J9" i="3"/>
  <c r="J61" i="3"/>
  <c r="K104" i="3"/>
  <c r="K5" i="3"/>
  <c r="K48" i="3"/>
  <c r="K113" i="3"/>
  <c r="K31" i="3"/>
  <c r="L112" i="3"/>
  <c r="L99" i="3"/>
  <c r="L30" i="3"/>
  <c r="L107" i="3"/>
  <c r="M51" i="3"/>
  <c r="M116" i="3"/>
  <c r="M32" i="3"/>
  <c r="M40" i="3"/>
  <c r="N43" i="3"/>
  <c r="N93" i="3"/>
  <c r="N109" i="3"/>
  <c r="N103" i="3"/>
  <c r="N71" i="3"/>
  <c r="N111" i="3"/>
  <c r="O94" i="3"/>
  <c r="O110" i="3"/>
  <c r="O59" i="3"/>
  <c r="O16" i="3"/>
  <c r="AR288" i="2"/>
  <c r="AR499" i="2"/>
  <c r="AR382" i="2"/>
  <c r="AR108" i="2"/>
  <c r="AR239" i="2"/>
  <c r="AR68" i="2"/>
  <c r="AR170" i="2"/>
  <c r="AR328" i="2"/>
  <c r="AR118" i="2"/>
  <c r="AR94" i="2"/>
  <c r="AR539" i="2"/>
  <c r="AR531" i="2"/>
  <c r="AR443" i="2"/>
  <c r="AR215" i="2"/>
  <c r="AR461" i="2"/>
  <c r="C56" i="3"/>
  <c r="AR378" i="2"/>
  <c r="C22" i="3"/>
  <c r="AR458" i="2"/>
  <c r="AR485" i="2"/>
  <c r="AR29" i="2"/>
  <c r="AR23" i="2"/>
  <c r="AR190" i="2"/>
  <c r="AR159" i="2"/>
  <c r="AR331" i="2"/>
  <c r="AR46" i="2"/>
  <c r="AR358" i="2"/>
  <c r="AR64" i="2"/>
  <c r="AR332" i="2"/>
  <c r="AR438" i="2"/>
  <c r="AR232" i="2"/>
  <c r="AR45" i="2"/>
  <c r="AR467" i="2"/>
  <c r="AR32" i="2"/>
  <c r="C45" i="3"/>
  <c r="AR560" i="2"/>
  <c r="AR69" i="2"/>
  <c r="AR591" i="2"/>
  <c r="AR180" i="2"/>
  <c r="C7" i="3"/>
  <c r="C101" i="3"/>
  <c r="AR639" i="2"/>
  <c r="AR584" i="2"/>
  <c r="R119" i="3"/>
  <c r="R35" i="3"/>
  <c r="R68" i="3"/>
  <c r="R86" i="3"/>
  <c r="R79" i="3"/>
  <c r="S34" i="3"/>
  <c r="S29" i="3"/>
  <c r="S118" i="3"/>
  <c r="S55" i="3"/>
  <c r="S33" i="3"/>
  <c r="S15" i="3"/>
  <c r="S19" i="3"/>
  <c r="S81" i="3"/>
  <c r="S83" i="3"/>
  <c r="S63" i="3"/>
  <c r="S9" i="3"/>
  <c r="S61" i="3"/>
  <c r="T104" i="3"/>
  <c r="T12" i="3"/>
  <c r="T5" i="3"/>
  <c r="T48" i="3"/>
  <c r="T113" i="3"/>
  <c r="T41" i="3"/>
  <c r="T31" i="3"/>
  <c r="J36" i="3"/>
  <c r="J99" i="3"/>
  <c r="J107" i="3"/>
  <c r="J57" i="3"/>
  <c r="J39" i="3"/>
  <c r="J50" i="3"/>
  <c r="K51" i="3"/>
  <c r="K116" i="3"/>
  <c r="K32" i="3"/>
  <c r="K40" i="3"/>
  <c r="L4" i="3"/>
  <c r="L43" i="3"/>
  <c r="L109" i="3"/>
  <c r="L103" i="3"/>
  <c r="L71" i="3"/>
  <c r="L111" i="3"/>
  <c r="M94" i="3"/>
  <c r="M25" i="3"/>
  <c r="M110" i="3"/>
  <c r="M59" i="3"/>
  <c r="M16" i="3"/>
  <c r="M80" i="3"/>
  <c r="N22" i="3"/>
  <c r="N45" i="3"/>
  <c r="N27" i="3"/>
  <c r="N101" i="3"/>
  <c r="O117" i="3"/>
  <c r="O89" i="3"/>
  <c r="AR421" i="2"/>
  <c r="AR268" i="2"/>
  <c r="AR449" i="2"/>
  <c r="AR636" i="2"/>
  <c r="AR587" i="2"/>
  <c r="AR146" i="2"/>
  <c r="AR41" i="2"/>
  <c r="AR313" i="2"/>
  <c r="AR362" i="2"/>
  <c r="AR339" i="2"/>
  <c r="C62" i="3"/>
  <c r="AR144" i="2"/>
  <c r="AR559" i="2"/>
  <c r="C13" i="3"/>
  <c r="AR78" i="2"/>
  <c r="AR207" i="2"/>
  <c r="AR376" i="2"/>
  <c r="AR126" i="2"/>
  <c r="AR570" i="2"/>
  <c r="AR456" i="2"/>
  <c r="AR374" i="2"/>
  <c r="AR13" i="2"/>
  <c r="AR33" i="2"/>
  <c r="C67" i="3"/>
  <c r="AR148" i="2"/>
  <c r="AR578" i="2"/>
  <c r="AR122" i="2"/>
  <c r="C87" i="3"/>
  <c r="AR404" i="2"/>
  <c r="AR229" i="2"/>
  <c r="C20" i="3"/>
  <c r="AR50" i="2"/>
  <c r="AR233" i="2"/>
  <c r="AR172" i="2"/>
  <c r="AR56" i="2"/>
  <c r="C42" i="3"/>
  <c r="AR35" i="2"/>
  <c r="AR547" i="2"/>
  <c r="C88" i="3"/>
  <c r="AR569" i="2"/>
  <c r="AR243" i="2"/>
  <c r="C54" i="3"/>
  <c r="C91" i="3"/>
  <c r="AR143" i="2"/>
  <c r="AR60" i="2"/>
  <c r="AR545" i="2"/>
  <c r="C96" i="3"/>
  <c r="AR576" i="2"/>
  <c r="AR472" i="2"/>
  <c r="AR183" i="2"/>
  <c r="T25" i="3"/>
  <c r="T110" i="3"/>
  <c r="T59" i="3"/>
  <c r="T16" i="3"/>
  <c r="T80" i="3"/>
  <c r="J56" i="3"/>
  <c r="J22" i="3"/>
  <c r="J45" i="3"/>
  <c r="J27" i="3"/>
  <c r="J7" i="3"/>
  <c r="J101" i="3"/>
  <c r="K26" i="3"/>
  <c r="K85" i="3"/>
  <c r="K47" i="3"/>
  <c r="K117" i="3"/>
  <c r="K89" i="3"/>
  <c r="L13" i="3"/>
  <c r="L20" i="3"/>
  <c r="L42" i="3"/>
  <c r="L88" i="3"/>
  <c r="L54" i="3"/>
  <c r="L91" i="3"/>
  <c r="L96" i="3"/>
  <c r="M84" i="3"/>
  <c r="M100" i="3"/>
  <c r="M92" i="3"/>
  <c r="M44" i="3"/>
  <c r="M46" i="3"/>
  <c r="M53" i="3"/>
  <c r="M97" i="3"/>
  <c r="N106" i="3"/>
  <c r="N120" i="3"/>
  <c r="N90" i="3"/>
  <c r="N14" i="3"/>
  <c r="N98" i="3"/>
  <c r="N87" i="3"/>
  <c r="N60" i="3"/>
  <c r="O38" i="3"/>
  <c r="O119" i="3"/>
  <c r="O35" i="3"/>
  <c r="O68" i="3"/>
  <c r="O86" i="3"/>
  <c r="O79" i="3"/>
  <c r="AR544" i="2"/>
  <c r="AR550" i="2"/>
  <c r="AR251" i="2"/>
  <c r="AR96" i="2"/>
  <c r="AR555" i="2"/>
  <c r="AR89" i="2"/>
  <c r="C75" i="3"/>
  <c r="AR417" i="2"/>
  <c r="AR105" i="2"/>
  <c r="AR197" i="2"/>
  <c r="AR668" i="2"/>
  <c r="AR292" i="2"/>
  <c r="AR22" i="2"/>
  <c r="AR412" i="2"/>
  <c r="AR311" i="2"/>
  <c r="AR424" i="2"/>
  <c r="AR18" i="2"/>
  <c r="AR503" i="2"/>
  <c r="AR302" i="2"/>
  <c r="AR280" i="2"/>
  <c r="C34" i="3"/>
  <c r="AR112" i="2"/>
  <c r="AR135" i="2"/>
  <c r="AR244" i="2"/>
  <c r="AR348" i="2"/>
  <c r="AR396" i="2"/>
  <c r="AR395" i="2"/>
  <c r="AR508" i="2"/>
  <c r="AR34" i="2"/>
  <c r="AR219" i="2"/>
  <c r="AR74" i="2"/>
  <c r="AR19" i="2"/>
  <c r="AR87" i="2"/>
  <c r="AR6" i="2"/>
  <c r="AR166" i="2"/>
  <c r="AR258" i="2"/>
  <c r="C81" i="3"/>
  <c r="AR527" i="2"/>
  <c r="C63" i="3"/>
  <c r="AR10" i="2"/>
  <c r="AR257" i="2"/>
  <c r="R90" i="3"/>
  <c r="R14" i="3"/>
  <c r="R98" i="3"/>
  <c r="R11" i="3"/>
  <c r="R108" i="3"/>
  <c r="R87" i="3"/>
  <c r="R60" i="3"/>
  <c r="S38" i="3"/>
  <c r="S82" i="3"/>
  <c r="S119" i="3"/>
  <c r="S35" i="3"/>
  <c r="S68" i="3"/>
  <c r="S86" i="3"/>
  <c r="S79" i="3"/>
  <c r="T34" i="3"/>
  <c r="T29" i="3"/>
  <c r="T118" i="3"/>
  <c r="T55" i="3"/>
  <c r="T33" i="3"/>
  <c r="T10" i="3"/>
  <c r="T15" i="3"/>
  <c r="T19" i="3"/>
  <c r="T81" i="3"/>
  <c r="T83" i="3"/>
  <c r="T63" i="3"/>
  <c r="T9" i="3"/>
  <c r="T61" i="3"/>
  <c r="J104" i="3"/>
  <c r="J102" i="3"/>
  <c r="J12" i="3"/>
  <c r="J5" i="3"/>
  <c r="J48" i="3"/>
  <c r="J113" i="3"/>
  <c r="J41" i="3"/>
  <c r="J31" i="3"/>
  <c r="K36" i="3"/>
  <c r="K112" i="3"/>
  <c r="K99" i="3"/>
  <c r="K30" i="3"/>
  <c r="K107" i="3"/>
  <c r="K57" i="3"/>
  <c r="K39" i="3"/>
  <c r="K52" i="3"/>
  <c r="K50" i="3"/>
  <c r="L70" i="3"/>
  <c r="L51" i="3"/>
  <c r="L8" i="3"/>
  <c r="L116" i="3"/>
  <c r="L105" i="3"/>
  <c r="L32" i="3"/>
  <c r="L122" i="3"/>
  <c r="L40" i="3"/>
  <c r="L121" i="3"/>
  <c r="M4" i="3"/>
  <c r="M43" i="3"/>
  <c r="M93" i="3"/>
  <c r="AR548" i="2"/>
  <c r="AR496" i="2"/>
  <c r="AR477" i="2"/>
  <c r="AR488" i="2"/>
  <c r="AR261" i="2"/>
  <c r="AR281" i="2"/>
  <c r="AR192" i="2"/>
  <c r="AR389" i="2"/>
  <c r="AR86" i="2"/>
  <c r="AR317" i="2"/>
  <c r="AR426" i="2"/>
  <c r="AR99" i="2"/>
  <c r="AR225" i="2"/>
  <c r="AR336" i="2"/>
  <c r="AR270" i="2"/>
  <c r="AR272" i="2"/>
  <c r="AR66" i="2"/>
  <c r="AR361" i="2"/>
  <c r="AR107" i="2"/>
  <c r="AR454" i="2"/>
  <c r="AR519" i="2"/>
  <c r="AR8" i="2"/>
  <c r="AR497" i="2"/>
  <c r="AR80" i="2"/>
  <c r="AR84" i="2"/>
  <c r="AR264" i="2"/>
  <c r="AR47" i="2"/>
  <c r="AR161" i="2"/>
  <c r="AR437" i="2"/>
  <c r="AR335" i="2"/>
  <c r="AR295" i="2"/>
  <c r="AR344" i="2"/>
  <c r="R94" i="3"/>
  <c r="R25" i="3"/>
  <c r="R110" i="3"/>
  <c r="R59" i="3"/>
  <c r="R16" i="3"/>
  <c r="R80" i="3"/>
  <c r="S56" i="3"/>
  <c r="S22" i="3"/>
  <c r="S45" i="3"/>
  <c r="S27" i="3"/>
  <c r="S7" i="3"/>
  <c r="S101" i="3"/>
  <c r="T26" i="3"/>
  <c r="T85" i="3"/>
  <c r="T47" i="3"/>
  <c r="T117" i="3"/>
  <c r="T89" i="3"/>
  <c r="J20" i="3"/>
  <c r="J42" i="3"/>
  <c r="J88" i="3"/>
  <c r="J54" i="3"/>
  <c r="J91" i="3"/>
  <c r="J96" i="3"/>
  <c r="K84" i="3"/>
  <c r="K100" i="3"/>
  <c r="K92" i="3"/>
  <c r="K44" i="3"/>
  <c r="K46" i="3"/>
  <c r="K53" i="3"/>
  <c r="K97" i="3"/>
  <c r="L58" i="3"/>
  <c r="L106" i="3"/>
  <c r="L120" i="3"/>
  <c r="L90" i="3"/>
  <c r="L14" i="3"/>
  <c r="L98" i="3"/>
  <c r="L11" i="3"/>
  <c r="L87" i="3"/>
  <c r="L60" i="3"/>
  <c r="M74" i="3"/>
  <c r="M38" i="3"/>
  <c r="M82" i="3"/>
  <c r="M119" i="3"/>
  <c r="M35" i="3"/>
  <c r="AR601" i="2"/>
  <c r="AR372" i="2"/>
  <c r="AR561" i="2"/>
  <c r="AR269" i="2"/>
  <c r="AR405" i="2"/>
  <c r="AR110" i="2"/>
  <c r="AR194" i="2"/>
  <c r="AR338" i="2"/>
  <c r="AR369" i="2"/>
  <c r="AR54" i="2"/>
  <c r="AR211" i="2"/>
  <c r="AR423" i="2"/>
  <c r="AR368" i="2"/>
  <c r="AR538" i="2"/>
  <c r="AR37" i="2"/>
  <c r="AR220" i="2"/>
  <c r="AR104" i="2"/>
  <c r="AR48" i="2"/>
  <c r="C36" i="3"/>
  <c r="AR17" i="2"/>
  <c r="AR334" i="2"/>
  <c r="AR469" i="2"/>
  <c r="AR238" i="2"/>
  <c r="AR28" i="2"/>
  <c r="AR265" i="2"/>
  <c r="AR367" i="2"/>
  <c r="C112" i="3"/>
  <c r="AR259" i="2"/>
  <c r="AR132" i="2"/>
  <c r="AR327" i="2"/>
  <c r="AR140" i="2"/>
  <c r="C99" i="3"/>
  <c r="AR154" i="2"/>
  <c r="C30" i="3"/>
  <c r="C107" i="3"/>
  <c r="AR500" i="2"/>
  <c r="C57" i="3"/>
  <c r="R29" i="3"/>
  <c r="R118" i="3"/>
  <c r="R55" i="3"/>
  <c r="R33" i="3"/>
  <c r="R10" i="3"/>
  <c r="R15" i="3"/>
  <c r="R19" i="3"/>
  <c r="R81" i="3"/>
  <c r="R83" i="3"/>
  <c r="R63" i="3"/>
  <c r="R9" i="3"/>
  <c r="R61" i="3"/>
  <c r="S37" i="3"/>
  <c r="S104" i="3"/>
  <c r="S102" i="3"/>
  <c r="S12" i="3"/>
  <c r="S5" i="3"/>
  <c r="S48" i="3"/>
  <c r="S113" i="3"/>
  <c r="S41" i="3"/>
  <c r="S31" i="3"/>
  <c r="T36" i="3"/>
  <c r="T112" i="3"/>
  <c r="T99" i="3"/>
  <c r="T30" i="3"/>
  <c r="T107" i="3"/>
  <c r="T57" i="3"/>
  <c r="T39" i="3"/>
  <c r="T52" i="3"/>
  <c r="T50" i="3"/>
  <c r="J49" i="3"/>
  <c r="J70" i="3"/>
  <c r="J51" i="3"/>
  <c r="J8" i="3"/>
  <c r="J116" i="3"/>
  <c r="J105" i="3"/>
  <c r="J32" i="3"/>
  <c r="J122" i="3"/>
  <c r="J40" i="3"/>
  <c r="J121" i="3"/>
  <c r="K4" i="3"/>
  <c r="K43" i="3"/>
  <c r="K93" i="3"/>
  <c r="K109" i="3"/>
  <c r="K103" i="3"/>
  <c r="K71" i="3"/>
  <c r="K111" i="3"/>
  <c r="L94" i="3"/>
  <c r="L25" i="3"/>
  <c r="L110" i="3"/>
  <c r="L59" i="3"/>
  <c r="L16" i="3"/>
  <c r="L80" i="3"/>
  <c r="AR470" i="2"/>
  <c r="AR589" i="2"/>
  <c r="AR625" i="2"/>
  <c r="AR97" i="2"/>
  <c r="AR51" i="2"/>
  <c r="AR520" i="2"/>
  <c r="AR377" i="2"/>
  <c r="AR227" i="2"/>
  <c r="AR61" i="2"/>
  <c r="AR340" i="2"/>
  <c r="AR540" i="2"/>
  <c r="AR167" i="2"/>
  <c r="AR353" i="2"/>
  <c r="AR38" i="2"/>
  <c r="AR246" i="2"/>
  <c r="AR535" i="2"/>
  <c r="AR342" i="2"/>
  <c r="AR510" i="2"/>
  <c r="AR156" i="2"/>
  <c r="AR42" i="2"/>
  <c r="AR293" i="2"/>
  <c r="AR542" i="2"/>
  <c r="AR599" i="2"/>
  <c r="C100" i="3"/>
  <c r="AR271" i="2"/>
  <c r="AR43" i="2"/>
  <c r="AR388" i="2"/>
  <c r="R26" i="3"/>
  <c r="R85" i="3"/>
  <c r="R47" i="3"/>
  <c r="R117" i="3"/>
  <c r="R89" i="3"/>
  <c r="S20" i="3"/>
  <c r="S42" i="3"/>
  <c r="S88" i="3"/>
  <c r="S54" i="3"/>
  <c r="S91" i="3"/>
  <c r="S96" i="3"/>
  <c r="T84" i="3"/>
  <c r="T100" i="3"/>
  <c r="T92" i="3"/>
  <c r="T44" i="3"/>
  <c r="T46" i="3"/>
  <c r="T53" i="3"/>
  <c r="T97" i="3"/>
  <c r="J58" i="3"/>
  <c r="J106" i="3"/>
  <c r="J120" i="3"/>
  <c r="J90" i="3"/>
  <c r="J14" i="3"/>
  <c r="J98" i="3"/>
  <c r="J11" i="3"/>
  <c r="J108" i="3"/>
  <c r="J87" i="3"/>
  <c r="J60" i="3"/>
  <c r="K74" i="3"/>
  <c r="K38" i="3"/>
  <c r="K82" i="3"/>
  <c r="K119" i="3"/>
  <c r="K35" i="3"/>
  <c r="K68" i="3"/>
  <c r="K86" i="3"/>
  <c r="K79" i="3"/>
  <c r="L34" i="3"/>
  <c r="L29" i="3"/>
  <c r="L118" i="3"/>
  <c r="L55" i="3"/>
  <c r="L33" i="3"/>
  <c r="L10" i="3"/>
  <c r="L15" i="3"/>
  <c r="L19" i="3"/>
  <c r="L81" i="3"/>
  <c r="L83" i="3"/>
  <c r="L63" i="3"/>
  <c r="L9" i="3"/>
  <c r="L61" i="3"/>
  <c r="M37" i="3"/>
  <c r="M104" i="3"/>
  <c r="M102" i="3"/>
  <c r="M12" i="3"/>
  <c r="M5" i="3"/>
  <c r="M48" i="3"/>
  <c r="M113" i="3"/>
  <c r="M41" i="3"/>
  <c r="M31" i="3"/>
  <c r="N95" i="3"/>
  <c r="AR422" i="2"/>
  <c r="AR245" i="2"/>
  <c r="AR385" i="2"/>
  <c r="AR434" i="2"/>
  <c r="AR616" i="2"/>
  <c r="AR224" i="2"/>
  <c r="AR365" i="2"/>
  <c r="AR558" i="2"/>
  <c r="AR490" i="2"/>
  <c r="C109" i="3"/>
  <c r="R36" i="3"/>
  <c r="R112" i="3"/>
  <c r="R99" i="3"/>
  <c r="R30" i="3"/>
  <c r="R107" i="3"/>
  <c r="R57" i="3"/>
  <c r="R39" i="3"/>
  <c r="R52" i="3"/>
  <c r="R50" i="3"/>
  <c r="S70" i="3"/>
  <c r="S51" i="3"/>
  <c r="S8" i="3"/>
  <c r="S116" i="3"/>
  <c r="S105" i="3"/>
  <c r="S32" i="3"/>
  <c r="S122" i="3"/>
  <c r="S40" i="3"/>
  <c r="S121" i="3"/>
  <c r="T4" i="3"/>
  <c r="T43" i="3"/>
  <c r="T93" i="3"/>
  <c r="T109" i="3"/>
  <c r="T103" i="3"/>
  <c r="T71" i="3"/>
  <c r="T111" i="3"/>
  <c r="J94" i="3"/>
  <c r="J25" i="3"/>
  <c r="J110" i="3"/>
  <c r="J59" i="3"/>
  <c r="J16" i="3"/>
  <c r="J80" i="3"/>
  <c r="K56" i="3"/>
  <c r="K22" i="3"/>
  <c r="K45" i="3"/>
  <c r="K27" i="3"/>
  <c r="K7" i="3"/>
  <c r="K101" i="3"/>
  <c r="L26" i="3"/>
  <c r="L85" i="3"/>
  <c r="L47" i="3"/>
  <c r="L117" i="3"/>
  <c r="L89" i="3"/>
  <c r="M13" i="3"/>
  <c r="M20" i="3"/>
  <c r="M42" i="3"/>
  <c r="AR502" i="2"/>
  <c r="AR213" i="2"/>
  <c r="AR347" i="2"/>
  <c r="AR200" i="2"/>
  <c r="AR76" i="2"/>
  <c r="AR181" i="2"/>
  <c r="AR479" i="2"/>
  <c r="AR592" i="2"/>
  <c r="AR14" i="2"/>
  <c r="C68" i="3"/>
  <c r="C86" i="3"/>
  <c r="R4" i="3"/>
  <c r="R43" i="3"/>
  <c r="R93" i="3"/>
  <c r="R109" i="3"/>
  <c r="R103" i="3"/>
  <c r="R71" i="3"/>
  <c r="R111" i="3"/>
  <c r="S94" i="3"/>
  <c r="S25" i="3"/>
  <c r="S110" i="3"/>
  <c r="S59" i="3"/>
  <c r="S16" i="3"/>
  <c r="S80" i="3"/>
  <c r="T56" i="3"/>
  <c r="T22" i="3"/>
  <c r="T45" i="3"/>
  <c r="T27" i="3"/>
  <c r="T7" i="3"/>
  <c r="T101" i="3"/>
  <c r="J26" i="3"/>
  <c r="J85" i="3"/>
  <c r="J47" i="3"/>
  <c r="J117" i="3"/>
  <c r="J89" i="3"/>
  <c r="K13" i="3"/>
  <c r="K20" i="3"/>
  <c r="K42" i="3"/>
  <c r="K88" i="3"/>
  <c r="K54" i="3"/>
  <c r="K91" i="3"/>
  <c r="K96" i="3"/>
  <c r="L84" i="3"/>
  <c r="L100" i="3"/>
  <c r="L92" i="3"/>
  <c r="L44" i="3"/>
  <c r="L46" i="3"/>
  <c r="L53" i="3"/>
  <c r="L97" i="3"/>
  <c r="M58" i="3"/>
  <c r="M106" i="3"/>
  <c r="M90" i="3"/>
  <c r="M14" i="3"/>
  <c r="M98" i="3"/>
  <c r="M11" i="3"/>
  <c r="AR418" i="2"/>
  <c r="AR566" i="2"/>
  <c r="AR297" i="2"/>
  <c r="AR223" i="2"/>
  <c r="AR516" i="2"/>
  <c r="AR306" i="2"/>
  <c r="AR597" i="2"/>
  <c r="AR303" i="2"/>
  <c r="AR567" i="2"/>
  <c r="AR79" i="2"/>
  <c r="M19" i="3"/>
  <c r="M81" i="3"/>
  <c r="M83" i="3"/>
  <c r="M63" i="3"/>
  <c r="M9" i="3"/>
  <c r="M61" i="3"/>
  <c r="N104" i="3"/>
  <c r="N102" i="3"/>
  <c r="N12" i="3"/>
  <c r="N5" i="3"/>
  <c r="N48" i="3"/>
  <c r="N113" i="3"/>
  <c r="N41" i="3"/>
  <c r="N31" i="3"/>
  <c r="O36" i="3"/>
  <c r="O112" i="3"/>
  <c r="O28" i="3"/>
  <c r="O99" i="3"/>
  <c r="O30" i="3"/>
  <c r="O107" i="3"/>
  <c r="O57" i="3"/>
  <c r="O39" i="3"/>
  <c r="O52" i="3"/>
  <c r="O50" i="3"/>
  <c r="C70" i="3"/>
  <c r="C116" i="3"/>
  <c r="C122" i="3"/>
  <c r="AR291" i="2"/>
  <c r="AR686" i="2"/>
  <c r="AR554" i="2"/>
  <c r="AR20" i="2"/>
  <c r="C18" i="3"/>
  <c r="C41" i="3"/>
  <c r="C60" i="3"/>
  <c r="O84" i="3"/>
  <c r="O100" i="3"/>
  <c r="O92" i="3"/>
  <c r="O44" i="3"/>
  <c r="O46" i="3"/>
  <c r="O97" i="3"/>
  <c r="C58" i="3"/>
  <c r="C120" i="3"/>
  <c r="C98" i="3"/>
  <c r="AR473" i="2"/>
  <c r="AR419" i="2"/>
  <c r="AR415" i="2"/>
  <c r="U17" i="3"/>
  <c r="Q17" i="3"/>
  <c r="P17" i="3"/>
  <c r="V17" i="3"/>
  <c r="D17" i="3"/>
  <c r="G17" i="3"/>
  <c r="F17" i="3"/>
  <c r="E17" i="3"/>
  <c r="V2" i="3"/>
  <c r="U2" i="3"/>
  <c r="P2" i="3"/>
  <c r="Q2" i="3"/>
  <c r="E2" i="3"/>
  <c r="G2" i="3"/>
  <c r="F2" i="3"/>
  <c r="V12" i="3"/>
  <c r="U12" i="3"/>
  <c r="P12" i="3"/>
  <c r="Q12" i="3"/>
  <c r="E12" i="3"/>
  <c r="D12" i="3"/>
  <c r="G12" i="3"/>
  <c r="F12" i="3"/>
  <c r="V120" i="3"/>
  <c r="U120" i="3"/>
  <c r="Q120" i="3"/>
  <c r="P120" i="3"/>
  <c r="G120" i="3"/>
  <c r="E120" i="3"/>
  <c r="U73" i="3"/>
  <c r="Q73" i="3"/>
  <c r="P73" i="3"/>
  <c r="V73" i="3"/>
  <c r="D73" i="3"/>
  <c r="F73" i="3"/>
  <c r="E73" i="3"/>
  <c r="Q66" i="3"/>
  <c r="U66" i="3"/>
  <c r="P66" i="3"/>
  <c r="V66" i="3"/>
  <c r="F66" i="3"/>
  <c r="D66" i="3"/>
  <c r="G66" i="3"/>
  <c r="V88" i="3"/>
  <c r="U88" i="3"/>
  <c r="P88" i="3"/>
  <c r="E88" i="3"/>
  <c r="D88" i="3"/>
  <c r="G88" i="3"/>
  <c r="F88" i="3"/>
  <c r="V27" i="3"/>
  <c r="U27" i="3"/>
  <c r="Q27" i="3"/>
  <c r="P27" i="3"/>
  <c r="G27" i="3"/>
  <c r="F27" i="3"/>
  <c r="D27" i="3"/>
  <c r="V63" i="3"/>
  <c r="U63" i="3"/>
  <c r="Q63" i="3"/>
  <c r="P63" i="3"/>
  <c r="G63" i="3"/>
  <c r="F63" i="3"/>
  <c r="D63" i="3"/>
  <c r="U53" i="3"/>
  <c r="P53" i="3"/>
  <c r="Q53" i="3"/>
  <c r="V53" i="3"/>
  <c r="F53" i="3"/>
  <c r="D53" i="3"/>
  <c r="G53" i="3"/>
  <c r="E53" i="3"/>
  <c r="C21" i="3"/>
  <c r="C23" i="3"/>
  <c r="C121" i="3"/>
  <c r="C52" i="3"/>
  <c r="O103" i="3"/>
  <c r="O111" i="3"/>
  <c r="AR209" i="2"/>
  <c r="AR186" i="2"/>
  <c r="AR528" i="2"/>
  <c r="AR282" i="2"/>
  <c r="AR420" i="2"/>
  <c r="AR235" i="2"/>
  <c r="AR549" i="2"/>
  <c r="AR254" i="2"/>
  <c r="AR250" i="2"/>
  <c r="AR316" i="2"/>
  <c r="AR459" i="2"/>
  <c r="AR594" i="2"/>
  <c r="AR169" i="2"/>
  <c r="C59" i="3"/>
  <c r="AR77" i="2"/>
  <c r="AR173" i="2"/>
  <c r="AR100" i="2"/>
  <c r="AR191" i="2"/>
  <c r="AR30" i="2"/>
  <c r="C80" i="3"/>
  <c r="AR141" i="2"/>
  <c r="AR75" i="2"/>
  <c r="AR101" i="2"/>
  <c r="AR7" i="2"/>
  <c r="Q21" i="3"/>
  <c r="U21" i="3"/>
  <c r="V21" i="3"/>
  <c r="P21" i="3"/>
  <c r="G21" i="3"/>
  <c r="F21" i="3"/>
  <c r="E21" i="3"/>
  <c r="D21" i="3"/>
  <c r="V47" i="3"/>
  <c r="U47" i="3"/>
  <c r="Q47" i="3"/>
  <c r="P47" i="3"/>
  <c r="G47" i="3"/>
  <c r="E47" i="3"/>
  <c r="F47" i="3"/>
  <c r="V69" i="3"/>
  <c r="U69" i="3"/>
  <c r="Q69" i="3"/>
  <c r="P69" i="3"/>
  <c r="F69" i="3"/>
  <c r="E69" i="3"/>
  <c r="Q112" i="3"/>
  <c r="P112" i="3"/>
  <c r="U112" i="3"/>
  <c r="V112" i="3"/>
  <c r="G112" i="3"/>
  <c r="F112" i="3"/>
  <c r="E112" i="3"/>
  <c r="Q119" i="3"/>
  <c r="P119" i="3"/>
  <c r="U119" i="3"/>
  <c r="V119" i="3"/>
  <c r="F119" i="3"/>
  <c r="E119" i="3"/>
  <c r="V8" i="3"/>
  <c r="U8" i="3"/>
  <c r="P8" i="3"/>
  <c r="G8" i="3"/>
  <c r="F8" i="3"/>
  <c r="D8" i="3"/>
  <c r="Q8" i="3"/>
  <c r="V19" i="3"/>
  <c r="Q19" i="3"/>
  <c r="P19" i="3"/>
  <c r="U19" i="3"/>
  <c r="E19" i="3"/>
  <c r="F19" i="3"/>
  <c r="G19" i="3"/>
  <c r="V48" i="3"/>
  <c r="U48" i="3"/>
  <c r="Q48" i="3"/>
  <c r="P48" i="3"/>
  <c r="F48" i="3"/>
  <c r="E48" i="3"/>
  <c r="D48" i="3"/>
  <c r="V64" i="3"/>
  <c r="U64" i="3"/>
  <c r="Q64" i="3"/>
  <c r="P64" i="3"/>
  <c r="F64" i="3"/>
  <c r="E64" i="3"/>
  <c r="D64" i="3"/>
  <c r="G64" i="3"/>
  <c r="Q101" i="3"/>
  <c r="P101" i="3"/>
  <c r="V101" i="3"/>
  <c r="U101" i="3"/>
  <c r="G101" i="3"/>
  <c r="E101" i="3"/>
  <c r="D101" i="3"/>
  <c r="C102" i="3"/>
  <c r="C37" i="3"/>
  <c r="C51" i="3"/>
  <c r="C40" i="3"/>
  <c r="C61" i="3"/>
  <c r="D47" i="3"/>
  <c r="E27" i="3"/>
  <c r="C118" i="3"/>
  <c r="C55" i="3"/>
  <c r="C33" i="3"/>
  <c r="C15" i="3"/>
  <c r="C19" i="3"/>
  <c r="AR435" i="2"/>
  <c r="AR138" i="2"/>
  <c r="AR206" i="2"/>
  <c r="AR308" i="2"/>
  <c r="AR525" i="2"/>
  <c r="AR487" i="2"/>
  <c r="AR714" i="2"/>
  <c r="V26" i="3"/>
  <c r="U26" i="3"/>
  <c r="Q26" i="3"/>
  <c r="P26" i="3"/>
  <c r="G26" i="3"/>
  <c r="E26" i="3"/>
  <c r="F26" i="3"/>
  <c r="Q13" i="3"/>
  <c r="P13" i="3"/>
  <c r="U13" i="3"/>
  <c r="V13" i="3"/>
  <c r="G13" i="3"/>
  <c r="F13" i="3"/>
  <c r="E13" i="3"/>
  <c r="V25" i="3"/>
  <c r="U25" i="3"/>
  <c r="Q25" i="3"/>
  <c r="D25" i="3"/>
  <c r="G25" i="3"/>
  <c r="P25" i="3"/>
  <c r="F25" i="3"/>
  <c r="U90" i="3"/>
  <c r="Q90" i="3"/>
  <c r="P90" i="3"/>
  <c r="V90" i="3"/>
  <c r="D90" i="3"/>
  <c r="F90" i="3"/>
  <c r="E90" i="3"/>
  <c r="G90" i="3"/>
  <c r="V98" i="3"/>
  <c r="U98" i="3"/>
  <c r="Q98" i="3"/>
  <c r="P98" i="3"/>
  <c r="G98" i="3"/>
  <c r="E98" i="3"/>
  <c r="D98" i="3"/>
  <c r="P72" i="3"/>
  <c r="V72" i="3"/>
  <c r="U72" i="3"/>
  <c r="Q72" i="3"/>
  <c r="G72" i="3"/>
  <c r="E72" i="3"/>
  <c r="D72" i="3"/>
  <c r="V107" i="3"/>
  <c r="U107" i="3"/>
  <c r="Q107" i="3"/>
  <c r="P107" i="3"/>
  <c r="D107" i="3"/>
  <c r="G107" i="3"/>
  <c r="F107" i="3"/>
  <c r="E107" i="3"/>
  <c r="Q54" i="3"/>
  <c r="P54" i="3"/>
  <c r="V54" i="3"/>
  <c r="U54" i="3"/>
  <c r="G54" i="3"/>
  <c r="F54" i="3"/>
  <c r="D54" i="3"/>
  <c r="V39" i="3"/>
  <c r="U39" i="3"/>
  <c r="Q39" i="3"/>
  <c r="P39" i="3"/>
  <c r="G39" i="3"/>
  <c r="F39" i="3"/>
  <c r="E39" i="3"/>
  <c r="D39" i="3"/>
  <c r="V31" i="3"/>
  <c r="U31" i="3"/>
  <c r="Q31" i="3"/>
  <c r="P31" i="3"/>
  <c r="F31" i="3"/>
  <c r="D31" i="3"/>
  <c r="E31" i="3"/>
  <c r="C6" i="3"/>
  <c r="C90" i="3"/>
  <c r="E8" i="3"/>
  <c r="G69" i="3"/>
  <c r="G31" i="3"/>
  <c r="M109" i="3"/>
  <c r="M103" i="3"/>
  <c r="M71" i="3"/>
  <c r="M111" i="3"/>
  <c r="N94" i="3"/>
  <c r="N25" i="3"/>
  <c r="N110" i="3"/>
  <c r="N59" i="3"/>
  <c r="N16" i="3"/>
  <c r="N80" i="3"/>
  <c r="O56" i="3"/>
  <c r="O22" i="3"/>
  <c r="O45" i="3"/>
  <c r="O27" i="3"/>
  <c r="O7" i="3"/>
  <c r="O101" i="3"/>
  <c r="C26" i="3"/>
  <c r="C85" i="3"/>
  <c r="C47" i="3"/>
  <c r="C117" i="3"/>
  <c r="C89" i="3"/>
  <c r="AR632" i="2"/>
  <c r="AR556" i="2"/>
  <c r="AR628" i="2"/>
  <c r="AR513" i="2"/>
  <c r="C95" i="3"/>
  <c r="E54" i="3"/>
  <c r="G73" i="3"/>
  <c r="M68" i="3"/>
  <c r="M86" i="3"/>
  <c r="M79" i="3"/>
  <c r="N34" i="3"/>
  <c r="N29" i="3"/>
  <c r="N118" i="3"/>
  <c r="N55" i="3"/>
  <c r="N33" i="3"/>
  <c r="N10" i="3"/>
  <c r="N15" i="3"/>
  <c r="N19" i="3"/>
  <c r="N81" i="3"/>
  <c r="N83" i="3"/>
  <c r="N63" i="3"/>
  <c r="N9" i="3"/>
  <c r="N61" i="3"/>
  <c r="O37" i="3"/>
  <c r="O104" i="3"/>
  <c r="O102" i="3"/>
  <c r="O12" i="3"/>
  <c r="O5" i="3"/>
  <c r="O48" i="3"/>
  <c r="O113" i="3"/>
  <c r="O41" i="3"/>
  <c r="O31" i="3"/>
  <c r="C28" i="3"/>
  <c r="C50" i="3"/>
  <c r="AR409" i="2"/>
  <c r="AR330" i="2"/>
  <c r="Q75" i="3"/>
  <c r="V75" i="3"/>
  <c r="P75" i="3"/>
  <c r="U75" i="3"/>
  <c r="F75" i="3"/>
  <c r="E75" i="3"/>
  <c r="D75" i="3"/>
  <c r="P56" i="3"/>
  <c r="V56" i="3"/>
  <c r="U56" i="3"/>
  <c r="G56" i="3"/>
  <c r="E56" i="3"/>
  <c r="Q56" i="3"/>
  <c r="Q29" i="3"/>
  <c r="P29" i="3"/>
  <c r="U29" i="3"/>
  <c r="V29" i="3"/>
  <c r="G29" i="3"/>
  <c r="F29" i="3"/>
  <c r="E29" i="3"/>
  <c r="U24" i="3"/>
  <c r="P24" i="3"/>
  <c r="Q24" i="3"/>
  <c r="V24" i="3"/>
  <c r="F24" i="3"/>
  <c r="D24" i="3"/>
  <c r="G24" i="3"/>
  <c r="Q99" i="3"/>
  <c r="P99" i="3"/>
  <c r="V99" i="3"/>
  <c r="U99" i="3"/>
  <c r="G99" i="3"/>
  <c r="F99" i="3"/>
  <c r="E99" i="3"/>
  <c r="D99" i="3"/>
  <c r="V42" i="3"/>
  <c r="U42" i="3"/>
  <c r="P42" i="3"/>
  <c r="Q42" i="3"/>
  <c r="E42" i="3"/>
  <c r="D42" i="3"/>
  <c r="G42" i="3"/>
  <c r="F42" i="3"/>
  <c r="Q108" i="3"/>
  <c r="P108" i="3"/>
  <c r="U108" i="3"/>
  <c r="V108" i="3"/>
  <c r="G108" i="3"/>
  <c r="D108" i="3"/>
  <c r="E108" i="3"/>
  <c r="U16" i="3"/>
  <c r="Q16" i="3"/>
  <c r="P16" i="3"/>
  <c r="V16" i="3"/>
  <c r="D16" i="3"/>
  <c r="G16" i="3"/>
  <c r="F16" i="3"/>
  <c r="E16" i="3"/>
  <c r="U71" i="3"/>
  <c r="Q71" i="3"/>
  <c r="P71" i="3"/>
  <c r="V71" i="3"/>
  <c r="D71" i="3"/>
  <c r="F71" i="3"/>
  <c r="E71" i="3"/>
  <c r="V121" i="3"/>
  <c r="U121" i="3"/>
  <c r="Q121" i="3"/>
  <c r="P121" i="3"/>
  <c r="F121" i="3"/>
  <c r="E121" i="3"/>
  <c r="G121" i="3"/>
  <c r="C29" i="3"/>
  <c r="D26" i="3"/>
  <c r="E24" i="3"/>
  <c r="M56" i="3"/>
  <c r="M22" i="3"/>
  <c r="M45" i="3"/>
  <c r="M27" i="3"/>
  <c r="M7" i="3"/>
  <c r="M101" i="3"/>
  <c r="N26" i="3"/>
  <c r="N85" i="3"/>
  <c r="N47" i="3"/>
  <c r="N117" i="3"/>
  <c r="N89" i="3"/>
  <c r="O20" i="3"/>
  <c r="O42" i="3"/>
  <c r="O88" i="3"/>
  <c r="O54" i="3"/>
  <c r="O91" i="3"/>
  <c r="O96" i="3"/>
  <c r="C84" i="3"/>
  <c r="C92" i="3"/>
  <c r="C46" i="3"/>
  <c r="C53" i="3"/>
  <c r="C97" i="3"/>
  <c r="AR175" i="2"/>
  <c r="AR228" i="2"/>
  <c r="AR160" i="2"/>
  <c r="P77" i="3"/>
  <c r="V77" i="3"/>
  <c r="U77" i="3"/>
  <c r="Q77" i="3"/>
  <c r="G77" i="3"/>
  <c r="E77" i="3"/>
  <c r="V34" i="3"/>
  <c r="U34" i="3"/>
  <c r="P34" i="3"/>
  <c r="D34" i="3"/>
  <c r="G34" i="3"/>
  <c r="F34" i="3"/>
  <c r="Q34" i="3"/>
  <c r="P38" i="3"/>
  <c r="V38" i="3"/>
  <c r="U38" i="3"/>
  <c r="Q38" i="3"/>
  <c r="G38" i="3"/>
  <c r="E38" i="3"/>
  <c r="V14" i="3"/>
  <c r="U14" i="3"/>
  <c r="Q14" i="3"/>
  <c r="P14" i="3"/>
  <c r="F14" i="3"/>
  <c r="E14" i="3"/>
  <c r="G14" i="3"/>
  <c r="Q100" i="3"/>
  <c r="P100" i="3"/>
  <c r="V100" i="3"/>
  <c r="U100" i="3"/>
  <c r="F100" i="3"/>
  <c r="E100" i="3"/>
  <c r="G100" i="3"/>
  <c r="D100" i="3"/>
  <c r="V116" i="3"/>
  <c r="U116" i="3"/>
  <c r="Q116" i="3"/>
  <c r="P116" i="3"/>
  <c r="G116" i="3"/>
  <c r="E116" i="3"/>
  <c r="V92" i="3"/>
  <c r="Q92" i="3"/>
  <c r="P92" i="3"/>
  <c r="U92" i="3"/>
  <c r="E92" i="3"/>
  <c r="G92" i="3"/>
  <c r="F92" i="3"/>
  <c r="V83" i="3"/>
  <c r="U83" i="3"/>
  <c r="Q83" i="3"/>
  <c r="D83" i="3"/>
  <c r="P83" i="3"/>
  <c r="G83" i="3"/>
  <c r="F83" i="3"/>
  <c r="E83" i="3"/>
  <c r="P86" i="3"/>
  <c r="V86" i="3"/>
  <c r="U86" i="3"/>
  <c r="Q86" i="3"/>
  <c r="G86" i="3"/>
  <c r="E86" i="3"/>
  <c r="F86" i="3"/>
  <c r="V60" i="3"/>
  <c r="U60" i="3"/>
  <c r="Q60" i="3"/>
  <c r="P60" i="3"/>
  <c r="G60" i="3"/>
  <c r="F60" i="3"/>
  <c r="E60" i="3"/>
  <c r="D60" i="3"/>
  <c r="C76" i="3"/>
  <c r="C106" i="3"/>
  <c r="E66" i="3"/>
  <c r="F77" i="3"/>
  <c r="F38" i="3"/>
  <c r="N36" i="3"/>
  <c r="N112" i="3"/>
  <c r="N28" i="3"/>
  <c r="N99" i="3"/>
  <c r="N30" i="3"/>
  <c r="N107" i="3"/>
  <c r="N57" i="3"/>
  <c r="N39" i="3"/>
  <c r="N52" i="3"/>
  <c r="N50" i="3"/>
  <c r="O49" i="3"/>
  <c r="O51" i="3"/>
  <c r="O8" i="3"/>
  <c r="O116" i="3"/>
  <c r="O105" i="3"/>
  <c r="O32" i="3"/>
  <c r="O122" i="3"/>
  <c r="O40" i="3"/>
  <c r="O121" i="3"/>
  <c r="AR174" i="2"/>
  <c r="AR155" i="2"/>
  <c r="AR283" i="2"/>
  <c r="AR393" i="2"/>
  <c r="AR230" i="2"/>
  <c r="AR455" i="2"/>
  <c r="AR176" i="2"/>
  <c r="AR67" i="2"/>
  <c r="AR203" i="2"/>
  <c r="AR285" i="2"/>
  <c r="AR446" i="2"/>
  <c r="AR400" i="2"/>
  <c r="AR85" i="2"/>
  <c r="AR217" i="2"/>
  <c r="AR363" i="2"/>
  <c r="C43" i="3"/>
  <c r="AR371" i="2"/>
  <c r="AR354" i="2"/>
  <c r="AR221" i="2"/>
  <c r="AR322" i="2"/>
  <c r="AR2" i="2"/>
  <c r="C93" i="3"/>
  <c r="AR413" i="2"/>
  <c r="AR598" i="2"/>
  <c r="AR642" i="2"/>
  <c r="AR134" i="2"/>
  <c r="AR386" i="2"/>
  <c r="AR350" i="2"/>
  <c r="C103" i="3"/>
  <c r="AR603" i="2"/>
  <c r="AR466" i="2"/>
  <c r="C111" i="3"/>
  <c r="AR613" i="2"/>
  <c r="AR399" i="2"/>
  <c r="AR522" i="2"/>
  <c r="V104" i="3"/>
  <c r="U104" i="3"/>
  <c r="Q104" i="3"/>
  <c r="P104" i="3"/>
  <c r="F104" i="3"/>
  <c r="E104" i="3"/>
  <c r="G104" i="3"/>
  <c r="V76" i="3"/>
  <c r="U76" i="3"/>
  <c r="Q76" i="3"/>
  <c r="P76" i="3"/>
  <c r="G76" i="3"/>
  <c r="F76" i="3"/>
  <c r="D76" i="3"/>
  <c r="U5" i="3"/>
  <c r="Q5" i="3"/>
  <c r="P5" i="3"/>
  <c r="V5" i="3"/>
  <c r="D5" i="3"/>
  <c r="G5" i="3"/>
  <c r="F5" i="3"/>
  <c r="E5" i="3"/>
  <c r="P55" i="3"/>
  <c r="V55" i="3"/>
  <c r="G55" i="3"/>
  <c r="Q55" i="3"/>
  <c r="E55" i="3"/>
  <c r="U55" i="3"/>
  <c r="D55" i="3"/>
  <c r="U93" i="3"/>
  <c r="P93" i="3"/>
  <c r="V93" i="3"/>
  <c r="Q93" i="3"/>
  <c r="F93" i="3"/>
  <c r="D93" i="3"/>
  <c r="E93" i="3"/>
  <c r="G93" i="3"/>
  <c r="V65" i="3"/>
  <c r="U65" i="3"/>
  <c r="Q65" i="3"/>
  <c r="P65" i="3"/>
  <c r="G65" i="3"/>
  <c r="F65" i="3"/>
  <c r="D65" i="3"/>
  <c r="V109" i="3"/>
  <c r="U109" i="3"/>
  <c r="P109" i="3"/>
  <c r="Q109" i="3"/>
  <c r="E109" i="3"/>
  <c r="D109" i="3"/>
  <c r="G109" i="3"/>
  <c r="F109" i="3"/>
  <c r="V57" i="3"/>
  <c r="U57" i="3"/>
  <c r="Q57" i="3"/>
  <c r="G57" i="3"/>
  <c r="F57" i="3"/>
  <c r="E57" i="3"/>
  <c r="P57" i="3"/>
  <c r="P7" i="3"/>
  <c r="V7" i="3"/>
  <c r="Q7" i="3"/>
  <c r="G7" i="3"/>
  <c r="E7" i="3"/>
  <c r="U7" i="3"/>
  <c r="D7" i="3"/>
  <c r="V61" i="3"/>
  <c r="U61" i="3"/>
  <c r="Q61" i="3"/>
  <c r="P61" i="3"/>
  <c r="D61" i="3"/>
  <c r="G61" i="3"/>
  <c r="F61" i="3"/>
  <c r="E61" i="3"/>
  <c r="C83" i="3"/>
  <c r="D13" i="3"/>
  <c r="E65" i="3"/>
  <c r="M88" i="3"/>
  <c r="M54" i="3"/>
  <c r="M91" i="3"/>
  <c r="M96" i="3"/>
  <c r="N84" i="3"/>
  <c r="N100" i="3"/>
  <c r="N44" i="3"/>
  <c r="N46" i="3"/>
  <c r="N53" i="3"/>
  <c r="N97" i="3"/>
  <c r="O58" i="3"/>
  <c r="O106" i="3"/>
  <c r="O90" i="3"/>
  <c r="O14" i="3"/>
  <c r="O98" i="3"/>
  <c r="O11" i="3"/>
  <c r="O108" i="3"/>
  <c r="O87" i="3"/>
  <c r="O60" i="3"/>
  <c r="C74" i="3"/>
  <c r="AR193" i="2"/>
  <c r="AR262" i="2"/>
  <c r="AR36" i="2"/>
  <c r="AR236" i="2"/>
  <c r="AR294" i="2"/>
  <c r="AR360" i="2"/>
  <c r="AR439" i="2"/>
  <c r="AR392" i="2"/>
  <c r="AR202" i="2"/>
  <c r="AR114" i="2"/>
  <c r="AR90" i="2"/>
  <c r="AR5" i="2"/>
  <c r="AR726" i="2"/>
  <c r="C38" i="3"/>
  <c r="AR478" i="2"/>
  <c r="AR609" i="2"/>
  <c r="AR352" i="2"/>
  <c r="AR333" i="2"/>
  <c r="C82" i="3"/>
  <c r="C35" i="3"/>
  <c r="AR145" i="2"/>
  <c r="AR249" i="2"/>
  <c r="AR150" i="2"/>
  <c r="AR59" i="2"/>
  <c r="AR240" i="2"/>
  <c r="AR153" i="2"/>
  <c r="AR436" i="2"/>
  <c r="AR406" i="2"/>
  <c r="AR444" i="2"/>
  <c r="AR644" i="2"/>
  <c r="AR416" i="2"/>
  <c r="AR55" i="2"/>
  <c r="AR179" i="2"/>
  <c r="U74" i="3"/>
  <c r="P74" i="3"/>
  <c r="V74" i="3"/>
  <c r="F74" i="3"/>
  <c r="D74" i="3"/>
  <c r="Q74" i="3"/>
  <c r="G74" i="3"/>
  <c r="E74" i="3"/>
  <c r="U22" i="3"/>
  <c r="P22" i="3"/>
  <c r="Q22" i="3"/>
  <c r="V22" i="3"/>
  <c r="F22" i="3"/>
  <c r="D22" i="3"/>
  <c r="G22" i="3"/>
  <c r="E22" i="3"/>
  <c r="V51" i="3"/>
  <c r="U51" i="3"/>
  <c r="Q51" i="3"/>
  <c r="G51" i="3"/>
  <c r="F51" i="3"/>
  <c r="D51" i="3"/>
  <c r="V114" i="3"/>
  <c r="Q114" i="3"/>
  <c r="U114" i="3"/>
  <c r="P114" i="3"/>
  <c r="E114" i="3"/>
  <c r="G114" i="3"/>
  <c r="F114" i="3"/>
  <c r="U35" i="3"/>
  <c r="P35" i="3"/>
  <c r="V35" i="3"/>
  <c r="Q35" i="3"/>
  <c r="F35" i="3"/>
  <c r="D35" i="3"/>
  <c r="G35" i="3"/>
  <c r="V3" i="3"/>
  <c r="U3" i="3"/>
  <c r="Q3" i="3"/>
  <c r="P3" i="3"/>
  <c r="F3" i="3"/>
  <c r="E3" i="3"/>
  <c r="D3" i="3"/>
  <c r="G3" i="3"/>
  <c r="Q87" i="3"/>
  <c r="V87" i="3"/>
  <c r="P87" i="3"/>
  <c r="F87" i="3"/>
  <c r="U87" i="3"/>
  <c r="D87" i="3"/>
  <c r="G87" i="3"/>
  <c r="V103" i="3"/>
  <c r="U103" i="3"/>
  <c r="Q103" i="3"/>
  <c r="P103" i="3"/>
  <c r="F103" i="3"/>
  <c r="E103" i="3"/>
  <c r="G103" i="3"/>
  <c r="Q41" i="3"/>
  <c r="P41" i="3"/>
  <c r="U41" i="3"/>
  <c r="V41" i="3"/>
  <c r="G41" i="3"/>
  <c r="D41" i="3"/>
  <c r="E41" i="3"/>
  <c r="V50" i="3"/>
  <c r="Q50" i="3"/>
  <c r="U50" i="3"/>
  <c r="P50" i="3"/>
  <c r="E50" i="3"/>
  <c r="G50" i="3"/>
  <c r="F50" i="3"/>
  <c r="C115" i="3"/>
  <c r="C25" i="3"/>
  <c r="C119" i="3"/>
  <c r="D56" i="3"/>
  <c r="D38" i="3"/>
  <c r="D19" i="3"/>
  <c r="E63" i="3"/>
  <c r="F98" i="3"/>
  <c r="P51" i="3"/>
  <c r="AR484" i="2"/>
  <c r="AR277" i="2"/>
  <c r="AR212" i="2"/>
  <c r="AR486" i="2"/>
  <c r="AR136" i="2"/>
  <c r="D14" i="3"/>
  <c r="E34" i="3"/>
  <c r="F72" i="3"/>
  <c r="G48" i="3"/>
  <c r="Q88" i="3"/>
  <c r="M108" i="3"/>
  <c r="M87" i="3"/>
  <c r="M60" i="3"/>
  <c r="N74" i="3"/>
  <c r="N38" i="3"/>
  <c r="N82" i="3"/>
  <c r="N119" i="3"/>
  <c r="N35" i="3"/>
  <c r="N68" i="3"/>
  <c r="N86" i="3"/>
  <c r="N79" i="3"/>
  <c r="O34" i="3"/>
  <c r="O29" i="3"/>
  <c r="O118" i="3"/>
  <c r="O55" i="3"/>
  <c r="O33" i="3"/>
  <c r="O10" i="3"/>
  <c r="O15" i="3"/>
  <c r="O19" i="3"/>
  <c r="O81" i="3"/>
  <c r="O83" i="3"/>
  <c r="O63" i="3"/>
  <c r="O9" i="3"/>
  <c r="O61" i="3"/>
  <c r="C104" i="3"/>
  <c r="AR304" i="2"/>
  <c r="AR247" i="2"/>
  <c r="AR564" i="2"/>
  <c r="AR452" i="2"/>
  <c r="AR509" i="2"/>
  <c r="AR633" i="2"/>
  <c r="AR21" i="2"/>
  <c r="AR93" i="2"/>
  <c r="AR403" i="2"/>
  <c r="AR581" i="2"/>
  <c r="AR310" i="2"/>
  <c r="AR3" i="2"/>
  <c r="AR351" i="2"/>
  <c r="AR448" i="2"/>
  <c r="AR171" i="2"/>
  <c r="AR16" i="2"/>
  <c r="AR464" i="2"/>
  <c r="AR12" i="2"/>
  <c r="AR298" i="2"/>
  <c r="AR189" i="2"/>
  <c r="AR11" i="2"/>
  <c r="C48" i="3"/>
  <c r="AR52" i="2"/>
  <c r="C113" i="3"/>
  <c r="AR326" i="2"/>
  <c r="C31" i="3"/>
  <c r="AR514" i="2"/>
  <c r="AR278" i="2"/>
  <c r="AR345" i="2"/>
  <c r="AR266" i="2"/>
  <c r="AR655" i="2"/>
  <c r="D77" i="3"/>
  <c r="D116" i="3"/>
  <c r="E25" i="3"/>
  <c r="F55" i="3"/>
  <c r="G71" i="3"/>
  <c r="V94" i="3"/>
  <c r="U94" i="3"/>
  <c r="Q94" i="3"/>
  <c r="P94" i="3"/>
  <c r="D94" i="3"/>
  <c r="G94" i="3"/>
  <c r="F94" i="3"/>
  <c r="Q95" i="3"/>
  <c r="U95" i="3"/>
  <c r="P95" i="3"/>
  <c r="V95" i="3"/>
  <c r="F95" i="3"/>
  <c r="V70" i="3"/>
  <c r="U70" i="3"/>
  <c r="Q70" i="3"/>
  <c r="P70" i="3"/>
  <c r="F70" i="3"/>
  <c r="E70" i="3"/>
  <c r="V118" i="3"/>
  <c r="U118" i="3"/>
  <c r="Q118" i="3"/>
  <c r="P118" i="3"/>
  <c r="F118" i="3"/>
  <c r="E118" i="3"/>
  <c r="U117" i="3"/>
  <c r="P117" i="3"/>
  <c r="V117" i="3"/>
  <c r="Q117" i="3"/>
  <c r="F117" i="3"/>
  <c r="D117" i="3"/>
  <c r="V59" i="3"/>
  <c r="Q59" i="3"/>
  <c r="P59" i="3"/>
  <c r="U59" i="3"/>
  <c r="E59" i="3"/>
  <c r="V32" i="3"/>
  <c r="U32" i="3"/>
  <c r="Q32" i="3"/>
  <c r="P32" i="3"/>
  <c r="G32" i="3"/>
  <c r="E32" i="3"/>
  <c r="D32" i="3"/>
  <c r="V23" i="3"/>
  <c r="U23" i="3"/>
  <c r="Q23" i="3"/>
  <c r="P23" i="3"/>
  <c r="D23" i="3"/>
  <c r="G23" i="3"/>
  <c r="F23" i="3"/>
  <c r="V46" i="3"/>
  <c r="Q46" i="3"/>
  <c r="U46" i="3"/>
  <c r="E46" i="3"/>
  <c r="V96" i="3"/>
  <c r="U96" i="3"/>
  <c r="Q96" i="3"/>
  <c r="P96" i="3"/>
  <c r="G96" i="3"/>
  <c r="F96" i="3"/>
  <c r="D96" i="3"/>
  <c r="D95" i="3"/>
  <c r="D58" i="3"/>
  <c r="E10" i="3"/>
  <c r="F11" i="3"/>
  <c r="F46" i="3"/>
  <c r="F59" i="3"/>
  <c r="G28" i="3"/>
  <c r="G80" i="3"/>
  <c r="G89" i="3"/>
  <c r="G11" i="3"/>
  <c r="G46" i="3"/>
  <c r="V6" i="3"/>
  <c r="U6" i="3"/>
  <c r="P6" i="3"/>
  <c r="Q6" i="3"/>
  <c r="G6" i="3"/>
  <c r="F6" i="3"/>
  <c r="D6" i="3"/>
  <c r="V4" i="3"/>
  <c r="U4" i="3"/>
  <c r="P4" i="3"/>
  <c r="G4" i="3"/>
  <c r="F4" i="3"/>
  <c r="D4" i="3"/>
  <c r="Q4" i="3"/>
  <c r="Q106" i="3"/>
  <c r="P106" i="3"/>
  <c r="V106" i="3"/>
  <c r="U106" i="3"/>
  <c r="F106" i="3"/>
  <c r="V110" i="3"/>
  <c r="U110" i="3"/>
  <c r="P110" i="3"/>
  <c r="Q110" i="3"/>
  <c r="E110" i="3"/>
  <c r="D110" i="3"/>
  <c r="G110" i="3"/>
  <c r="Q115" i="3"/>
  <c r="P115" i="3"/>
  <c r="U115" i="3"/>
  <c r="V115" i="3"/>
  <c r="G115" i="3"/>
  <c r="P15" i="3"/>
  <c r="V15" i="3"/>
  <c r="U15" i="3"/>
  <c r="Q15" i="3"/>
  <c r="G15" i="3"/>
  <c r="E15" i="3"/>
  <c r="U81" i="3"/>
  <c r="Q81" i="3"/>
  <c r="P81" i="3"/>
  <c r="V81" i="3"/>
  <c r="D81" i="3"/>
  <c r="V113" i="3"/>
  <c r="U113" i="3"/>
  <c r="Q113" i="3"/>
  <c r="P113" i="3"/>
  <c r="F113" i="3"/>
  <c r="E113" i="3"/>
  <c r="Q40" i="3"/>
  <c r="P40" i="3"/>
  <c r="U40" i="3"/>
  <c r="V40" i="3"/>
  <c r="G40" i="3"/>
  <c r="V97" i="3"/>
  <c r="U97" i="3"/>
  <c r="P97" i="3"/>
  <c r="Q97" i="3"/>
  <c r="G97" i="3"/>
  <c r="F97" i="3"/>
  <c r="D97" i="3"/>
  <c r="D15" i="3"/>
  <c r="D89" i="3"/>
  <c r="F122" i="3"/>
  <c r="F32" i="3"/>
  <c r="G113" i="3"/>
  <c r="V62" i="3"/>
  <c r="U62" i="3"/>
  <c r="Q62" i="3"/>
  <c r="P62" i="3"/>
  <c r="F62" i="3"/>
  <c r="E62" i="3"/>
  <c r="V58" i="3"/>
  <c r="Q58" i="3"/>
  <c r="P58" i="3"/>
  <c r="U58" i="3"/>
  <c r="E58" i="3"/>
  <c r="V84" i="3"/>
  <c r="U84" i="3"/>
  <c r="Q84" i="3"/>
  <c r="P84" i="3"/>
  <c r="G84" i="3"/>
  <c r="E84" i="3"/>
  <c r="U28" i="3"/>
  <c r="P28" i="3"/>
  <c r="V28" i="3"/>
  <c r="Q28" i="3"/>
  <c r="F28" i="3"/>
  <c r="D28" i="3"/>
  <c r="P33" i="3"/>
  <c r="V33" i="3"/>
  <c r="Q33" i="3"/>
  <c r="U33" i="3"/>
  <c r="G33" i="3"/>
  <c r="E33" i="3"/>
  <c r="V30" i="3"/>
  <c r="U30" i="3"/>
  <c r="Q30" i="3"/>
  <c r="G30" i="3"/>
  <c r="F30" i="3"/>
  <c r="D30" i="3"/>
  <c r="V18" i="3"/>
  <c r="U18" i="3"/>
  <c r="P18" i="3"/>
  <c r="Q18" i="3"/>
  <c r="E18" i="3"/>
  <c r="D18" i="3"/>
  <c r="G18" i="3"/>
  <c r="V91" i="3"/>
  <c r="U91" i="3"/>
  <c r="Q91" i="3"/>
  <c r="P91" i="3"/>
  <c r="G91" i="3"/>
  <c r="E91" i="3"/>
  <c r="V9" i="3"/>
  <c r="U9" i="3"/>
  <c r="P9" i="3"/>
  <c r="Q9" i="3"/>
  <c r="E9" i="3"/>
  <c r="D9" i="3"/>
  <c r="G9" i="3"/>
  <c r="V111" i="3"/>
  <c r="U111" i="3"/>
  <c r="Q111" i="3"/>
  <c r="P111" i="3"/>
  <c r="G111" i="3"/>
  <c r="F111" i="3"/>
  <c r="E111" i="3"/>
  <c r="D78" i="3"/>
  <c r="D91" i="3"/>
  <c r="E102" i="3"/>
  <c r="E36" i="3"/>
  <c r="E81" i="3"/>
  <c r="F58" i="3"/>
  <c r="G81" i="3"/>
  <c r="V78" i="3"/>
  <c r="Q78" i="3"/>
  <c r="P78" i="3"/>
  <c r="U78" i="3"/>
  <c r="E78" i="3"/>
  <c r="V85" i="3"/>
  <c r="Q85" i="3"/>
  <c r="U85" i="3"/>
  <c r="P85" i="3"/>
  <c r="E85" i="3"/>
  <c r="U36" i="3"/>
  <c r="Q36" i="3"/>
  <c r="P36" i="3"/>
  <c r="V36" i="3"/>
  <c r="D36" i="3"/>
  <c r="V43" i="3"/>
  <c r="U43" i="3"/>
  <c r="Q43" i="3"/>
  <c r="P43" i="3"/>
  <c r="G43" i="3"/>
  <c r="F43" i="3"/>
  <c r="E43" i="3"/>
  <c r="P82" i="3"/>
  <c r="V82" i="3"/>
  <c r="Q82" i="3"/>
  <c r="U82" i="3"/>
  <c r="G82" i="3"/>
  <c r="E82" i="3"/>
  <c r="V11" i="3"/>
  <c r="Q11" i="3"/>
  <c r="E11" i="3"/>
  <c r="P11" i="3"/>
  <c r="U11" i="3"/>
  <c r="V105" i="3"/>
  <c r="U105" i="3"/>
  <c r="Q105" i="3"/>
  <c r="P105" i="3"/>
  <c r="F105" i="3"/>
  <c r="E105" i="3"/>
  <c r="V44" i="3"/>
  <c r="U44" i="3"/>
  <c r="P44" i="3"/>
  <c r="D44" i="3"/>
  <c r="G44" i="3"/>
  <c r="F44" i="3"/>
  <c r="V122" i="3"/>
  <c r="U122" i="3"/>
  <c r="Q122" i="3"/>
  <c r="P122" i="3"/>
  <c r="G122" i="3"/>
  <c r="E122" i="3"/>
  <c r="V89" i="3"/>
  <c r="Q89" i="3"/>
  <c r="U89" i="3"/>
  <c r="P89" i="3"/>
  <c r="E89" i="3"/>
  <c r="Q79" i="3"/>
  <c r="P79" i="3"/>
  <c r="V79" i="3"/>
  <c r="F79" i="3"/>
  <c r="D46" i="3"/>
  <c r="D118" i="3"/>
  <c r="D33" i="3"/>
  <c r="F36" i="3"/>
  <c r="F81" i="3"/>
  <c r="G78" i="3"/>
  <c r="G85" i="3"/>
  <c r="G58" i="3"/>
  <c r="U79" i="3"/>
  <c r="V37" i="3"/>
  <c r="U37" i="3"/>
  <c r="P37" i="3"/>
  <c r="Q37" i="3"/>
  <c r="E37" i="3"/>
  <c r="D37" i="3"/>
  <c r="G37" i="3"/>
  <c r="U102" i="3"/>
  <c r="Q102" i="3"/>
  <c r="P102" i="3"/>
  <c r="V102" i="3"/>
  <c r="D102" i="3"/>
  <c r="V49" i="3"/>
  <c r="U49" i="3"/>
  <c r="Q49" i="3"/>
  <c r="P49" i="3"/>
  <c r="F49" i="3"/>
  <c r="E49" i="3"/>
  <c r="V67" i="3"/>
  <c r="U67" i="3"/>
  <c r="Q67" i="3"/>
  <c r="P67" i="3"/>
  <c r="G67" i="3"/>
  <c r="E67" i="3"/>
  <c r="V20" i="3"/>
  <c r="U20" i="3"/>
  <c r="P20" i="3"/>
  <c r="Q20" i="3"/>
  <c r="E20" i="3"/>
  <c r="D20" i="3"/>
  <c r="G20" i="3"/>
  <c r="U10" i="3"/>
  <c r="Q10" i="3"/>
  <c r="P10" i="3"/>
  <c r="V10" i="3"/>
  <c r="D10" i="3"/>
  <c r="V45" i="3"/>
  <c r="U45" i="3"/>
  <c r="Q45" i="3"/>
  <c r="P45" i="3"/>
  <c r="G45" i="3"/>
  <c r="F45" i="3"/>
  <c r="E45" i="3"/>
  <c r="V68" i="3"/>
  <c r="U68" i="3"/>
  <c r="Q68" i="3"/>
  <c r="D68" i="3"/>
  <c r="P68" i="3"/>
  <c r="G68" i="3"/>
  <c r="F68" i="3"/>
  <c r="U80" i="3"/>
  <c r="P80" i="3"/>
  <c r="Q80" i="3"/>
  <c r="V80" i="3"/>
  <c r="F80" i="3"/>
  <c r="D80" i="3"/>
  <c r="Q52" i="3"/>
  <c r="P52" i="3"/>
  <c r="U52" i="3"/>
  <c r="V52" i="3"/>
  <c r="F52" i="3"/>
  <c r="E95" i="3"/>
  <c r="E106" i="3"/>
  <c r="G102" i="3"/>
  <c r="G36" i="3"/>
  <c r="P46" i="3"/>
  <c r="AV564" i="2" l="1"/>
  <c r="AV318" i="2"/>
  <c r="AV215" i="2"/>
  <c r="AV58" i="2"/>
  <c r="AV554" i="2"/>
  <c r="AV716" i="2"/>
  <c r="AV723" i="2"/>
  <c r="AV656" i="2"/>
  <c r="AV252" i="2"/>
  <c r="AV223" i="2"/>
  <c r="AV402" i="2"/>
  <c r="AV297" i="2"/>
  <c r="AV180" i="2"/>
  <c r="AV531" i="2"/>
  <c r="AV609" i="2"/>
  <c r="AV598" i="2"/>
  <c r="AV109" i="2"/>
  <c r="AV610" i="2"/>
  <c r="AV543" i="2"/>
  <c r="AV653" i="2"/>
  <c r="AV639" i="2"/>
  <c r="AV638" i="2"/>
  <c r="AV301" i="2"/>
  <c r="AV642" i="2"/>
  <c r="AV214" i="2"/>
  <c r="AV81" i="2"/>
  <c r="AV95" i="2"/>
  <c r="AV522" i="2"/>
  <c r="AV201" i="2"/>
  <c r="AV607" i="2"/>
  <c r="AV378" i="2"/>
  <c r="AV365" i="2"/>
  <c r="AV221" i="2"/>
  <c r="AV413" i="2"/>
  <c r="AV110" i="2"/>
  <c r="AV164" i="2"/>
  <c r="AV725" i="2"/>
  <c r="AV715" i="2"/>
  <c r="AV163" i="2"/>
  <c r="AV66" i="2"/>
  <c r="AV372" i="2"/>
  <c r="AV491" i="2"/>
  <c r="AV159" i="2"/>
  <c r="AV249" i="2"/>
  <c r="AV637" i="2"/>
  <c r="AV699" i="2"/>
  <c r="AV701" i="2"/>
  <c r="AV660" i="2"/>
  <c r="AV478" i="2"/>
  <c r="AV503" i="2"/>
  <c r="AV477" i="2"/>
  <c r="AV714" i="2"/>
  <c r="AV379" i="2"/>
  <c r="AV200" i="2"/>
  <c r="AV254" i="2"/>
  <c r="AV381" i="2"/>
  <c r="AV93" i="2"/>
  <c r="AV306" i="2"/>
  <c r="AV702" i="2"/>
  <c r="AV213" i="2"/>
  <c r="AV278" i="2"/>
  <c r="AV433" i="2"/>
  <c r="AV182" i="2"/>
  <c r="AV150" i="2"/>
  <c r="AV43" i="2"/>
  <c r="AV371" i="2"/>
  <c r="AV644" i="2"/>
  <c r="AV612" i="2"/>
  <c r="AV640" i="2"/>
  <c r="AV47" i="2"/>
  <c r="AV412" i="2"/>
  <c r="AV187" i="2"/>
  <c r="AV54" i="2"/>
  <c r="AV524" i="2"/>
  <c r="AV226" i="2"/>
  <c r="AV341" i="2"/>
  <c r="AV25" i="2"/>
  <c r="AV418" i="2"/>
  <c r="AV319" i="2"/>
  <c r="AV626" i="2"/>
  <c r="AV552" i="2"/>
  <c r="AV279" i="2"/>
  <c r="AV67" i="2"/>
  <c r="AV461" i="2"/>
  <c r="AV245" i="2"/>
  <c r="AV369" i="2"/>
  <c r="AV643" i="2"/>
  <c r="AV469" i="2"/>
  <c r="AV77" i="2"/>
  <c r="AV624" i="2"/>
  <c r="AV15" i="2"/>
  <c r="AV566" i="2"/>
  <c r="AV57" i="2"/>
  <c r="AV171" i="2"/>
  <c r="AV538" i="2"/>
  <c r="AV261" i="2"/>
  <c r="AV235" i="2"/>
  <c r="AV133" i="2"/>
  <c r="AV265" i="2"/>
  <c r="AV91" i="2"/>
  <c r="AV121" i="2"/>
  <c r="AV277" i="2"/>
  <c r="AV523" i="2"/>
  <c r="AV89" i="2"/>
  <c r="AV403" i="2"/>
  <c r="AV46" i="2"/>
  <c r="AV635" i="2"/>
  <c r="AV549" i="2"/>
  <c r="AV513" i="2"/>
  <c r="AV49" i="2"/>
  <c r="AV60" i="2"/>
  <c r="AV195" i="2"/>
  <c r="AV13" i="2"/>
  <c r="AV204" i="2"/>
  <c r="AV464" i="2"/>
  <c r="AV310" i="2"/>
  <c r="AV53" i="2"/>
  <c r="AV462" i="2"/>
  <c r="AV704" i="2"/>
  <c r="AV648" i="2"/>
  <c r="AV665" i="2"/>
  <c r="AV602" i="2"/>
  <c r="AV320" i="2"/>
  <c r="AV630" i="2"/>
  <c r="AV202" i="2"/>
  <c r="AV542" i="2"/>
  <c r="AV190" i="2"/>
  <c r="AV436" i="2"/>
  <c r="AV76" i="2"/>
  <c r="AV51" i="2"/>
  <c r="AV479" i="2"/>
  <c r="AV627" i="2"/>
  <c r="AV87" i="2"/>
  <c r="AV617" i="2"/>
  <c r="AV391" i="2"/>
  <c r="AV488" i="2"/>
  <c r="AV407" i="2"/>
  <c r="AV154" i="2"/>
  <c r="AV264" i="2"/>
  <c r="AV707" i="2"/>
  <c r="AV242" i="2"/>
  <c r="AV211" i="2"/>
  <c r="AV282" i="2"/>
  <c r="AV600" i="2"/>
  <c r="AV75" i="2"/>
  <c r="AV169" i="2"/>
  <c r="AV138" i="2"/>
  <c r="AV466" i="2"/>
  <c r="AV430" i="2"/>
  <c r="AV370" i="2"/>
  <c r="AV546" i="2"/>
  <c r="AV463" i="2"/>
  <c r="AV395" i="2"/>
  <c r="AV420" i="2"/>
  <c r="AV517" i="2"/>
  <c r="AV335" i="2"/>
  <c r="AV244" i="2"/>
  <c r="AV24" i="2"/>
  <c r="AV44" i="2"/>
  <c r="AV104" i="2"/>
  <c r="AV355" i="2"/>
  <c r="AV594" i="2"/>
  <c r="AV484" i="2"/>
  <c r="AV18" i="2"/>
  <c r="AV158" i="2"/>
  <c r="AV493" i="2"/>
  <c r="AV338" i="2"/>
  <c r="AV496" i="2"/>
  <c r="AV658" i="2"/>
  <c r="AV37" i="2"/>
  <c r="AV290" i="2"/>
  <c r="AV316" i="2"/>
  <c r="AV692" i="2"/>
  <c r="AV128" i="2"/>
  <c r="AV9" i="2"/>
  <c r="AV547" i="2"/>
  <c r="AV578" i="2"/>
  <c r="AV373" i="2"/>
  <c r="AV21" i="2"/>
  <c r="AV537" i="2"/>
  <c r="AV619" i="2"/>
  <c r="AV260" i="2"/>
  <c r="AV146" i="2"/>
  <c r="AV421" i="2"/>
  <c r="AV521" i="2"/>
  <c r="AV560" i="2"/>
  <c r="AV662" i="2"/>
  <c r="AV453" i="2"/>
  <c r="AV661" i="2"/>
  <c r="AV271" i="2"/>
  <c r="AV29" i="2"/>
  <c r="AV153" i="2"/>
  <c r="AV696" i="2"/>
  <c r="AV343" i="2"/>
  <c r="AV227" i="2"/>
  <c r="AV69" i="2"/>
  <c r="AV98" i="2"/>
  <c r="AV726" i="2"/>
  <c r="AV2" i="2"/>
  <c r="AV345" i="2"/>
  <c r="AV65" i="2"/>
  <c r="AV134" i="2"/>
  <c r="AV183" i="2"/>
  <c r="AV322" i="2"/>
  <c r="AV599" i="2"/>
  <c r="AV487" i="2"/>
  <c r="AV206" i="2"/>
  <c r="AV601" i="2"/>
  <c r="AV135" i="2"/>
  <c r="AV528" i="2"/>
  <c r="AV483" i="2"/>
  <c r="AV625" i="2"/>
  <c r="AV387" i="2"/>
  <c r="AV416" i="2"/>
  <c r="AV724" i="2"/>
  <c r="AV397" i="2"/>
  <c r="AV368" i="2"/>
  <c r="AV498" i="2"/>
  <c r="AV70" i="2"/>
  <c r="AV307" i="2"/>
  <c r="AV605" i="2"/>
  <c r="AV125" i="2"/>
  <c r="AV536" i="2"/>
  <c r="AV606" i="2"/>
  <c r="AV205" i="2"/>
  <c r="AV440" i="2"/>
  <c r="AV561" i="2"/>
  <c r="AV219" i="2"/>
  <c r="AV687" i="2"/>
  <c r="AV476" i="2"/>
  <c r="AV192" i="2"/>
  <c r="AV657" i="2"/>
  <c r="AV685" i="2"/>
  <c r="AV390" i="2"/>
  <c r="AV123" i="2"/>
  <c r="AV324" i="2"/>
  <c r="AV349" i="2"/>
  <c r="AV172" i="2"/>
  <c r="AV408" i="2"/>
  <c r="AV376" i="2"/>
  <c r="AV189" i="2"/>
  <c r="AV448" i="2"/>
  <c r="AV633" i="2"/>
  <c r="AV131" i="2"/>
  <c r="AV26" i="2"/>
  <c r="AV689" i="2"/>
  <c r="AV677" i="2"/>
  <c r="AV196" i="2"/>
  <c r="AV304" i="2"/>
  <c r="AV232" i="2"/>
  <c r="AV239" i="2"/>
  <c r="AV439" i="2"/>
  <c r="AV203" i="2"/>
  <c r="AV590" i="2"/>
  <c r="AV591" i="2"/>
  <c r="AV539" i="2"/>
  <c r="AV352" i="2"/>
  <c r="AV553" i="2"/>
  <c r="AV385" i="2"/>
  <c r="AV720" i="2"/>
  <c r="AV530" i="2"/>
  <c r="AV323" i="2"/>
  <c r="AV475" i="2"/>
  <c r="AV353" i="2"/>
  <c r="AV113" i="2"/>
  <c r="AV217" i="2"/>
  <c r="AV156" i="2"/>
  <c r="AV495" i="2"/>
  <c r="AV693" i="2"/>
  <c r="AV166" i="2"/>
  <c r="AV712" i="2"/>
  <c r="AV185" i="2"/>
  <c r="AV161" i="2"/>
  <c r="AV679" i="2"/>
  <c r="AV71" i="2"/>
  <c r="AV63" i="2"/>
  <c r="AV718" i="2"/>
  <c r="AV361" i="2"/>
  <c r="AV96" i="2"/>
  <c r="AV346" i="2"/>
  <c r="AV410" i="2"/>
  <c r="AV652" i="2"/>
  <c r="AV348" i="2"/>
  <c r="AV4" i="2"/>
  <c r="AV563" i="2"/>
  <c r="AV327" i="2"/>
  <c r="AV107" i="2"/>
  <c r="AV681" i="2"/>
  <c r="AV541" i="2"/>
  <c r="AV708" i="2"/>
  <c r="AV325" i="2"/>
  <c r="AV311" i="2"/>
  <c r="AV291" i="2"/>
  <c r="AV688" i="2"/>
  <c r="AV396" i="2"/>
  <c r="AV641" i="2"/>
  <c r="AV441" i="2"/>
  <c r="AV557" i="2"/>
  <c r="AV39" i="2"/>
  <c r="AV140" i="2"/>
  <c r="AV210" i="2"/>
  <c r="AV447" i="2"/>
  <c r="AV287" i="2"/>
  <c r="AV415" i="2"/>
  <c r="AV568" i="2"/>
  <c r="AV165" i="2"/>
  <c r="AV419" i="2"/>
  <c r="AV473" i="2"/>
  <c r="AV162" i="2"/>
  <c r="AV457" i="2"/>
  <c r="AV207" i="2"/>
  <c r="AV588" i="2"/>
  <c r="AV351" i="2"/>
  <c r="AV509" i="2"/>
  <c r="AV672" i="2"/>
  <c r="AV276" i="2"/>
  <c r="AV649" i="2"/>
  <c r="AV587" i="2"/>
  <c r="AV79" i="2"/>
  <c r="AV332" i="2"/>
  <c r="AV382" i="2"/>
  <c r="AV36" i="2"/>
  <c r="AV315" i="2"/>
  <c r="AV167" i="2"/>
  <c r="AV700" i="2"/>
  <c r="AV94" i="2"/>
  <c r="AV682" i="2"/>
  <c r="AV127" i="2"/>
  <c r="AV678" i="2"/>
  <c r="AV671" i="2"/>
  <c r="AV236" i="2"/>
  <c r="AV455" i="2"/>
  <c r="AV573" i="2"/>
  <c r="AV392" i="2"/>
  <c r="AV285" i="2"/>
  <c r="AV38" i="2"/>
  <c r="AV230" i="2"/>
  <c r="AV540" i="2"/>
  <c r="AV216" i="2"/>
  <c r="AV80" i="2"/>
  <c r="AV684" i="2"/>
  <c r="AV577" i="2"/>
  <c r="AV117" i="2"/>
  <c r="AV238" i="2"/>
  <c r="AV225" i="2"/>
  <c r="AV544" i="2"/>
  <c r="AV266" i="2"/>
  <c r="AV284" i="2"/>
  <c r="AV115" i="2"/>
  <c r="AV698" i="2"/>
  <c r="AV367" i="2"/>
  <c r="AV336" i="2"/>
  <c r="AV100" i="2"/>
  <c r="AV507" i="2"/>
  <c r="AV589" i="2"/>
  <c r="AV500" i="2"/>
  <c r="AV533" i="2"/>
  <c r="AV668" i="2"/>
  <c r="AV398" i="2"/>
  <c r="AV357" i="2"/>
  <c r="AV112" i="2"/>
  <c r="AV92" i="2"/>
  <c r="AV443" i="2"/>
  <c r="AV328" i="2"/>
  <c r="AV342" i="2"/>
  <c r="AV535" i="2"/>
  <c r="AV258" i="2"/>
  <c r="AV8" i="2"/>
  <c r="AV269" i="2"/>
  <c r="AV253" i="2"/>
  <c r="AV691" i="2"/>
  <c r="AV582" i="2"/>
  <c r="AV286" i="2"/>
  <c r="AV175" i="2"/>
  <c r="AV622" i="2"/>
  <c r="AV273" i="2"/>
  <c r="AV199" i="2"/>
  <c r="AV33" i="2"/>
  <c r="AV586" i="2"/>
  <c r="AV298" i="2"/>
  <c r="AV645" i="2"/>
  <c r="AV445" i="2"/>
  <c r="AV321" i="2"/>
  <c r="AV218" i="2"/>
  <c r="AV427" i="2"/>
  <c r="AV144" i="2"/>
  <c r="AV518" i="2"/>
  <c r="AV567" i="2"/>
  <c r="AV583" i="2"/>
  <c r="AV529" i="2"/>
  <c r="AV592" i="2"/>
  <c r="AV155" i="2"/>
  <c r="AV61" i="2"/>
  <c r="AV467" i="2"/>
  <c r="AV680" i="2"/>
  <c r="AV5" i="2"/>
  <c r="AV228" i="2"/>
  <c r="AV358" i="2"/>
  <c r="AV501" i="2"/>
  <c r="AV14" i="2"/>
  <c r="AV283" i="2"/>
  <c r="AV511" i="2"/>
  <c r="AV294" i="2"/>
  <c r="AV176" i="2"/>
  <c r="AV551" i="2"/>
  <c r="AV174" i="2"/>
  <c r="AV364" i="2"/>
  <c r="AV6" i="2"/>
  <c r="AV409" i="2"/>
  <c r="AV454" i="2"/>
  <c r="AV55" i="2"/>
  <c r="AV451" i="2"/>
  <c r="AV48" i="2"/>
  <c r="AV710" i="2"/>
  <c r="AV111" i="2"/>
  <c r="AV305" i="2"/>
  <c r="AV470" i="2"/>
  <c r="AV188" i="2"/>
  <c r="AV424" i="2"/>
  <c r="AV152" i="2"/>
  <c r="AV337" i="2"/>
  <c r="AV460" i="2"/>
  <c r="AV256" i="2"/>
  <c r="AV650" i="2"/>
  <c r="AV401" i="2"/>
  <c r="AV632" i="2"/>
  <c r="AV585" i="2"/>
  <c r="AV84" i="2"/>
  <c r="AV555" i="2"/>
  <c r="AV136" i="2"/>
  <c r="AV515" i="2"/>
  <c r="AV654" i="2"/>
  <c r="AV506" i="2"/>
  <c r="AV170" i="2"/>
  <c r="AV510" i="2"/>
  <c r="AV670" i="2"/>
  <c r="AV85" i="2"/>
  <c r="AV532" i="2"/>
  <c r="AV139" i="2"/>
  <c r="AV400" i="2"/>
  <c r="AV579" i="2"/>
  <c r="AV717" i="2"/>
  <c r="AV208" i="2"/>
  <c r="AV197" i="2"/>
  <c r="AV394" i="2"/>
  <c r="AV565" i="2"/>
  <c r="AV251" i="2"/>
  <c r="AV308" i="2"/>
  <c r="AV280" i="2"/>
  <c r="AV545" i="2"/>
  <c r="AV233" i="2"/>
  <c r="AV314" i="2"/>
  <c r="AV78" i="2"/>
  <c r="AV12" i="2"/>
  <c r="AV3" i="2"/>
  <c r="AV452" i="2"/>
  <c r="AV709" i="2"/>
  <c r="AV73" i="2"/>
  <c r="AV608" i="2"/>
  <c r="AV428" i="2"/>
  <c r="AV636" i="2"/>
  <c r="AV621" i="2"/>
  <c r="AV331" i="2"/>
  <c r="AV574" i="2"/>
  <c r="AV465" i="2"/>
  <c r="AV384" i="2"/>
  <c r="AV520" i="2"/>
  <c r="AV45" i="2"/>
  <c r="AV68" i="2"/>
  <c r="AV492" i="2"/>
  <c r="AV375" i="2"/>
  <c r="AV388" i="2"/>
  <c r="AV667" i="2"/>
  <c r="AV288" i="2"/>
  <c r="AV562" i="2"/>
  <c r="AV558" i="2"/>
  <c r="AV646" i="2"/>
  <c r="AV193" i="2"/>
  <c r="AV393" i="2"/>
  <c r="AV340" i="2"/>
  <c r="AV526" i="2"/>
  <c r="AV234" i="2"/>
  <c r="AV212" i="2"/>
  <c r="AV31" i="2"/>
  <c r="AV270" i="2"/>
  <c r="AV629" i="2"/>
  <c r="AV628" i="2"/>
  <c r="AV425" i="2"/>
  <c r="AV184" i="2"/>
  <c r="AV137" i="2"/>
  <c r="AV173" i="2"/>
  <c r="AV101" i="2"/>
  <c r="AV719" i="2"/>
  <c r="AV20" i="2"/>
  <c r="AV437" i="2"/>
  <c r="AV292" i="2"/>
  <c r="AV299" i="2"/>
  <c r="AV614" i="2"/>
  <c r="AV713" i="2"/>
  <c r="AV86" i="2"/>
  <c r="AV450" i="2"/>
  <c r="AV178" i="2"/>
  <c r="AV259" i="2"/>
  <c r="AV82" i="2"/>
  <c r="AV675" i="2"/>
  <c r="AV525" i="2"/>
  <c r="AV615" i="2"/>
  <c r="AV620" i="2"/>
  <c r="AV596" i="2"/>
  <c r="Y33" i="3"/>
  <c r="Y56" i="3"/>
  <c r="Y45" i="3"/>
  <c r="Y15" i="3"/>
  <c r="Y46" i="3"/>
  <c r="Y87" i="3"/>
  <c r="Y93" i="3"/>
  <c r="Y29" i="3"/>
  <c r="Y27" i="3"/>
  <c r="Y73" i="3"/>
  <c r="Y67" i="3"/>
  <c r="Y79" i="3"/>
  <c r="Y80" i="3"/>
  <c r="Y105" i="3"/>
  <c r="Y28" i="3"/>
  <c r="Y11" i="3"/>
  <c r="Y98" i="3"/>
  <c r="Y121" i="3"/>
  <c r="Y31" i="3"/>
  <c r="Y107" i="3"/>
  <c r="Y91" i="3"/>
  <c r="Y84" i="3"/>
  <c r="Y103" i="3"/>
  <c r="Y74" i="3"/>
  <c r="Y65" i="3"/>
  <c r="Y92" i="3"/>
  <c r="Y75" i="3"/>
  <c r="Y90" i="3"/>
  <c r="Y26" i="3"/>
  <c r="Y8" i="3"/>
  <c r="Y110" i="3"/>
  <c r="Y4" i="3"/>
  <c r="Y117" i="3"/>
  <c r="Y94" i="3"/>
  <c r="Y72" i="3"/>
  <c r="Y35" i="3"/>
  <c r="Y61" i="3"/>
  <c r="Y109" i="3"/>
  <c r="Y60" i="3"/>
  <c r="Y16" i="3"/>
  <c r="Y64" i="3"/>
  <c r="Y63" i="3"/>
  <c r="Y82" i="3"/>
  <c r="Y101" i="3"/>
  <c r="Y20" i="3"/>
  <c r="Y55" i="3"/>
  <c r="Y68" i="3"/>
  <c r="Y81" i="3"/>
  <c r="Y111" i="3"/>
  <c r="Y22" i="3"/>
  <c r="Y24" i="3"/>
  <c r="Y112" i="3"/>
  <c r="Y21" i="3"/>
  <c r="Y66" i="3"/>
  <c r="Y115" i="3"/>
  <c r="Y120" i="3"/>
  <c r="Y41" i="3"/>
  <c r="Y44" i="3"/>
  <c r="Y122" i="3"/>
  <c r="Y14" i="3"/>
  <c r="Y49" i="3"/>
  <c r="Y36" i="3"/>
  <c r="Y96" i="3"/>
  <c r="Y23" i="3"/>
  <c r="Y34" i="3"/>
  <c r="Y54" i="3"/>
  <c r="Y19" i="3"/>
  <c r="Y89" i="3"/>
  <c r="Y7" i="3"/>
  <c r="Y32" i="3"/>
  <c r="Y70" i="3"/>
  <c r="Y106" i="3"/>
  <c r="Y51" i="3"/>
  <c r="Y83" i="3"/>
  <c r="Y13" i="3"/>
  <c r="Y47" i="3"/>
  <c r="Y88" i="3"/>
  <c r="Y85" i="3"/>
  <c r="Y37" i="3"/>
  <c r="Y43" i="3"/>
  <c r="Y104" i="3"/>
  <c r="Y38" i="3"/>
  <c r="Y71" i="3"/>
  <c r="Y42" i="3"/>
  <c r="Y99" i="3"/>
  <c r="Y17" i="3"/>
  <c r="Y78" i="3"/>
  <c r="Y116" i="3"/>
  <c r="Y12" i="3"/>
  <c r="Y52" i="3"/>
  <c r="Y58" i="3"/>
  <c r="Y62" i="3"/>
  <c r="Y97" i="3"/>
  <c r="Y50" i="3"/>
  <c r="Y3" i="3"/>
  <c r="Y77" i="3"/>
  <c r="Y100" i="3"/>
  <c r="Y53" i="3"/>
  <c r="Y102" i="3"/>
  <c r="Y108" i="3"/>
  <c r="Y95" i="3"/>
  <c r="Y114" i="3"/>
  <c r="Y57" i="3"/>
  <c r="Y86" i="3"/>
  <c r="Y39" i="3"/>
  <c r="Y25" i="3"/>
  <c r="Y40" i="3"/>
  <c r="Y9" i="3"/>
  <c r="Y5" i="3"/>
  <c r="Y69" i="3"/>
  <c r="Y30" i="3"/>
  <c r="Y113" i="3"/>
  <c r="Y6" i="3"/>
  <c r="Y59" i="3"/>
  <c r="Y118" i="3"/>
  <c r="Y76" i="3"/>
  <c r="Y48" i="3"/>
  <c r="Y119" i="3"/>
  <c r="Y2" i="3"/>
  <c r="Y18" i="3"/>
  <c r="Y10" i="3"/>
  <c r="W30" i="3"/>
  <c r="W45" i="3"/>
  <c r="W26" i="3"/>
  <c r="W83" i="3"/>
  <c r="W84" i="3"/>
  <c r="W51" i="3"/>
  <c r="W81" i="3"/>
  <c r="W48" i="3"/>
  <c r="W74" i="3"/>
  <c r="W95" i="3"/>
  <c r="W102" i="3"/>
  <c r="W80" i="3"/>
  <c r="W23" i="3"/>
  <c r="W60" i="3"/>
  <c r="W109" i="3"/>
  <c r="W100" i="3"/>
  <c r="W105" i="3"/>
  <c r="W63" i="3"/>
  <c r="W92" i="3"/>
  <c r="W37" i="3"/>
  <c r="W36" i="3"/>
  <c r="W32" i="3"/>
  <c r="W3" i="3"/>
  <c r="W111" i="3"/>
  <c r="W19" i="3"/>
  <c r="W21" i="3"/>
  <c r="W41" i="3"/>
  <c r="W91" i="3"/>
  <c r="W20" i="3"/>
  <c r="W22" i="3"/>
  <c r="W24" i="3"/>
  <c r="W110" i="3"/>
  <c r="W69" i="3"/>
  <c r="W67" i="3"/>
  <c r="W113" i="3"/>
  <c r="W40" i="3"/>
  <c r="W70" i="3"/>
  <c r="W27" i="3"/>
  <c r="W72" i="3"/>
  <c r="W99" i="3"/>
  <c r="W93" i="3"/>
  <c r="W121" i="3"/>
  <c r="W14" i="3"/>
  <c r="W119" i="3"/>
  <c r="W15" i="3"/>
  <c r="W18" i="3"/>
  <c r="W34" i="3"/>
  <c r="W54" i="3"/>
  <c r="W101" i="3"/>
  <c r="W2" i="3"/>
  <c r="W10" i="3"/>
  <c r="W49" i="3"/>
  <c r="W44" i="3"/>
  <c r="W71" i="3"/>
  <c r="W4" i="3"/>
  <c r="W76" i="3"/>
  <c r="W85" i="3"/>
  <c r="W61" i="3"/>
  <c r="W42" i="3"/>
  <c r="W62" i="3"/>
  <c r="W7" i="3"/>
  <c r="W56" i="3"/>
  <c r="W108" i="3"/>
  <c r="W64" i="3"/>
  <c r="W115" i="3"/>
  <c r="W35" i="3"/>
  <c r="W103" i="3"/>
  <c r="W55" i="3"/>
  <c r="W120" i="3"/>
  <c r="W86" i="3"/>
  <c r="W75" i="3"/>
  <c r="W87" i="3"/>
  <c r="W16" i="3"/>
  <c r="W11" i="3"/>
  <c r="W78" i="3"/>
  <c r="W66" i="3"/>
  <c r="W65" i="3"/>
  <c r="W104" i="3"/>
  <c r="W38" i="3"/>
  <c r="W52" i="3"/>
  <c r="W77" i="3"/>
  <c r="W39" i="3"/>
  <c r="W82" i="3"/>
  <c r="W43" i="3"/>
  <c r="W89" i="3"/>
  <c r="W90" i="3"/>
  <c r="W118" i="3"/>
  <c r="W58" i="3"/>
  <c r="W68" i="3"/>
  <c r="W57" i="3"/>
  <c r="W88" i="3"/>
  <c r="W94" i="3"/>
  <c r="W73" i="3"/>
  <c r="W114" i="3"/>
  <c r="W5" i="3"/>
  <c r="W46" i="3"/>
  <c r="W28" i="3"/>
  <c r="W96" i="3"/>
  <c r="W98" i="3"/>
  <c r="W97" i="3"/>
  <c r="W29" i="3"/>
  <c r="W117" i="3"/>
  <c r="W6" i="3"/>
  <c r="W59" i="3"/>
  <c r="W13" i="3"/>
  <c r="W17" i="3"/>
  <c r="W9" i="3"/>
  <c r="W8" i="3"/>
  <c r="W12" i="3"/>
  <c r="W116" i="3"/>
  <c r="W25" i="3"/>
  <c r="W33" i="3"/>
  <c r="W112" i="3"/>
  <c r="W31" i="3"/>
  <c r="W106" i="3"/>
  <c r="W53" i="3"/>
  <c r="W50" i="3"/>
  <c r="W47" i="3"/>
  <c r="W122" i="3"/>
  <c r="W107" i="3"/>
  <c r="W79" i="3"/>
  <c r="Z18" i="3" l="1"/>
  <c r="Z100" i="3"/>
  <c r="Z2" i="3"/>
  <c r="Z40" i="3"/>
  <c r="Z77" i="3"/>
  <c r="Z42" i="3"/>
  <c r="Z106" i="3"/>
  <c r="Z14" i="3"/>
  <c r="Z81" i="3"/>
  <c r="Z35" i="3"/>
  <c r="Z74" i="3"/>
  <c r="Z79" i="3"/>
  <c r="Z111" i="3"/>
  <c r="Z119" i="3"/>
  <c r="Z25" i="3"/>
  <c r="Z3" i="3"/>
  <c r="Z71" i="3"/>
  <c r="Z70" i="3"/>
  <c r="Z122" i="3"/>
  <c r="Z68" i="3"/>
  <c r="Z72" i="3"/>
  <c r="Z103" i="3"/>
  <c r="Z67" i="3"/>
  <c r="Z99" i="3"/>
  <c r="Z48" i="3"/>
  <c r="Z39" i="3"/>
  <c r="Z50" i="3"/>
  <c r="Z38" i="3"/>
  <c r="Z32" i="3"/>
  <c r="Z44" i="3"/>
  <c r="Z55" i="3"/>
  <c r="Z94" i="3"/>
  <c r="Z84" i="3"/>
  <c r="Z73" i="3"/>
  <c r="Z51" i="3"/>
  <c r="Z76" i="3"/>
  <c r="Z86" i="3"/>
  <c r="Z97" i="3"/>
  <c r="Z104" i="3"/>
  <c r="Z7" i="3"/>
  <c r="Z41" i="3"/>
  <c r="Z20" i="3"/>
  <c r="Z117" i="3"/>
  <c r="Z91" i="3"/>
  <c r="Z27" i="3"/>
  <c r="Z61" i="3"/>
  <c r="Z118" i="3"/>
  <c r="Z57" i="3"/>
  <c r="Z62" i="3"/>
  <c r="Z43" i="3"/>
  <c r="Z89" i="3"/>
  <c r="Z120" i="3"/>
  <c r="Z101" i="3"/>
  <c r="Z4" i="3"/>
  <c r="Z107" i="3"/>
  <c r="Z29" i="3"/>
  <c r="Z65" i="3"/>
  <c r="Z59" i="3"/>
  <c r="Z114" i="3"/>
  <c r="Z58" i="3"/>
  <c r="Z37" i="3"/>
  <c r="Z19" i="3"/>
  <c r="Z115" i="3"/>
  <c r="Z82" i="3"/>
  <c r="Z110" i="3"/>
  <c r="Z31" i="3"/>
  <c r="Z93" i="3"/>
  <c r="Z80" i="3"/>
  <c r="Z6" i="3"/>
  <c r="Z95" i="3"/>
  <c r="Z52" i="3"/>
  <c r="Z85" i="3"/>
  <c r="Z54" i="3"/>
  <c r="Z66" i="3"/>
  <c r="Z63" i="3"/>
  <c r="Z8" i="3"/>
  <c r="Z121" i="3"/>
  <c r="Z87" i="3"/>
  <c r="Z49" i="3"/>
  <c r="Z113" i="3"/>
  <c r="Z45" i="3"/>
  <c r="Z12" i="3"/>
  <c r="Z88" i="3"/>
  <c r="Z34" i="3"/>
  <c r="Z21" i="3"/>
  <c r="Z64" i="3"/>
  <c r="Z26" i="3"/>
  <c r="Z98" i="3"/>
  <c r="Z46" i="3"/>
  <c r="Z30" i="3"/>
  <c r="Z108" i="3"/>
  <c r="Z116" i="3"/>
  <c r="Z47" i="3"/>
  <c r="Z23" i="3"/>
  <c r="Z112" i="3"/>
  <c r="Z16" i="3"/>
  <c r="Z90" i="3"/>
  <c r="Z11" i="3"/>
  <c r="Z15" i="3"/>
  <c r="Z9" i="3"/>
  <c r="Z69" i="3"/>
  <c r="Z102" i="3"/>
  <c r="Z78" i="3"/>
  <c r="Z13" i="3"/>
  <c r="Z96" i="3"/>
  <c r="Z24" i="3"/>
  <c r="Z60" i="3"/>
  <c r="Z75" i="3"/>
  <c r="Z28" i="3"/>
  <c r="Z56" i="3"/>
  <c r="Z10" i="3"/>
  <c r="Z5" i="3"/>
  <c r="Z53" i="3"/>
  <c r="Z17" i="3"/>
  <c r="Z83" i="3"/>
  <c r="Z36" i="3"/>
  <c r="Z22" i="3"/>
  <c r="Z109" i="3"/>
  <c r="Z92" i="3"/>
  <c r="Z105" i="3"/>
  <c r="Z33" i="3"/>
  <c r="X30" i="3"/>
  <c r="X28" i="3"/>
  <c r="X70" i="3"/>
  <c r="X62" i="3"/>
  <c r="X122" i="3"/>
  <c r="X75" i="3"/>
  <c r="X102" i="3"/>
  <c r="X18" i="3"/>
  <c r="X50" i="3"/>
  <c r="X77" i="3"/>
  <c r="X15" i="3"/>
  <c r="X74" i="3"/>
  <c r="X94" i="3"/>
  <c r="X76" i="3"/>
  <c r="X48" i="3"/>
  <c r="X106" i="3"/>
  <c r="X6" i="3"/>
  <c r="X88" i="3"/>
  <c r="X38" i="3"/>
  <c r="X103" i="3"/>
  <c r="X4" i="3"/>
  <c r="X14" i="3"/>
  <c r="X24" i="3"/>
  <c r="X92" i="3"/>
  <c r="X81" i="3"/>
  <c r="X12" i="3"/>
  <c r="X7" i="3"/>
  <c r="X23" i="3"/>
  <c r="X43" i="3"/>
  <c r="X54" i="3"/>
  <c r="X80" i="3"/>
  <c r="X42" i="3"/>
  <c r="X3" i="3"/>
  <c r="X17" i="3"/>
  <c r="X86" i="3"/>
  <c r="X32" i="3"/>
  <c r="X73" i="3"/>
  <c r="X85" i="3"/>
  <c r="X69" i="3"/>
  <c r="X59" i="3"/>
  <c r="X55" i="3"/>
  <c r="X37" i="3"/>
  <c r="X31" i="3"/>
  <c r="X117" i="3"/>
  <c r="X57" i="3"/>
  <c r="X104" i="3"/>
  <c r="X35" i="3"/>
  <c r="X71" i="3"/>
  <c r="X121" i="3"/>
  <c r="X22" i="3"/>
  <c r="X63" i="3"/>
  <c r="X51" i="3"/>
  <c r="X79" i="3"/>
  <c r="X16" i="3"/>
  <c r="X19" i="3"/>
  <c r="X46" i="3"/>
  <c r="X87" i="3"/>
  <c r="X111" i="3"/>
  <c r="X82" i="3"/>
  <c r="X113" i="3"/>
  <c r="X47" i="3"/>
  <c r="X39" i="3"/>
  <c r="X95" i="3"/>
  <c r="X13" i="3"/>
  <c r="X120" i="3"/>
  <c r="X36" i="3"/>
  <c r="X53" i="3"/>
  <c r="X52" i="3"/>
  <c r="X119" i="3"/>
  <c r="X110" i="3"/>
  <c r="X112" i="3"/>
  <c r="X29" i="3"/>
  <c r="X68" i="3"/>
  <c r="X65" i="3"/>
  <c r="X115" i="3"/>
  <c r="X44" i="3"/>
  <c r="X93" i="3"/>
  <c r="X20" i="3"/>
  <c r="X105" i="3"/>
  <c r="X84" i="3"/>
  <c r="X89" i="3"/>
  <c r="X101" i="3"/>
  <c r="X8" i="3"/>
  <c r="X40" i="3"/>
  <c r="X9" i="3"/>
  <c r="X34" i="3"/>
  <c r="X114" i="3"/>
  <c r="X67" i="3"/>
  <c r="X97" i="3"/>
  <c r="X66" i="3"/>
  <c r="X49" i="3"/>
  <c r="X99" i="3"/>
  <c r="X100" i="3"/>
  <c r="X25" i="3"/>
  <c r="X98" i="3"/>
  <c r="X118" i="3"/>
  <c r="X78" i="3"/>
  <c r="X108" i="3"/>
  <c r="X10" i="3"/>
  <c r="X72" i="3"/>
  <c r="X41" i="3"/>
  <c r="X109" i="3"/>
  <c r="X26" i="3"/>
  <c r="X107" i="3"/>
  <c r="X5" i="3"/>
  <c r="X61" i="3"/>
  <c r="X33" i="3"/>
  <c r="X58" i="3"/>
  <c r="X64" i="3"/>
  <c r="X91" i="3"/>
  <c r="X83" i="3"/>
  <c r="X116" i="3"/>
  <c r="X96" i="3"/>
  <c r="X90" i="3"/>
  <c r="X11" i="3"/>
  <c r="X56" i="3"/>
  <c r="X2" i="3"/>
  <c r="X27" i="3"/>
  <c r="X21" i="3"/>
  <c r="X60" i="3"/>
  <c r="X45" i="3"/>
</calcChain>
</file>

<file path=xl/sharedStrings.xml><?xml version="1.0" encoding="utf-8"?>
<sst xmlns="http://schemas.openxmlformats.org/spreadsheetml/2006/main" count="8746" uniqueCount="3049">
  <si>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</si>
  <si>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</si>
  <si>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</si>
  <si>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</si>
  <si>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</si>
  <si>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</si>
  <si>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</si>
  <si>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</si>
  <si>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</si>
  <si>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</si>
  <si>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</si>
  <si>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</si>
  <si>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</si>
  <si>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</si>
  <si>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</si>
  <si>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</si>
  <si>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</si>
  <si>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</si>
  <si>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</si>
  <si>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</si>
  <si>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</si>
  <si>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</si>
  <si>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</si>
  <si>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</si>
  <si>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</si>
  <si>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Bharti Airtel Ltd</t>
  </si>
  <si>
    <t>BHARTIARTL</t>
  </si>
  <si>
    <t>Telecom Services</t>
  </si>
  <si>
    <t>ICICI Bank Ltd</t>
  </si>
  <si>
    <t>ICICIBANK</t>
  </si>
  <si>
    <t>State Bank of India</t>
  </si>
  <si>
    <t>SBIN</t>
  </si>
  <si>
    <t>Public Banks</t>
  </si>
  <si>
    <t>Infosys Ltd</t>
  </si>
  <si>
    <t>INFY</t>
  </si>
  <si>
    <t>Life Insurance Corporation Of India</t>
  </si>
  <si>
    <t>LICI</t>
  </si>
  <si>
    <t>Insurance</t>
  </si>
  <si>
    <t>Hindustan Unilever Ltd</t>
  </si>
  <si>
    <t>HINDUNILVR</t>
  </si>
  <si>
    <t>FMCG - Household Products</t>
  </si>
  <si>
    <t>ITC Ltd</t>
  </si>
  <si>
    <t>ITC</t>
  </si>
  <si>
    <t>FMCG - Tobacco</t>
  </si>
  <si>
    <t>Larsen and Toubro Ltd</t>
  </si>
  <si>
    <t>LT</t>
  </si>
  <si>
    <t>Construction &amp; Engineering</t>
  </si>
  <si>
    <t>Bajaj Finance Ltd</t>
  </si>
  <si>
    <t>BAJFINANCE</t>
  </si>
  <si>
    <t>Consumer Finance</t>
  </si>
  <si>
    <t>Axis Bank Ltd</t>
  </si>
  <si>
    <t>AXISBANK</t>
  </si>
  <si>
    <t>HCL Technologies Ltd</t>
  </si>
  <si>
    <t>HCLTECH</t>
  </si>
  <si>
    <t>Maruti Suzuki India Ltd</t>
  </si>
  <si>
    <t>MARUTI</t>
  </si>
  <si>
    <t>Four Wheelers</t>
  </si>
  <si>
    <t>Adani Enterprises Ltd</t>
  </si>
  <si>
    <t>ADANIENT</t>
  </si>
  <si>
    <t>Commodities Trading</t>
  </si>
  <si>
    <t>Sun Pharmaceutical Industries Ltd</t>
  </si>
  <si>
    <t>SUNPHARMA</t>
  </si>
  <si>
    <t>Pharmaceuticals</t>
  </si>
  <si>
    <t>Hindustan Aeronautics Ltd</t>
  </si>
  <si>
    <t>HAL</t>
  </si>
  <si>
    <t>Aerospace &amp; Defense Equipments</t>
  </si>
  <si>
    <t>Kotak Mahindra Bank Ltd</t>
  </si>
  <si>
    <t>KOTAKBANK</t>
  </si>
  <si>
    <t>Tata Motors Ltd</t>
  </si>
  <si>
    <t>TATAMOTORS</t>
  </si>
  <si>
    <t>NTPC Ltd</t>
  </si>
  <si>
    <t>NTPC</t>
  </si>
  <si>
    <t>Power Generation</t>
  </si>
  <si>
    <t>Mahindra and Mahindra Ltd</t>
  </si>
  <si>
    <t>M&amp;M</t>
  </si>
  <si>
    <t>Oil and Natural Gas Corporation Ltd</t>
  </si>
  <si>
    <t>ONGC</t>
  </si>
  <si>
    <t>Oil &amp; Gas - Exploration &amp; Production</t>
  </si>
  <si>
    <t>Adani Ports and Special Economic Zone Ltd</t>
  </si>
  <si>
    <t>ADANIPORTS</t>
  </si>
  <si>
    <t>Ports</t>
  </si>
  <si>
    <t>UltraTech Cement Ltd</t>
  </si>
  <si>
    <t>ULTRACEMCO</t>
  </si>
  <si>
    <t>Cement</t>
  </si>
  <si>
    <t>Avenue Supermarts Ltd</t>
  </si>
  <si>
    <t>DMART</t>
  </si>
  <si>
    <t>Retail - Department Stores</t>
  </si>
  <si>
    <t>Power Grid Corporation of India Ltd</t>
  </si>
  <si>
    <t>POWERGRID</t>
  </si>
  <si>
    <t>Power Transmission &amp; Distribution</t>
  </si>
  <si>
    <t>Titan Company Ltd</t>
  </si>
  <si>
    <t>TITAN</t>
  </si>
  <si>
    <t>Precious Metals, Jewellery &amp; Watches</t>
  </si>
  <si>
    <t>Coal India Ltd</t>
  </si>
  <si>
    <t>COALINDIA</t>
  </si>
  <si>
    <t>Mining - Coal</t>
  </si>
  <si>
    <t>Adani Green Energy Ltd</t>
  </si>
  <si>
    <t>ADANIGREEN</t>
  </si>
  <si>
    <t>Renewable Energy</t>
  </si>
  <si>
    <t>Hindustan Zinc Ltd</t>
  </si>
  <si>
    <t>HINDZINC</t>
  </si>
  <si>
    <t>Mining - Diversified</t>
  </si>
  <si>
    <t>Adani Power Ltd</t>
  </si>
  <si>
    <t>ADANIPOWER</t>
  </si>
  <si>
    <t>Asian Paints Ltd</t>
  </si>
  <si>
    <t>ASIANPAINT</t>
  </si>
  <si>
    <t>Paints</t>
  </si>
  <si>
    <t>Bajaj Auto Ltd</t>
  </si>
  <si>
    <t>BAJAJ-AUTO</t>
  </si>
  <si>
    <t>Two Wheelers</t>
  </si>
  <si>
    <t>Siemens Ltd</t>
  </si>
  <si>
    <t>SIEMENS</t>
  </si>
  <si>
    <t>Conglomerates</t>
  </si>
  <si>
    <t>Wipro Ltd</t>
  </si>
  <si>
    <t>WIPRO</t>
  </si>
  <si>
    <t>Bajaj Finserv Ltd</t>
  </si>
  <si>
    <t>BAJAJFINSV</t>
  </si>
  <si>
    <t>Nestle India Ltd</t>
  </si>
  <si>
    <t>NESTLEIND</t>
  </si>
  <si>
    <t>FMCG - Foods</t>
  </si>
  <si>
    <t>Indian Oil Corporation Ltd</t>
  </si>
  <si>
    <t>IOC</t>
  </si>
  <si>
    <t>Indian Railway Finance Corp Ltd</t>
  </si>
  <si>
    <t>IRFC</t>
  </si>
  <si>
    <t>Specialized Finance</t>
  </si>
  <si>
    <t>Jio Financial Services Ltd</t>
  </si>
  <si>
    <t>JIOFIN</t>
  </si>
  <si>
    <t>JSW Steel Ltd</t>
  </si>
  <si>
    <t>JSWSTEEL</t>
  </si>
  <si>
    <t>Iron &amp; Steel</t>
  </si>
  <si>
    <t>Bharat Electronics Ltd</t>
  </si>
  <si>
    <t>BEL</t>
  </si>
  <si>
    <t>Electronic Equipments</t>
  </si>
  <si>
    <t>Tata Steel Ltd</t>
  </si>
  <si>
    <t>TATASTEEL</t>
  </si>
  <si>
    <t>Varun Beverages Ltd</t>
  </si>
  <si>
    <t>VBL</t>
  </si>
  <si>
    <t>Soft Drinks</t>
  </si>
  <si>
    <t>DLF Ltd</t>
  </si>
  <si>
    <t>DLF</t>
  </si>
  <si>
    <t>Real Estate</t>
  </si>
  <si>
    <t>Trent Ltd</t>
  </si>
  <si>
    <t>TRENT</t>
  </si>
  <si>
    <t>Retail - Apparel</t>
  </si>
  <si>
    <t>ABB India Ltd</t>
  </si>
  <si>
    <t>ABB</t>
  </si>
  <si>
    <t>Heavy Electrical Equipments</t>
  </si>
  <si>
    <t>Zomato Ltd</t>
  </si>
  <si>
    <t>ZOMATO</t>
  </si>
  <si>
    <t>Online Services</t>
  </si>
  <si>
    <t>Grasim Industries Ltd</t>
  </si>
  <si>
    <t>GRASIM</t>
  </si>
  <si>
    <t>Vedanta Ltd</t>
  </si>
  <si>
    <t>VEDL</t>
  </si>
  <si>
    <t>Metals - Diversified</t>
  </si>
  <si>
    <t>Interglobe Aviation Ltd</t>
  </si>
  <si>
    <t>INDIGO</t>
  </si>
  <si>
    <t>Airlines</t>
  </si>
  <si>
    <t>Ambuja Cements Ltd</t>
  </si>
  <si>
    <t>AMBUJACEM</t>
  </si>
  <si>
    <t>Pidilite Industries Ltd</t>
  </si>
  <si>
    <t>PIDILITIND</t>
  </si>
  <si>
    <t>Diversified Chemicals</t>
  </si>
  <si>
    <t>Power Finance Corporation Ltd</t>
  </si>
  <si>
    <t>PFC</t>
  </si>
  <si>
    <t>Hindalco Industries Ltd</t>
  </si>
  <si>
    <t>HINDALCO</t>
  </si>
  <si>
    <t>Metals - Aluminium</t>
  </si>
  <si>
    <t>TATAMTRDVR</t>
  </si>
  <si>
    <t>LTIMindtree Ltd</t>
  </si>
  <si>
    <t>LTIM</t>
  </si>
  <si>
    <t>Macrotech Developers Ltd</t>
  </si>
  <si>
    <t>LODHA</t>
  </si>
  <si>
    <t>SBI Life Insurance Company Ltd</t>
  </si>
  <si>
    <t>SBILIFE</t>
  </si>
  <si>
    <t>Bank of Baroda Ltd</t>
  </si>
  <si>
    <t>BANKBARODA</t>
  </si>
  <si>
    <t>Godrej Consumer Products Ltd</t>
  </si>
  <si>
    <t>GODREJCP</t>
  </si>
  <si>
    <t>FMCG - Personal Products</t>
  </si>
  <si>
    <t>Gail (India) Ltd</t>
  </si>
  <si>
    <t>GAIL</t>
  </si>
  <si>
    <t>Gas Distribution</t>
  </si>
  <si>
    <t>Tech Mahindra Ltd</t>
  </si>
  <si>
    <t>TECHM</t>
  </si>
  <si>
    <t>Tata Power Company Ltd</t>
  </si>
  <si>
    <t>TATAPOWER</t>
  </si>
  <si>
    <t>REC Limited</t>
  </si>
  <si>
    <t>RECLTD</t>
  </si>
  <si>
    <t>Punjab National Bank</t>
  </si>
  <si>
    <t>PNB</t>
  </si>
  <si>
    <t>Eicher Motors Ltd</t>
  </si>
  <si>
    <t>EICHERMOT</t>
  </si>
  <si>
    <t>Trucks &amp; Buses</t>
  </si>
  <si>
    <t>Samvardhana Motherson International Ltd</t>
  </si>
  <si>
    <t>MOTHERSON</t>
  </si>
  <si>
    <t>Auto Parts</t>
  </si>
  <si>
    <t>Britannia Industries Ltd</t>
  </si>
  <si>
    <t>BRITANNIA</t>
  </si>
  <si>
    <t>Bharat Petroleum Corporation Ltd</t>
  </si>
  <si>
    <t>BPCL</t>
  </si>
  <si>
    <t>HDFC Life Insurance Company Ltd</t>
  </si>
  <si>
    <t>HDFCLIFE</t>
  </si>
  <si>
    <t>JSW Energy Ltd</t>
  </si>
  <si>
    <t>JSWENERGY</t>
  </si>
  <si>
    <t>Indian Overseas Bank</t>
  </si>
  <si>
    <t>IOB</t>
  </si>
  <si>
    <t>Cipla Ltd</t>
  </si>
  <si>
    <t>CIPLA</t>
  </si>
  <si>
    <t>Divi's Laboratories Ltd</t>
  </si>
  <si>
    <t>DIVISLAB</t>
  </si>
  <si>
    <t>Labs &amp; Life Sciences Services</t>
  </si>
  <si>
    <t>Cholamandalam Investment and Finance Company Ltd</t>
  </si>
  <si>
    <t>CHOLAFIN</t>
  </si>
  <si>
    <t>Havells India Ltd</t>
  </si>
  <si>
    <t>HAVELLS</t>
  </si>
  <si>
    <t>Electrical Components &amp; Equipments</t>
  </si>
  <si>
    <t>Vodafone Idea Ltd</t>
  </si>
  <si>
    <t>IDEA</t>
  </si>
  <si>
    <t>Indusind Bank Ltd</t>
  </si>
  <si>
    <t>INDUSINDBK</t>
  </si>
  <si>
    <t>TVS Motor Company Ltd</t>
  </si>
  <si>
    <t>TVSMOTOR</t>
  </si>
  <si>
    <t>Adani Energy Solutions Ltd</t>
  </si>
  <si>
    <t>ADANIENSOL</t>
  </si>
  <si>
    <t>Power Infrastructure</t>
  </si>
  <si>
    <t>Shriram Finance Ltd</t>
  </si>
  <si>
    <t>SHRIRAMFIN</t>
  </si>
  <si>
    <t>Cummins India Ltd</t>
  </si>
  <si>
    <t>CUMMINSIND</t>
  </si>
  <si>
    <t>Industrial Machinery</t>
  </si>
  <si>
    <t>Hero MotoCorp Ltd</t>
  </si>
  <si>
    <t>HEROMOTOCO</t>
  </si>
  <si>
    <t>Polycab India Ltd</t>
  </si>
  <si>
    <t>POLYCAB</t>
  </si>
  <si>
    <t>Zydus Lifesciences Ltd</t>
  </si>
  <si>
    <t>ZYDUSLIFE</t>
  </si>
  <si>
    <t>Canara Bank Ltd</t>
  </si>
  <si>
    <t>CANBK</t>
  </si>
  <si>
    <t>Union Bank of India Ltd</t>
  </si>
  <si>
    <t>UNIONBANK</t>
  </si>
  <si>
    <t>Jindal Steel And Power Ltd</t>
  </si>
  <si>
    <t>JINDALSTEL</t>
  </si>
  <si>
    <t>CG Power and Industrial Solutions Ltd</t>
  </si>
  <si>
    <t>CGPOWER</t>
  </si>
  <si>
    <t>Dabur India Ltd</t>
  </si>
  <si>
    <t>DABUR</t>
  </si>
  <si>
    <t>Tata Consumer Products Ltd</t>
  </si>
  <si>
    <t>TATACONSUM</t>
  </si>
  <si>
    <t>Tea &amp; Coffee</t>
  </si>
  <si>
    <t>Bharat Heavy Electricals Ltd</t>
  </si>
  <si>
    <t>BHEL</t>
  </si>
  <si>
    <t>Dr Reddy's Laboratories Ltd</t>
  </si>
  <si>
    <t>DRREDDY</t>
  </si>
  <si>
    <t>NHPC Ltd</t>
  </si>
  <si>
    <t>NHPC</t>
  </si>
  <si>
    <t>Bosch Ltd</t>
  </si>
  <si>
    <t>BOSCHLTD</t>
  </si>
  <si>
    <t>Shree Cement Ltd</t>
  </si>
  <si>
    <t>SHREECEM</t>
  </si>
  <si>
    <t>Adani Total Gas Ltd</t>
  </si>
  <si>
    <t>ATGL</t>
  </si>
  <si>
    <t>Bajaj Holdings and Investment Ltd</t>
  </si>
  <si>
    <t>BAJAJHLDNG</t>
  </si>
  <si>
    <t>Asset Management</t>
  </si>
  <si>
    <t>Torrent Pharmaceuticals Ltd</t>
  </si>
  <si>
    <t>TORNTPHARM</t>
  </si>
  <si>
    <t>Indian Hotels Company Ltd</t>
  </si>
  <si>
    <t>INDHOTEL</t>
  </si>
  <si>
    <t>Hotels, Resorts &amp; Cruise Lines</t>
  </si>
  <si>
    <t>United Spirits Ltd</t>
  </si>
  <si>
    <t>UNITDSPR</t>
  </si>
  <si>
    <t>Alcoholic Beverages</t>
  </si>
  <si>
    <t>Indus Towers Ltd</t>
  </si>
  <si>
    <t>INDUSTOWER</t>
  </si>
  <si>
    <t>Telecom Infrastructure</t>
  </si>
  <si>
    <t>IDBI Bank Ltd</t>
  </si>
  <si>
    <t>IDBI</t>
  </si>
  <si>
    <t>Private Bank</t>
  </si>
  <si>
    <t>Apollo Hospitals Enterprise Ltd</t>
  </si>
  <si>
    <t>APOLLOHOSP</t>
  </si>
  <si>
    <t>Hospitals &amp; Diagnostic Centres</t>
  </si>
  <si>
    <t>Solar Industries India Ltd</t>
  </si>
  <si>
    <t>SOLARINDS</t>
  </si>
  <si>
    <t>Commodity Chemicals</t>
  </si>
  <si>
    <t>HDFC Asset Management Company Ltd</t>
  </si>
  <si>
    <t>HDFCAMC</t>
  </si>
  <si>
    <t>ICICI Lombard General Insurance Company Ltd</t>
  </si>
  <si>
    <t>ICICIGI</t>
  </si>
  <si>
    <t>Max Healthcare Institute Ltd</t>
  </si>
  <si>
    <t>MAXHEALTH</t>
  </si>
  <si>
    <t>ICICI Prudential Life Insurance Company Ltd</t>
  </si>
  <si>
    <t>ICICIPRULI</t>
  </si>
  <si>
    <t>Info Edge (India) Ltd</t>
  </si>
  <si>
    <t>NAUKRI</t>
  </si>
  <si>
    <t>Godrej Properties Ltd</t>
  </si>
  <si>
    <t>GODREJPROP</t>
  </si>
  <si>
    <t>Mankind Pharma Ltd</t>
  </si>
  <si>
    <t>MANKIND</t>
  </si>
  <si>
    <t>Rail Vikas Nigam Ltd</t>
  </si>
  <si>
    <t>RVNL</t>
  </si>
  <si>
    <t>Oracle Financial Services Software Ltd</t>
  </si>
  <si>
    <t>OFSS</t>
  </si>
  <si>
    <t>Software Services</t>
  </si>
  <si>
    <t>Tube Investments of India Ltd</t>
  </si>
  <si>
    <t>TIINDIA</t>
  </si>
  <si>
    <t>Cycles</t>
  </si>
  <si>
    <t>Mazagon Dock Shipbuilders Ltd</t>
  </si>
  <si>
    <t>MAZDOCK</t>
  </si>
  <si>
    <t>Shipbuilding</t>
  </si>
  <si>
    <t>Bharat Forge Ltd</t>
  </si>
  <si>
    <t>BHARATFORG</t>
  </si>
  <si>
    <t>Prestige Estates Projects Ltd</t>
  </si>
  <si>
    <t>PRESTIGE</t>
  </si>
  <si>
    <t>Marico Ltd</t>
  </si>
  <si>
    <t>MARICO</t>
  </si>
  <si>
    <t>Indian Railway Catering and Tourism Corporation Ltd</t>
  </si>
  <si>
    <t>IRCTC</t>
  </si>
  <si>
    <t>Colgate-Palmolive (India) Ltd</t>
  </si>
  <si>
    <t>COLPAL</t>
  </si>
  <si>
    <t>Oil India Ltd</t>
  </si>
  <si>
    <t>OIL</t>
  </si>
  <si>
    <t>NMDC Ltd</t>
  </si>
  <si>
    <t>NMDC</t>
  </si>
  <si>
    <t>Mining - Iron Ore</t>
  </si>
  <si>
    <t>Yes Bank Ltd</t>
  </si>
  <si>
    <t>YESBANK</t>
  </si>
  <si>
    <t>Supreme Industries Ltd</t>
  </si>
  <si>
    <t>SUPREMEIND</t>
  </si>
  <si>
    <t>Plastic Products</t>
  </si>
  <si>
    <t>Schaeffler India Ltd</t>
  </si>
  <si>
    <t>SCHAEFFLER</t>
  </si>
  <si>
    <t>Suzlon Energy Ltd</t>
  </si>
  <si>
    <t>SUZLON</t>
  </si>
  <si>
    <t>Renewable Energy Equipment &amp; Services</t>
  </si>
  <si>
    <t>Torrent Power Ltd</t>
  </si>
  <si>
    <t>TORNTPOWER</t>
  </si>
  <si>
    <t>Indian Bank</t>
  </si>
  <si>
    <t>INDIANB</t>
  </si>
  <si>
    <t>Muthoot Finance Ltd</t>
  </si>
  <si>
    <t>MUTHOOTFIN</t>
  </si>
  <si>
    <t>Aurobindo Pharma Ltd</t>
  </si>
  <si>
    <t>AUROPHARMA</t>
  </si>
  <si>
    <t>Hindustan Petroleum Corp Ltd</t>
  </si>
  <si>
    <t>HINDPETRO</t>
  </si>
  <si>
    <t>Lupin Ltd</t>
  </si>
  <si>
    <t>LUPIN</t>
  </si>
  <si>
    <t>Ashok Leyland Ltd</t>
  </si>
  <si>
    <t>ASHOKLEY</t>
  </si>
  <si>
    <t>SRF Ltd</t>
  </si>
  <si>
    <t>SRF</t>
  </si>
  <si>
    <t>Linde India Ltd</t>
  </si>
  <si>
    <t>LINDEINDIA</t>
  </si>
  <si>
    <t>Dixon Technologies (India) Ltd</t>
  </si>
  <si>
    <t>DIXON</t>
  </si>
  <si>
    <t>Home Electronics &amp; Appliances</t>
  </si>
  <si>
    <t>SBI Cards and Payment Services Ltd</t>
  </si>
  <si>
    <t>SBICARD</t>
  </si>
  <si>
    <t>Payment Infrastructure</t>
  </si>
  <si>
    <t>General Insurance Corporation of India</t>
  </si>
  <si>
    <t>GICRE</t>
  </si>
  <si>
    <t>Jindal Stainless Ltd</t>
  </si>
  <si>
    <t>JSL</t>
  </si>
  <si>
    <t>Oberoi Realty Ltd</t>
  </si>
  <si>
    <t>OBEROIRLTY</t>
  </si>
  <si>
    <t>UCO Bank</t>
  </si>
  <si>
    <t>UCOBANK</t>
  </si>
  <si>
    <t>Phoenix Mills Ltd</t>
  </si>
  <si>
    <t>PHOENIXLTD</t>
  </si>
  <si>
    <t>JSW Infrastructure Ltd</t>
  </si>
  <si>
    <t>JSWINFRA</t>
  </si>
  <si>
    <t>Fertilisers And Chemicals Travancore Ltd</t>
  </si>
  <si>
    <t>FACT</t>
  </si>
  <si>
    <t>Fertilizers &amp; Agro Chemicals</t>
  </si>
  <si>
    <t>Astral Ltd</t>
  </si>
  <si>
    <t>ASTRAL</t>
  </si>
  <si>
    <t>Building Products - Pipes</t>
  </si>
  <si>
    <t>Container Corporation of India Ltd</t>
  </si>
  <si>
    <t>CONCOR</t>
  </si>
  <si>
    <t>Logistics</t>
  </si>
  <si>
    <t>Aditya Birla Capital Ltd</t>
  </si>
  <si>
    <t>ABCAPITAL</t>
  </si>
  <si>
    <t>Diversified Financials</t>
  </si>
  <si>
    <t>Balkrishna Industries Ltd</t>
  </si>
  <si>
    <t>BALKRISIND</t>
  </si>
  <si>
    <t>Tires &amp; Rubber</t>
  </si>
  <si>
    <t>Alkem Laboratories Ltd</t>
  </si>
  <si>
    <t>ALKEM</t>
  </si>
  <si>
    <t>Steel Authority of India Ltd</t>
  </si>
  <si>
    <t>SAIL</t>
  </si>
  <si>
    <t>Persistent Systems Ltd</t>
  </si>
  <si>
    <t>PERSISTENT</t>
  </si>
  <si>
    <t>UNO Minda Ltd</t>
  </si>
  <si>
    <t>UNOMINDA</t>
  </si>
  <si>
    <t>PB Fintech Ltd</t>
  </si>
  <si>
    <t>POLICYBZR</t>
  </si>
  <si>
    <t>IDFC First Bank Ltd</t>
  </si>
  <si>
    <t>IDFCFIRSTB</t>
  </si>
  <si>
    <t>Berger Paints India Ltd</t>
  </si>
  <si>
    <t>BERGEPAINT</t>
  </si>
  <si>
    <t>Bharti Hexacom Ltd</t>
  </si>
  <si>
    <t>BHARTIHEXA</t>
  </si>
  <si>
    <t>Thermax Limited</t>
  </si>
  <si>
    <t>THERMAX</t>
  </si>
  <si>
    <t>Cochin Shipyard Ltd</t>
  </si>
  <si>
    <t>COCHINSHIP</t>
  </si>
  <si>
    <t>PI Industries Ltd</t>
  </si>
  <si>
    <t>PIIND</t>
  </si>
  <si>
    <t>GMR Airports Infrastructure Ltd</t>
  </si>
  <si>
    <t>GMRINFRA</t>
  </si>
  <si>
    <t>Abbott India Ltd</t>
  </si>
  <si>
    <t>ABBOTINDIA</t>
  </si>
  <si>
    <t>Bharat Dynamics Ltd</t>
  </si>
  <si>
    <t>BDL</t>
  </si>
  <si>
    <t>Bank of India Ltd</t>
  </si>
  <si>
    <t>BANKINDIA</t>
  </si>
  <si>
    <t>Patanjali Foods Ltd</t>
  </si>
  <si>
    <t>PATANJALI</t>
  </si>
  <si>
    <t>Packaged Foods &amp; Meats</t>
  </si>
  <si>
    <t>Housing and Urban Development Corporation Ltd</t>
  </si>
  <si>
    <t>HUDCO</t>
  </si>
  <si>
    <t>Central Bank of India Ltd</t>
  </si>
  <si>
    <t>CENTRALBK</t>
  </si>
  <si>
    <t>MRF Ltd</t>
  </si>
  <si>
    <t>MRF</t>
  </si>
  <si>
    <t>Sundaram Finance Ltd</t>
  </si>
  <si>
    <t>SUNDARMFIN</t>
  </si>
  <si>
    <t>United Breweries Ltd</t>
  </si>
  <si>
    <t>UBL</t>
  </si>
  <si>
    <t>Procter &amp; Gamble Hygiene and Health Care Ltd</t>
  </si>
  <si>
    <t>PGHH</t>
  </si>
  <si>
    <t>Tata Communications Ltd</t>
  </si>
  <si>
    <t>TATACOMM</t>
  </si>
  <si>
    <t>Honeywell Automation India Ltd</t>
  </si>
  <si>
    <t>HONAUT</t>
  </si>
  <si>
    <t>L&amp;T Technology Services Ltd</t>
  </si>
  <si>
    <t>LTTS</t>
  </si>
  <si>
    <t>SJVN Ltd</t>
  </si>
  <si>
    <t>SJVN</t>
  </si>
  <si>
    <t>AU Small Finance Bank Ltd</t>
  </si>
  <si>
    <t>AUBANK</t>
  </si>
  <si>
    <t>Fsn E-Commerce Ventures Ltd</t>
  </si>
  <si>
    <t>NYKAA</t>
  </si>
  <si>
    <t>Wellness Services</t>
  </si>
  <si>
    <t>Voltas Ltd</t>
  </si>
  <si>
    <t>VOLTAS</t>
  </si>
  <si>
    <t>Indian Renewable Energy Development Agency Ltd</t>
  </si>
  <si>
    <t>IREDA</t>
  </si>
  <si>
    <t>Exide Industries Ltd</t>
  </si>
  <si>
    <t>EXIDEIND</t>
  </si>
  <si>
    <t>Batteries</t>
  </si>
  <si>
    <t>Hitachi Energy India Ltd</t>
  </si>
  <si>
    <t>POWERINDIA</t>
  </si>
  <si>
    <t>ACC Ltd</t>
  </si>
  <si>
    <t>ACC</t>
  </si>
  <si>
    <t>Petronet LNG Ltd</t>
  </si>
  <si>
    <t>PETRONET</t>
  </si>
  <si>
    <t>Oil &amp; Gas - Storage &amp; Transportation</t>
  </si>
  <si>
    <t>L&amp;T Finance Ltd</t>
  </si>
  <si>
    <t>LTF</t>
  </si>
  <si>
    <t>Bank of Maharashtra Ltd</t>
  </si>
  <si>
    <t>MAHABANK</t>
  </si>
  <si>
    <t>Escorts Kubota Ltd</t>
  </si>
  <si>
    <t>ESCORTS</t>
  </si>
  <si>
    <t>Tractors</t>
  </si>
  <si>
    <t>Mphasis Ltd</t>
  </si>
  <si>
    <t>MPHASIS</t>
  </si>
  <si>
    <t>Kalyan Jewellers India Ltd</t>
  </si>
  <si>
    <t>KALYANKJIL</t>
  </si>
  <si>
    <t>Page Industries Ltd</t>
  </si>
  <si>
    <t>PAGEIND</t>
  </si>
  <si>
    <t>Apparel &amp; Accessories</t>
  </si>
  <si>
    <t>APL Apollo Tubes Ltd</t>
  </si>
  <si>
    <t>APLAPOLLO</t>
  </si>
  <si>
    <t>Coromandel International Ltd</t>
  </si>
  <si>
    <t>COROMANDEL</t>
  </si>
  <si>
    <t>GlaxoSmithKline Pharmaceuticals Ltd</t>
  </si>
  <si>
    <t>GLAXO</t>
  </si>
  <si>
    <t>Tata Elxsi Ltd</t>
  </si>
  <si>
    <t>TATAELXSI</t>
  </si>
  <si>
    <t>Adani Wilmar Ltd</t>
  </si>
  <si>
    <t>AWL</t>
  </si>
  <si>
    <t>Federal Bank Ltd</t>
  </si>
  <si>
    <t>FEDERALBNK</t>
  </si>
  <si>
    <t>UPL Ltd</t>
  </si>
  <si>
    <t>UPL</t>
  </si>
  <si>
    <t>KPIT Technologies Ltd</t>
  </si>
  <si>
    <t>KPITTECH</t>
  </si>
  <si>
    <t>3M India Ltd</t>
  </si>
  <si>
    <t>3MINDIA</t>
  </si>
  <si>
    <t>Stationery</t>
  </si>
  <si>
    <t>Nippon Life India Asset Management Ltd</t>
  </si>
  <si>
    <t>NAM-INDIA</t>
  </si>
  <si>
    <t>LIC Housing Finance Ltd</t>
  </si>
  <si>
    <t>LICHSGFIN</t>
  </si>
  <si>
    <t>Home Financing</t>
  </si>
  <si>
    <t>Gujarat Gas Ltd</t>
  </si>
  <si>
    <t>GUJGASLTD</t>
  </si>
  <si>
    <t>KEI Industries Ltd</t>
  </si>
  <si>
    <t>KEI</t>
  </si>
  <si>
    <t>Cables</t>
  </si>
  <si>
    <t>Tata Technologies Ltd</t>
  </si>
  <si>
    <t>TATATECH</t>
  </si>
  <si>
    <t>Biocon Ltd</t>
  </si>
  <si>
    <t>BIOCON</t>
  </si>
  <si>
    <t>Biotechnology</t>
  </si>
  <si>
    <t>Punjab &amp; Sind Bank</t>
  </si>
  <si>
    <t>PSB</t>
  </si>
  <si>
    <t>Ge T&amp;D India Ltd</t>
  </si>
  <si>
    <t>GET&amp;D</t>
  </si>
  <si>
    <t>AIA Engineering Ltd</t>
  </si>
  <si>
    <t>AIAENG</t>
  </si>
  <si>
    <t>IRB Infrastructure Developers Ltd</t>
  </si>
  <si>
    <t>IRB</t>
  </si>
  <si>
    <t>New India Assurance Company Ltd</t>
  </si>
  <si>
    <t>NIACL</t>
  </si>
  <si>
    <t>Mangalore Refinery and Petrochemicals Ltd</t>
  </si>
  <si>
    <t>MRPL</t>
  </si>
  <si>
    <t>Motilal Oswal Financial Services Ltd</t>
  </si>
  <si>
    <t>MOTILALOFS</t>
  </si>
  <si>
    <t>Mahindra and Mahindra Financial Services Ltd</t>
  </si>
  <si>
    <t>M&amp;MFIN</t>
  </si>
  <si>
    <t>Endurance Technologies Ltd</t>
  </si>
  <si>
    <t>ENDURANCE</t>
  </si>
  <si>
    <t>Sona BLW Precision Forgings Ltd</t>
  </si>
  <si>
    <t>SONACOMS</t>
  </si>
  <si>
    <t>Jubilant Foodworks Ltd</t>
  </si>
  <si>
    <t>JUBLFOOD</t>
  </si>
  <si>
    <t>Restaurants &amp; Cafes</t>
  </si>
  <si>
    <t>Fortis Healthcare Ltd</t>
  </si>
  <si>
    <t>FORTIS</t>
  </si>
  <si>
    <t>Gujarat Fluorochemicals Ltd</t>
  </si>
  <si>
    <t>FLUOROCHEM</t>
  </si>
  <si>
    <t>Specialty Chemicals</t>
  </si>
  <si>
    <t>Coforge Ltd</t>
  </si>
  <si>
    <t>COFORGE</t>
  </si>
  <si>
    <t>National Aluminium Co Ltd</t>
  </si>
  <si>
    <t>NATIONALUM</t>
  </si>
  <si>
    <t>Lloyds Metals And Energy Ltd</t>
  </si>
  <si>
    <t>LLOYDSME</t>
  </si>
  <si>
    <t>Blue Star Ltd</t>
  </si>
  <si>
    <t>BLUESTARCO</t>
  </si>
  <si>
    <t>Global Health Ltd</t>
  </si>
  <si>
    <t>MEDANTA</t>
  </si>
  <si>
    <t>Glenmark Pharmaceuticals Ltd</t>
  </si>
  <si>
    <t>GLENMARK</t>
  </si>
  <si>
    <t>Apar Industries Ltd</t>
  </si>
  <si>
    <t>APARINDS</t>
  </si>
  <si>
    <t>BSE Ltd</t>
  </si>
  <si>
    <t>BSE</t>
  </si>
  <si>
    <t>Stock Exchanges &amp; Ratings</t>
  </si>
  <si>
    <t>Tata Investment Corporation Ltd</t>
  </si>
  <si>
    <t>TATAINVEST</t>
  </si>
  <si>
    <t>Dalmia Bharat Ltd</t>
  </si>
  <si>
    <t>DALBHARAT</t>
  </si>
  <si>
    <t>Timken India Ltd</t>
  </si>
  <si>
    <t>TIMKEN</t>
  </si>
  <si>
    <t>Metro Brands Ltd</t>
  </si>
  <si>
    <t>METROBRAND</t>
  </si>
  <si>
    <t>Footwear</t>
  </si>
  <si>
    <t>Max Financial Services Ltd</t>
  </si>
  <si>
    <t>MFSL</t>
  </si>
  <si>
    <t>Deepak Nitrite Ltd</t>
  </si>
  <si>
    <t>DEEPAKNTR</t>
  </si>
  <si>
    <t>J K Cement Ltd</t>
  </si>
  <si>
    <t>JKCEMENT</t>
  </si>
  <si>
    <t>Motherson Sumi Wiring India Ltd</t>
  </si>
  <si>
    <t>MSUMI</t>
  </si>
  <si>
    <t>Indraprastha Gas Ltd</t>
  </si>
  <si>
    <t>IGL</t>
  </si>
  <si>
    <t>Apollo Tyres Ltd</t>
  </si>
  <si>
    <t>APOLLOTYRE</t>
  </si>
  <si>
    <t>Poonawalla Fincorp Ltd</t>
  </si>
  <si>
    <t>POONAWALLA</t>
  </si>
  <si>
    <t>Bandhan Bank Ltd</t>
  </si>
  <si>
    <t>BANDHANBNK</t>
  </si>
  <si>
    <t>SKF India Ltd</t>
  </si>
  <si>
    <t>SKFINDIA</t>
  </si>
  <si>
    <t>Carborundum Universal Ltd</t>
  </si>
  <si>
    <t>CARBORUNIV</t>
  </si>
  <si>
    <t>NLC India Ltd</t>
  </si>
  <si>
    <t>NLCINDIA</t>
  </si>
  <si>
    <t>Aditya Birla Fashion and Retail Ltd</t>
  </si>
  <si>
    <t>ABFRL</t>
  </si>
  <si>
    <t>Embassy Office Parks REIT</t>
  </si>
  <si>
    <t>EMBASSY</t>
  </si>
  <si>
    <t>Brigade Enterprises Ltd</t>
  </si>
  <si>
    <t>BRIGADE</t>
  </si>
  <si>
    <t>Hindustan Copper Ltd</t>
  </si>
  <si>
    <t>HINDCOPPER</t>
  </si>
  <si>
    <t>Mining - Copper</t>
  </si>
  <si>
    <t>Emami Ltd</t>
  </si>
  <si>
    <t>EMAMILTD</t>
  </si>
  <si>
    <t>CRISIL Ltd</t>
  </si>
  <si>
    <t>CRISIL</t>
  </si>
  <si>
    <t>Star Health and Allied Insurance Company Ltd</t>
  </si>
  <si>
    <t>STARHEALTH</t>
  </si>
  <si>
    <t>Jyoti CNC Automation Ltd</t>
  </si>
  <si>
    <t>JYOTICNC</t>
  </si>
  <si>
    <t>Computer Hardware</t>
  </si>
  <si>
    <t>KPR Mill Ltd</t>
  </si>
  <si>
    <t>KPRMILL</t>
  </si>
  <si>
    <t>Textiles</t>
  </si>
  <si>
    <t>Go Digit General Insurance Ltd</t>
  </si>
  <si>
    <t>GODIGIT</t>
  </si>
  <si>
    <t>360 One Wam Ltd</t>
  </si>
  <si>
    <t>360ONE</t>
  </si>
  <si>
    <t>Investment Banking &amp; Brokerage</t>
  </si>
  <si>
    <t>Grindwell Norton Ltd</t>
  </si>
  <si>
    <t>GRINDWELL</t>
  </si>
  <si>
    <t>Amara Raja Energy &amp; Mobility Ltd</t>
  </si>
  <si>
    <t>ARE&amp;M</t>
  </si>
  <si>
    <t>Gland Pharma Ltd</t>
  </si>
  <si>
    <t>GLAND</t>
  </si>
  <si>
    <t>ZF Commercial Vehicle Control Systems India Ltd</t>
  </si>
  <si>
    <t>ZFCVINDIA</t>
  </si>
  <si>
    <t>Sun Tv Network Ltd</t>
  </si>
  <si>
    <t>SUNTV</t>
  </si>
  <si>
    <t>TV Channels &amp; Broadcasters</t>
  </si>
  <si>
    <t>ITI Ltd</t>
  </si>
  <si>
    <t>ITI</t>
  </si>
  <si>
    <t>Telecom Equipments</t>
  </si>
  <si>
    <t>Ajanta Pharma Ltd</t>
  </si>
  <si>
    <t>AJANTPHARM</t>
  </si>
  <si>
    <t>Delhivery Ltd</t>
  </si>
  <si>
    <t>DELHIVERY</t>
  </si>
  <si>
    <t>Aegis Logistics Ltd</t>
  </si>
  <si>
    <t>AEGISLOG</t>
  </si>
  <si>
    <t>KIOCL Ltd</t>
  </si>
  <si>
    <t>KIOCL</t>
  </si>
  <si>
    <t>NBCC (India) Ltd</t>
  </si>
  <si>
    <t>NBCC</t>
  </si>
  <si>
    <t>Bayer Cropscience Ltd</t>
  </si>
  <si>
    <t>BAYERCROP</t>
  </si>
  <si>
    <t>Godrej Industries Ltd</t>
  </si>
  <si>
    <t>GODREJIND</t>
  </si>
  <si>
    <t>Sundram Fasteners Ltd</t>
  </si>
  <si>
    <t>SUNDRMFAST</t>
  </si>
  <si>
    <t>Syngene International Ltd</t>
  </si>
  <si>
    <t>SYNGENE</t>
  </si>
  <si>
    <t>IPCA Laboratories Ltd</t>
  </si>
  <si>
    <t>IPCALAB</t>
  </si>
  <si>
    <t>Tata Chemicals Ltd</t>
  </si>
  <si>
    <t>TATACHEM</t>
  </si>
  <si>
    <t>EIH Ltd</t>
  </si>
  <si>
    <t>EIHOTEL</t>
  </si>
  <si>
    <t>Crompton Greaves Consumer Electricals Ltd</t>
  </si>
  <si>
    <t>CROMPTON</t>
  </si>
  <si>
    <t>TVS Holdings Ltd</t>
  </si>
  <si>
    <t>TVSHLTD</t>
  </si>
  <si>
    <t>J B Chemicals and Pharmaceuticals Ltd</t>
  </si>
  <si>
    <t>JBCHEPHARM</t>
  </si>
  <si>
    <t>Jupiter Wagons Ltd</t>
  </si>
  <si>
    <t>JWL</t>
  </si>
  <si>
    <t>Rail</t>
  </si>
  <si>
    <t>Vedant Fashions Ltd</t>
  </si>
  <si>
    <t>MANYAVAR</t>
  </si>
  <si>
    <t>One 97 Communications Ltd</t>
  </si>
  <si>
    <t>PAYTM</t>
  </si>
  <si>
    <t>Business Support Services</t>
  </si>
  <si>
    <t>Kaynes Technology India Ltd</t>
  </si>
  <si>
    <t>KAYNES</t>
  </si>
  <si>
    <t>Ratnamani Metals and Tubes Ltd</t>
  </si>
  <si>
    <t>RATNAMANI</t>
  </si>
  <si>
    <t>Ircon International Ltd</t>
  </si>
  <si>
    <t>IRCON</t>
  </si>
  <si>
    <t>JBM Auto Ltd</t>
  </si>
  <si>
    <t>JBMA</t>
  </si>
  <si>
    <t>Century Textiles and Industries Ltd</t>
  </si>
  <si>
    <t>CENTURYTEX</t>
  </si>
  <si>
    <t>Paper Products</t>
  </si>
  <si>
    <t>Aarti Industries Ltd</t>
  </si>
  <si>
    <t>AARTIIND</t>
  </si>
  <si>
    <t>Finolex Cables Ltd</t>
  </si>
  <si>
    <t>FINCABLES</t>
  </si>
  <si>
    <t>ICICI Securities Ltd</t>
  </si>
  <si>
    <t>ISEC</t>
  </si>
  <si>
    <t>Gillette India Ltd</t>
  </si>
  <si>
    <t>GILLETTE</t>
  </si>
  <si>
    <t>Cholamandalam Financial Holdings Ltd</t>
  </si>
  <si>
    <t>CHOLAHLDNG</t>
  </si>
  <si>
    <t>Radico Khaitan Ltd</t>
  </si>
  <si>
    <t>RADICO</t>
  </si>
  <si>
    <t>Narayana Hrudayalaya Ltd</t>
  </si>
  <si>
    <t>NH</t>
  </si>
  <si>
    <t>Tejas Networks Ltd</t>
  </si>
  <si>
    <t>TEJASNET</t>
  </si>
  <si>
    <t>Sumitomo Chemical India Ltd</t>
  </si>
  <si>
    <t>SUMICHEM</t>
  </si>
  <si>
    <t>Hatsun Agro Product Ltd</t>
  </si>
  <si>
    <t>HATSUN</t>
  </si>
  <si>
    <t>Elgi Equipments Ltd</t>
  </si>
  <si>
    <t>ELGIEQUIP</t>
  </si>
  <si>
    <t>Whirlpool of India Ltd</t>
  </si>
  <si>
    <t>WHIRLPOOL</t>
  </si>
  <si>
    <t>Five-Star Business Finance Ltd</t>
  </si>
  <si>
    <t>FIVESTAR</t>
  </si>
  <si>
    <t>Laurus Labs Ltd</t>
  </si>
  <si>
    <t>LAURUSLABS</t>
  </si>
  <si>
    <t>Angel One Ltd</t>
  </si>
  <si>
    <t>ANGELONE</t>
  </si>
  <si>
    <t>CPSE ETF</t>
  </si>
  <si>
    <t>CPSEETF</t>
  </si>
  <si>
    <t>Equity</t>
  </si>
  <si>
    <t>Kajaria Ceramics Ltd</t>
  </si>
  <si>
    <t>KAJARIACER</t>
  </si>
  <si>
    <t>Building Products - Ceramics</t>
  </si>
  <si>
    <t>Godfrey Phillips India Ltd</t>
  </si>
  <si>
    <t>GODFRYPHLP</t>
  </si>
  <si>
    <t>Dr. Lal PathLabs Ltd</t>
  </si>
  <si>
    <t>LALPATHLAB</t>
  </si>
  <si>
    <t>BASF India Ltd</t>
  </si>
  <si>
    <t>BASF</t>
  </si>
  <si>
    <t>Garden Reach Shipbuilders &amp; Engineers Ltd</t>
  </si>
  <si>
    <t>GRSE</t>
  </si>
  <si>
    <t>Kansai Nerolac Paints Ltd</t>
  </si>
  <si>
    <t>KANSAINER</t>
  </si>
  <si>
    <t>KEC International Ltd</t>
  </si>
  <si>
    <t>KEC</t>
  </si>
  <si>
    <t>Sobha Ltd</t>
  </si>
  <si>
    <t>SOBHA</t>
  </si>
  <si>
    <t>Titagarh Rail Systems Ltd</t>
  </si>
  <si>
    <t>TITAGARH</t>
  </si>
  <si>
    <t>CIE Automotive India Ltd</t>
  </si>
  <si>
    <t>CIEINDIA</t>
  </si>
  <si>
    <t>CreditAccess Grameen Ltd</t>
  </si>
  <si>
    <t>CREDITACC</t>
  </si>
  <si>
    <t>Natco Pharma Ltd</t>
  </si>
  <si>
    <t>NATCOPHARM</t>
  </si>
  <si>
    <t>Schneider Electric Infrastructure Ltd</t>
  </si>
  <si>
    <t>SCHNEIDER</t>
  </si>
  <si>
    <t>Central Depository Services (India) Ltd</t>
  </si>
  <si>
    <t>CDSL</t>
  </si>
  <si>
    <t>Piramal Pharma Ltd</t>
  </si>
  <si>
    <t>PPLPHARMA</t>
  </si>
  <si>
    <t>Pfizer Ltd</t>
  </si>
  <si>
    <t>PFIZER</t>
  </si>
  <si>
    <t>Relaxo Footwears Ltd</t>
  </si>
  <si>
    <t>RELAXO</t>
  </si>
  <si>
    <t>Finolex Industries Ltd</t>
  </si>
  <si>
    <t>FINPIPE</t>
  </si>
  <si>
    <t>Waaree Renewable Technologies Ltd</t>
  </si>
  <si>
    <t>WAAREERTL</t>
  </si>
  <si>
    <t>Cyient Ltd</t>
  </si>
  <si>
    <t>CYIENT</t>
  </si>
  <si>
    <t>Castrol India Ltd</t>
  </si>
  <si>
    <t>CASTROLIND</t>
  </si>
  <si>
    <t>Vinati Organics Ltd</t>
  </si>
  <si>
    <t>VINATIORGA</t>
  </si>
  <si>
    <t>NCC Ltd</t>
  </si>
  <si>
    <t>NCC</t>
  </si>
  <si>
    <t>Chambal Fertilisers and Chemicals Ltd</t>
  </si>
  <si>
    <t>CHAMBLFERT</t>
  </si>
  <si>
    <t>PNB Housing Finance Ltd</t>
  </si>
  <si>
    <t>PNBHOUSING</t>
  </si>
  <si>
    <t>Tbo Tek Ltd</t>
  </si>
  <si>
    <t>TBOTEK</t>
  </si>
  <si>
    <t>Tour &amp; Travel Services</t>
  </si>
  <si>
    <t>Devyani International Ltd</t>
  </si>
  <si>
    <t>DEVYANI</t>
  </si>
  <si>
    <t>Nexus Select Trust</t>
  </si>
  <si>
    <t>NXST</t>
  </si>
  <si>
    <t>Mindspace Business Parks REIT</t>
  </si>
  <si>
    <t>MINDSPACE</t>
  </si>
  <si>
    <t>Ramco Cements Limited</t>
  </si>
  <si>
    <t>RAMCOCEM</t>
  </si>
  <si>
    <t>CESC Ltd</t>
  </si>
  <si>
    <t>CESC</t>
  </si>
  <si>
    <t>Multi Commodity Exchange of India Ltd</t>
  </si>
  <si>
    <t>MCX</t>
  </si>
  <si>
    <t>Kirloskar Oil Engines Ltd</t>
  </si>
  <si>
    <t>KIRLOSENG</t>
  </si>
  <si>
    <t>R R Kabel Ltd</t>
  </si>
  <si>
    <t>RRKABEL</t>
  </si>
  <si>
    <t>Signatureglobal (India) Ltd</t>
  </si>
  <si>
    <t>SIGNATURE</t>
  </si>
  <si>
    <t>Himadri Speciality Chemical Ltd</t>
  </si>
  <si>
    <t>HSCL</t>
  </si>
  <si>
    <t>Piramal Enterprises Ltd</t>
  </si>
  <si>
    <t>PEL</t>
  </si>
  <si>
    <t>Swan Energy Ltd</t>
  </si>
  <si>
    <t>SWANENERGY</t>
  </si>
  <si>
    <t>IDFC Ltd</t>
  </si>
  <si>
    <t>IDFC</t>
  </si>
  <si>
    <t>IIFL Finance Ltd</t>
  </si>
  <si>
    <t>IIFL</t>
  </si>
  <si>
    <t>PTC Industries Ltd</t>
  </si>
  <si>
    <t>PTCIL</t>
  </si>
  <si>
    <t>Cello World Ltd</t>
  </si>
  <si>
    <t>CELLO</t>
  </si>
  <si>
    <t>Trident Ltd</t>
  </si>
  <si>
    <t>TRIDENT</t>
  </si>
  <si>
    <t>Kalpataru Projects International Ltd</t>
  </si>
  <si>
    <t>KPIL</t>
  </si>
  <si>
    <t>Birlasoft Ltd</t>
  </si>
  <si>
    <t>BSOFT</t>
  </si>
  <si>
    <t>Poly Medicure Ltd</t>
  </si>
  <si>
    <t>POLYMED</t>
  </si>
  <si>
    <t>Health Care Equipment &amp; Supplies</t>
  </si>
  <si>
    <t>Triveni Turbine Ltd</t>
  </si>
  <si>
    <t>TRITURBINE</t>
  </si>
  <si>
    <t>Aditya Birla Sun Life Amc Ltd</t>
  </si>
  <si>
    <t>ABSLAMC</t>
  </si>
  <si>
    <t>BEML Ltd</t>
  </si>
  <si>
    <t>BEML</t>
  </si>
  <si>
    <t>Bata India Ltd</t>
  </si>
  <si>
    <t>BATAINDIA</t>
  </si>
  <si>
    <t>Atul Ltd</t>
  </si>
  <si>
    <t>ATUL</t>
  </si>
  <si>
    <t>Inox Wind Ltd</t>
  </si>
  <si>
    <t>INOXWIND</t>
  </si>
  <si>
    <t>Raymond Ltd</t>
  </si>
  <si>
    <t>RAYMOND</t>
  </si>
  <si>
    <t>V Guard Industries Ltd</t>
  </si>
  <si>
    <t>VGUARD</t>
  </si>
  <si>
    <t>Shyam Metalics and Energy Ltd</t>
  </si>
  <si>
    <t>SHYAMMETL</t>
  </si>
  <si>
    <t>Suven Pharmaceuticals Ltd</t>
  </si>
  <si>
    <t>SUVENPHAR</t>
  </si>
  <si>
    <t>Lakshmi Machine Works Ltd</t>
  </si>
  <si>
    <t>LAXMIMACH</t>
  </si>
  <si>
    <t>Blue Dart Express Ltd</t>
  </si>
  <si>
    <t>BLUEDART</t>
  </si>
  <si>
    <t>Computer Age Management Services Ltd</t>
  </si>
  <si>
    <t>CAMS</t>
  </si>
  <si>
    <t>Chalet Hotels Ltd</t>
  </si>
  <si>
    <t>CHALET</t>
  </si>
  <si>
    <t>Affle (India) Ltd</t>
  </si>
  <si>
    <t>AFFLE</t>
  </si>
  <si>
    <t>Advertising</t>
  </si>
  <si>
    <t>Bikaji Foods International Ltd</t>
  </si>
  <si>
    <t>BIKAJI</t>
  </si>
  <si>
    <t>Alembic Pharmaceuticals Ltd</t>
  </si>
  <si>
    <t>APLLTD</t>
  </si>
  <si>
    <t>Action Construction Equipment Ltd</t>
  </si>
  <si>
    <t>ACE</t>
  </si>
  <si>
    <t>Heavy Machinery</t>
  </si>
  <si>
    <t>Jindal SAW Ltd</t>
  </si>
  <si>
    <t>JINDALSAW</t>
  </si>
  <si>
    <t>Capri Global Capital Ltd</t>
  </si>
  <si>
    <t>CGCL</t>
  </si>
  <si>
    <t>Nuvama Wealth Management Ltd</t>
  </si>
  <si>
    <t>NUVAMA</t>
  </si>
  <si>
    <t>Aster DM Healthcare Ltd</t>
  </si>
  <si>
    <t>ASTERDM</t>
  </si>
  <si>
    <t>Navin Fluorine International Ltd</t>
  </si>
  <si>
    <t>NAVINFLUOR</t>
  </si>
  <si>
    <t>Asahi India Glass Ltd</t>
  </si>
  <si>
    <t>ASAHIINDIA</t>
  </si>
  <si>
    <t>Krishna Institute of Medical Sciences Ltd</t>
  </si>
  <si>
    <t>KIMS</t>
  </si>
  <si>
    <t>Zensar Technologies Ltd</t>
  </si>
  <si>
    <t>ZENSARTECH</t>
  </si>
  <si>
    <t>Gujarat State Petronet Ltd</t>
  </si>
  <si>
    <t>GSPL</t>
  </si>
  <si>
    <t>Great Eastern Shipping Company Ltd</t>
  </si>
  <si>
    <t>GESHIP</t>
  </si>
  <si>
    <t>Redington Ltd</t>
  </si>
  <si>
    <t>REDINGTON</t>
  </si>
  <si>
    <t>Technology Hardware</t>
  </si>
  <si>
    <t>G R Infraprojects Ltd</t>
  </si>
  <si>
    <t>GRINFRA</t>
  </si>
  <si>
    <t>NMDC Steel Ltd</t>
  </si>
  <si>
    <t>NSLNISP</t>
  </si>
  <si>
    <t>Kirloskar Brothers Ltd</t>
  </si>
  <si>
    <t>KIRLOSBROS</t>
  </si>
  <si>
    <t>Sterling and Wilson Renewable Energy Ltd</t>
  </si>
  <si>
    <t>SWSOLAR</t>
  </si>
  <si>
    <t>RITES Ltd</t>
  </si>
  <si>
    <t>RITES</t>
  </si>
  <si>
    <t>Aptus Value Housing Finance India Ltd</t>
  </si>
  <si>
    <t>APTUS</t>
  </si>
  <si>
    <t>Techno Electric &amp; Engineering Company Ltd</t>
  </si>
  <si>
    <t>TECHNOE</t>
  </si>
  <si>
    <t>KSB Ltd</t>
  </si>
  <si>
    <t>KSB</t>
  </si>
  <si>
    <t>Aadhar Housing Finance Ltd</t>
  </si>
  <si>
    <t>AADHARHFC</t>
  </si>
  <si>
    <t>Data Patterns (India) Ltd</t>
  </si>
  <si>
    <t>DATAPATTNS</t>
  </si>
  <si>
    <t>Karur Vysya Bank Ltd</t>
  </si>
  <si>
    <t>KARURVYSYA</t>
  </si>
  <si>
    <t>Ramkrishna Forgings Ltd</t>
  </si>
  <si>
    <t>RKFORGE</t>
  </si>
  <si>
    <t>HFCL Ltd</t>
  </si>
  <si>
    <t>HFCL</t>
  </si>
  <si>
    <t>Manappuram Finance Ltd</t>
  </si>
  <si>
    <t>MANAPPURAM</t>
  </si>
  <si>
    <t>Anand Rathi Wealth Ltd</t>
  </si>
  <si>
    <t>ANANDRATHI</t>
  </si>
  <si>
    <t>IFCI Ltd</t>
  </si>
  <si>
    <t>IFCI</t>
  </si>
  <si>
    <t>Indiamart Intermesh Ltd</t>
  </si>
  <si>
    <t>INDIAMART</t>
  </si>
  <si>
    <t>Concord Biotech Ltd</t>
  </si>
  <si>
    <t>CONCORDBIO</t>
  </si>
  <si>
    <t>Sonata Software Ltd</t>
  </si>
  <si>
    <t>SONATSOFTW</t>
  </si>
  <si>
    <t>Indian Energy Exchange Ltd</t>
  </si>
  <si>
    <t>IEX</t>
  </si>
  <si>
    <t>Power Trading &amp; Consultancy</t>
  </si>
  <si>
    <t>Astrazeneca Pharma India Ltd</t>
  </si>
  <si>
    <t>ASTRAZEN</t>
  </si>
  <si>
    <t>Jai Balaji Industries Ltd</t>
  </si>
  <si>
    <t>JAIBALAJI</t>
  </si>
  <si>
    <t>Sanofi India Ltd</t>
  </si>
  <si>
    <t>SANOFI</t>
  </si>
  <si>
    <t>Century Plyboards (India) Ltd</t>
  </si>
  <si>
    <t>CENTURYPLY</t>
  </si>
  <si>
    <t>Wood Products</t>
  </si>
  <si>
    <t>Clean Science and Technology Ltd</t>
  </si>
  <si>
    <t>CLEAN</t>
  </si>
  <si>
    <t>UTI S&amp;P BSE Sensex ETF</t>
  </si>
  <si>
    <t>UTISENSETF</t>
  </si>
  <si>
    <t>Jyothy Labs Ltd</t>
  </si>
  <si>
    <t>JYOTHYLAB</t>
  </si>
  <si>
    <t>DCM Shriram Ltd</t>
  </si>
  <si>
    <t>DCMSHRIRAM</t>
  </si>
  <si>
    <t>RBL Bank Ltd</t>
  </si>
  <si>
    <t>RBLBANK</t>
  </si>
  <si>
    <t>Godawari Power and Ispat Ltd</t>
  </si>
  <si>
    <t>GPIL</t>
  </si>
  <si>
    <t>Railtel Corporation of India Ltd</t>
  </si>
  <si>
    <t>RAILTEL</t>
  </si>
  <si>
    <t>Communication &amp; Networking</t>
  </si>
  <si>
    <t>Tata Teleservices (Maharashtra) Ltd</t>
  </si>
  <si>
    <t>TTML</t>
  </si>
  <si>
    <t>Anant Raj Ltd</t>
  </si>
  <si>
    <t>ANANTRAJ</t>
  </si>
  <si>
    <t>Elecon Engineering Company Ltd</t>
  </si>
  <si>
    <t>ELECON</t>
  </si>
  <si>
    <t>Olectra Greentech Ltd</t>
  </si>
  <si>
    <t>OLECTRA</t>
  </si>
  <si>
    <t>Mahanagar Gas Ltd</t>
  </si>
  <si>
    <t>MGL</t>
  </si>
  <si>
    <t>Intellect Design Arena Ltd</t>
  </si>
  <si>
    <t>INTELLECT</t>
  </si>
  <si>
    <t>Ingersoll-Rand (India) Ltd</t>
  </si>
  <si>
    <t>INGERRAND</t>
  </si>
  <si>
    <t>Honasa Consumer Ltd</t>
  </si>
  <si>
    <t>HONASA</t>
  </si>
  <si>
    <t>Fine Organic Industries Ltd</t>
  </si>
  <si>
    <t>FINEORG</t>
  </si>
  <si>
    <t>Aavas Financiers Ltd</t>
  </si>
  <si>
    <t>AAVAS</t>
  </si>
  <si>
    <t>Firstsource Solutions Ltd</t>
  </si>
  <si>
    <t>FSL</t>
  </si>
  <si>
    <t>Outsourced services</t>
  </si>
  <si>
    <t>Supreme Petrochem Ltd</t>
  </si>
  <si>
    <t>SPLPETRO</t>
  </si>
  <si>
    <t>Bls International Services Ltd</t>
  </si>
  <si>
    <t>BLS</t>
  </si>
  <si>
    <t>Netweb Technologies India Ltd</t>
  </si>
  <si>
    <t>NETWEB</t>
  </si>
  <si>
    <t>Zee Entertainment Enterprises Ltd</t>
  </si>
  <si>
    <t>ZEEL</t>
  </si>
  <si>
    <t>Chennai Petroleum Corporation Ltd</t>
  </si>
  <si>
    <t>CHENNPETRO</t>
  </si>
  <si>
    <t>Engineers India Ltd</t>
  </si>
  <si>
    <t>ENGINERSIN</t>
  </si>
  <si>
    <t>Welspun Corp Ltd</t>
  </si>
  <si>
    <t>WELCORP</t>
  </si>
  <si>
    <t>Newgen Software Technologies Ltd</t>
  </si>
  <si>
    <t>NEWGEN</t>
  </si>
  <si>
    <t>PVR INOX Ltd</t>
  </si>
  <si>
    <t>PVRINOX</t>
  </si>
  <si>
    <t>Theatres</t>
  </si>
  <si>
    <t>HBL Power Systems Ltd</t>
  </si>
  <si>
    <t>HBLPOWER</t>
  </si>
  <si>
    <t>Welspun Living Ltd</t>
  </si>
  <si>
    <t>WELSPUNLIV</t>
  </si>
  <si>
    <t>Alok Industries Ltd</t>
  </si>
  <si>
    <t>ALOKINDS</t>
  </si>
  <si>
    <t>Vardhman Textiles Ltd</t>
  </si>
  <si>
    <t>VTL</t>
  </si>
  <si>
    <t>Eris Lifesciences Ltd</t>
  </si>
  <si>
    <t>ERIS</t>
  </si>
  <si>
    <t>Indegene Ltd</t>
  </si>
  <si>
    <t>INDGN</t>
  </si>
  <si>
    <t>Westlife Foodworld Ltd</t>
  </si>
  <si>
    <t>WESTLIFE</t>
  </si>
  <si>
    <t>Jaiprakash Power Ventures Ltd</t>
  </si>
  <si>
    <t>JPPOWER</t>
  </si>
  <si>
    <t>Amber Enterprises India Ltd</t>
  </si>
  <si>
    <t>AMBER</t>
  </si>
  <si>
    <t>E I D-Parry (India) Ltd</t>
  </si>
  <si>
    <t>EIDPARRY</t>
  </si>
  <si>
    <t>Sugar</t>
  </si>
  <si>
    <t>Bombay Burmah Trading Corporation Ltd</t>
  </si>
  <si>
    <t>BBTC</t>
  </si>
  <si>
    <t>RHI Magnesita India Ltd</t>
  </si>
  <si>
    <t>RHIM</t>
  </si>
  <si>
    <t>Akzo Nobel India Ltd</t>
  </si>
  <si>
    <t>AKZOINDIA</t>
  </si>
  <si>
    <t>CE Info Systems Ltd</t>
  </si>
  <si>
    <t>MAPMYINDIA</t>
  </si>
  <si>
    <t>Craftsman Automation Ltd</t>
  </si>
  <si>
    <t>CRAFTSMAN</t>
  </si>
  <si>
    <t>UTI Asset Management Company Ltd</t>
  </si>
  <si>
    <t>UTIAMC</t>
  </si>
  <si>
    <t>Godrej Agrovet Ltd</t>
  </si>
  <si>
    <t>GODREJAGRO</t>
  </si>
  <si>
    <t>Agro Products</t>
  </si>
  <si>
    <t>Cube Highways Trust</t>
  </si>
  <si>
    <t>CUBEINVIT</t>
  </si>
  <si>
    <t>Roads</t>
  </si>
  <si>
    <t>Rainbow Children's Medicare Ltd</t>
  </si>
  <si>
    <t>RAINBOW</t>
  </si>
  <si>
    <t>Jammu and Kashmir Bank Ltd</t>
  </si>
  <si>
    <t>J&amp;KBANK</t>
  </si>
  <si>
    <t>Authum Investment &amp; Infrastructure Ltd</t>
  </si>
  <si>
    <t>AIIL</t>
  </si>
  <si>
    <t>Tanla Platforms Ltd</t>
  </si>
  <si>
    <t>TANLA</t>
  </si>
  <si>
    <t>Gujarat Mineral Development Corporation Ltd</t>
  </si>
  <si>
    <t>GMDCLTD</t>
  </si>
  <si>
    <t>Praj Industries Ltd</t>
  </si>
  <si>
    <t>PRAJIND</t>
  </si>
  <si>
    <t>PNC Infratech Ltd</t>
  </si>
  <si>
    <t>PNCINFRA</t>
  </si>
  <si>
    <t>Nuvoco Vistas Corporation Ltd</t>
  </si>
  <si>
    <t>NUVOCO</t>
  </si>
  <si>
    <t>City Union Bank Ltd</t>
  </si>
  <si>
    <t>CUB</t>
  </si>
  <si>
    <t>Happiest Minds Technologies Ltd</t>
  </si>
  <si>
    <t>HAPPSTMNDS</t>
  </si>
  <si>
    <t>MMTC Ltd</t>
  </si>
  <si>
    <t>MMTC</t>
  </si>
  <si>
    <t>Doms Industries Ltd</t>
  </si>
  <si>
    <t>DOMS</t>
  </si>
  <si>
    <t>Office Supplies</t>
  </si>
  <si>
    <t>shipping corporation of India Ltd</t>
  </si>
  <si>
    <t>SCI</t>
  </si>
  <si>
    <t>Bajaj Electricals Ltd</t>
  </si>
  <si>
    <t>BAJAJELEC</t>
  </si>
  <si>
    <t>Force Motors Ltd</t>
  </si>
  <si>
    <t>FORCEMOT</t>
  </si>
  <si>
    <t>Usha Martin Ltd</t>
  </si>
  <si>
    <t>USHAMART</t>
  </si>
  <si>
    <t>Can Fin Homes Ltd</t>
  </si>
  <si>
    <t>CANFINHOME</t>
  </si>
  <si>
    <t>Lemon Tree Hotels Ltd</t>
  </si>
  <si>
    <t>LEMONTREE</t>
  </si>
  <si>
    <t>Rattanindia Enterprises Ltd</t>
  </si>
  <si>
    <t>RTNINDIA</t>
  </si>
  <si>
    <t>Reliance Power Ltd</t>
  </si>
  <si>
    <t>RPOWER</t>
  </si>
  <si>
    <t>Granules India Ltd</t>
  </si>
  <si>
    <t>GRANULES</t>
  </si>
  <si>
    <t>Birla Corporation Ltd</t>
  </si>
  <si>
    <t>BIRLACORPN</t>
  </si>
  <si>
    <t>Kfin Technologies Ltd</t>
  </si>
  <si>
    <t>KFINTECH</t>
  </si>
  <si>
    <t>Equitas Small Finance Bank Ltd</t>
  </si>
  <si>
    <t>EQUITASBNK</t>
  </si>
  <si>
    <t>HG Infra Engineering Ltd</t>
  </si>
  <si>
    <t>HGINFRA</t>
  </si>
  <si>
    <t>Inox India Ltd</t>
  </si>
  <si>
    <t>INOXINDIA</t>
  </si>
  <si>
    <t>Sea-Borne Tankers</t>
  </si>
  <si>
    <t>Zydus Wellness Ltd</t>
  </si>
  <si>
    <t>ZYDUSWELL</t>
  </si>
  <si>
    <t>Aether Industries Ltd</t>
  </si>
  <si>
    <t>AETHER</t>
  </si>
  <si>
    <t>Cera Sanitaryware Ltd</t>
  </si>
  <si>
    <t>CERA</t>
  </si>
  <si>
    <t>Powergrid Infrastructure Investment Trust</t>
  </si>
  <si>
    <t>PGINVIT</t>
  </si>
  <si>
    <t>Jubilant Pharmova Ltd</t>
  </si>
  <si>
    <t>JUBLPHARMA</t>
  </si>
  <si>
    <t>Happy Forgings Ltd</t>
  </si>
  <si>
    <t>HAPPYFORGE</t>
  </si>
  <si>
    <t>Auto, Truck &amp; Motorcycle Parts</t>
  </si>
  <si>
    <t>Graphite India Ltd</t>
  </si>
  <si>
    <t>GRAPHITE</t>
  </si>
  <si>
    <t>Eclerx Services Ltd</t>
  </si>
  <si>
    <t>ECLERX</t>
  </si>
  <si>
    <t>Thomas Cook (India) Ltd</t>
  </si>
  <si>
    <t>THOMASCOOK</t>
  </si>
  <si>
    <t>Minda Corporation Ltd</t>
  </si>
  <si>
    <t>MINDACORP</t>
  </si>
  <si>
    <t>Puravankara Ltd</t>
  </si>
  <si>
    <t>PURVA</t>
  </si>
  <si>
    <t>Azad Engineering Ltd</t>
  </si>
  <si>
    <t>AZAD</t>
  </si>
  <si>
    <t>Transformers and Rectifiers (India) Ltd</t>
  </si>
  <si>
    <t>TRIL</t>
  </si>
  <si>
    <t>Voltamp Transformers Ltd</t>
  </si>
  <si>
    <t>VOLTAMP</t>
  </si>
  <si>
    <t>Electrosteel Castings Ltd</t>
  </si>
  <si>
    <t>ELECTCAST</t>
  </si>
  <si>
    <t>Shree Renuka Sugars Ltd</t>
  </si>
  <si>
    <t>RENUKA</t>
  </si>
  <si>
    <t>Moil Ltd</t>
  </si>
  <si>
    <t>MOIL</t>
  </si>
  <si>
    <t>Mining - Manganese</t>
  </si>
  <si>
    <t>Alkyl Amines Chemicals Ltd</t>
  </si>
  <si>
    <t>ALKYLAMINE</t>
  </si>
  <si>
    <t>Vesuvius India Ltd</t>
  </si>
  <si>
    <t>VESUVIUS</t>
  </si>
  <si>
    <t>TTK Prestige Ltd</t>
  </si>
  <si>
    <t>TTKPRESTIG</t>
  </si>
  <si>
    <t>Bharat 22 ETF</t>
  </si>
  <si>
    <t>ICICIB22</t>
  </si>
  <si>
    <t>RedTape</t>
  </si>
  <si>
    <t>REDTAPE</t>
  </si>
  <si>
    <t>Caplin Point Laboratories Ltd</t>
  </si>
  <si>
    <t>CAPLIPOINT</t>
  </si>
  <si>
    <t>Nava Limited</t>
  </si>
  <si>
    <t>NAVA</t>
  </si>
  <si>
    <t>Tega Industries Ltd</t>
  </si>
  <si>
    <t>TEGA</t>
  </si>
  <si>
    <t>Nippon India ETF Nifty Bank BeES</t>
  </si>
  <si>
    <t>BANKBEES</t>
  </si>
  <si>
    <t>Saregama India Ltd</t>
  </si>
  <si>
    <t>SAREGAMA</t>
  </si>
  <si>
    <t>Movies &amp; TV Serials</t>
  </si>
  <si>
    <t>Route Mobile Ltd</t>
  </si>
  <si>
    <t>ROUTE</t>
  </si>
  <si>
    <t>KPI Green Energy Ltd</t>
  </si>
  <si>
    <t>KPIGREEN</t>
  </si>
  <si>
    <t>JK Tyre &amp; Industries Ltd</t>
  </si>
  <si>
    <t>JKTYRE</t>
  </si>
  <si>
    <t>Rashtriya Chemicals and Fertilizers Ltd</t>
  </si>
  <si>
    <t>RCF</t>
  </si>
  <si>
    <t>Valor Estate Ltd</t>
  </si>
  <si>
    <t>DBREALTY</t>
  </si>
  <si>
    <t>Indiabulls Housing Finance Ltd</t>
  </si>
  <si>
    <t>IBULHSGFIN</t>
  </si>
  <si>
    <t>Latent View Analytics Ltd</t>
  </si>
  <si>
    <t>LATENTVIEW</t>
  </si>
  <si>
    <t>Gujarat Pipavav Port Ltd</t>
  </si>
  <si>
    <t>GPPL</t>
  </si>
  <si>
    <t>Varroc Engineering Ltd</t>
  </si>
  <si>
    <t>VARROC</t>
  </si>
  <si>
    <t>PCBL Ltd</t>
  </si>
  <si>
    <t>PCBL</t>
  </si>
  <si>
    <t>Gujarat Narmada Valley Fertilizers &amp; Chemicals Ltd</t>
  </si>
  <si>
    <t>GNFC</t>
  </si>
  <si>
    <t>Maharashtra Scooters Ltd</t>
  </si>
  <si>
    <t>MAHSCOOTER</t>
  </si>
  <si>
    <t>Gravita India Ltd</t>
  </si>
  <si>
    <t>GRAVITA</t>
  </si>
  <si>
    <t>Metals - Lead</t>
  </si>
  <si>
    <t>Glenmark Life Sciences Ltd</t>
  </si>
  <si>
    <t>GLS</t>
  </si>
  <si>
    <t>Sapphire Foods India Ltd</t>
  </si>
  <si>
    <t>SAPPHIRE</t>
  </si>
  <si>
    <t>CEAT Ltd</t>
  </si>
  <si>
    <t>CEATLTD</t>
  </si>
  <si>
    <t>Safari Industries (India) Ltd</t>
  </si>
  <si>
    <t>SAFARI</t>
  </si>
  <si>
    <t>JK Lakshmi Cement Ltd</t>
  </si>
  <si>
    <t>JKLAKSHMI</t>
  </si>
  <si>
    <t>Sheela Foam Ltd</t>
  </si>
  <si>
    <t>SFL</t>
  </si>
  <si>
    <t>Home Furnishing</t>
  </si>
  <si>
    <t>Metropolis Healthcare Ltd</t>
  </si>
  <si>
    <t>METROPOLIS</t>
  </si>
  <si>
    <t>Juniper Hotels Ltd</t>
  </si>
  <si>
    <t>JUNIPER</t>
  </si>
  <si>
    <t>Kirloskar Ferrous Industries Ltd</t>
  </si>
  <si>
    <t>KIRLFER</t>
  </si>
  <si>
    <t>Zen Technologies Ltd</t>
  </si>
  <si>
    <t>ZENTEC</t>
  </si>
  <si>
    <t>Equinox India Developments Ltd</t>
  </si>
  <si>
    <t>IBREALEST</t>
  </si>
  <si>
    <t>Mahindra Holidays and Resorts India Ltd</t>
  </si>
  <si>
    <t>MHRIL</t>
  </si>
  <si>
    <t>Brookfield India Real Estate Trust</t>
  </si>
  <si>
    <t>BIRET</t>
  </si>
  <si>
    <t>Bengal &amp; Assam Company Ltd</t>
  </si>
  <si>
    <t>BENGALASM</t>
  </si>
  <si>
    <t>KNR Constructions Ltd</t>
  </si>
  <si>
    <t>KNRCON</t>
  </si>
  <si>
    <t>RattanIndia Power Ltd</t>
  </si>
  <si>
    <t>RTNPOWER</t>
  </si>
  <si>
    <t>India Grid Trust</t>
  </si>
  <si>
    <t>INDIGRID</t>
  </si>
  <si>
    <t>Mahindra Lifespace Developers Ltd</t>
  </si>
  <si>
    <t>MAHLIFE</t>
  </si>
  <si>
    <t>Kama Holdings Ltd</t>
  </si>
  <si>
    <t>KAMAHOLD</t>
  </si>
  <si>
    <t>Wockhardt Ltd</t>
  </si>
  <si>
    <t>WOCKPHARMA</t>
  </si>
  <si>
    <t>Gujarat State Fertilizers &amp; Chemicals Ltd</t>
  </si>
  <si>
    <t>GSFC</t>
  </si>
  <si>
    <t>Galaxy Surfactants Ltd</t>
  </si>
  <si>
    <t>GALAXYSURF</t>
  </si>
  <si>
    <t>National Standard (India) Ltd</t>
  </si>
  <si>
    <t>NATIONSTD</t>
  </si>
  <si>
    <t>Genus Power Infrastructures Ltd</t>
  </si>
  <si>
    <t>GENUSPOWER</t>
  </si>
  <si>
    <t>Neuland Laboratories Ltd</t>
  </si>
  <si>
    <t>NEULANDLAB</t>
  </si>
  <si>
    <t>Sandur Manganese and Iron Ores Ltd</t>
  </si>
  <si>
    <t>SANDUMA</t>
  </si>
  <si>
    <t>Arvind Ltd</t>
  </si>
  <si>
    <t>ARVIND</t>
  </si>
  <si>
    <t>ELANTAS Beck India Ltd</t>
  </si>
  <si>
    <t>ELANTAS</t>
  </si>
  <si>
    <t>ESAB India Ltd</t>
  </si>
  <si>
    <t>ESABINDIA</t>
  </si>
  <si>
    <t>Isgec Heavy Engineering Ltd</t>
  </si>
  <si>
    <t>ISGEC</t>
  </si>
  <si>
    <t>LT Foods Ltd</t>
  </si>
  <si>
    <t>LTFOODS</t>
  </si>
  <si>
    <t>SBFC Finance Ltd</t>
  </si>
  <si>
    <t>SBFC</t>
  </si>
  <si>
    <t>Astra Microwave Products Ltd</t>
  </si>
  <si>
    <t>ASTRAMICRO</t>
  </si>
  <si>
    <t>Quess Corp Ltd</t>
  </si>
  <si>
    <t>QUESS</t>
  </si>
  <si>
    <t>Employment Services</t>
  </si>
  <si>
    <t>Home First Finance Company India Ltd</t>
  </si>
  <si>
    <t>HOMEFIRST</t>
  </si>
  <si>
    <t>JK Paper Ltd</t>
  </si>
  <si>
    <t>JKPAPER</t>
  </si>
  <si>
    <t>Balrampur Chini Mills Ltd</t>
  </si>
  <si>
    <t>BALRAMCHIN</t>
  </si>
  <si>
    <t>Chemplast Sanmar Ltd</t>
  </si>
  <si>
    <t>CHEMPLASTS</t>
  </si>
  <si>
    <t>Maharashtra Seamless Ltd</t>
  </si>
  <si>
    <t>MAHSEAMLES</t>
  </si>
  <si>
    <t>Mishra Dhatu Nigam Ltd</t>
  </si>
  <si>
    <t>MIDHANI</t>
  </si>
  <si>
    <t>Campus Activewear Ltd</t>
  </si>
  <si>
    <t>CAMPUS</t>
  </si>
  <si>
    <t>Sunteck Realty Ltd</t>
  </si>
  <si>
    <t>SUNTECK</t>
  </si>
  <si>
    <t>Rategain Travel Technologies Ltd</t>
  </si>
  <si>
    <t>RATEGAIN</t>
  </si>
  <si>
    <t>Triveni Engineering and Industries Ltd</t>
  </si>
  <si>
    <t>TRIVENI</t>
  </si>
  <si>
    <t>Just Dial Ltd</t>
  </si>
  <si>
    <t>JUSTDIAL</t>
  </si>
  <si>
    <t>Gallantt Ispat Ltd</t>
  </si>
  <si>
    <t>GALLANTT</t>
  </si>
  <si>
    <t>Infibeam Avenues Ltd</t>
  </si>
  <si>
    <t>INFIBEAM</t>
  </si>
  <si>
    <t>Ujjivan Small Finance Bank Ltd</t>
  </si>
  <si>
    <t>UJJIVANSFB</t>
  </si>
  <si>
    <t>Syrma SGS Technology Ltd</t>
  </si>
  <si>
    <t>SYRMA</t>
  </si>
  <si>
    <t>Strides Pharma Science Ltd</t>
  </si>
  <si>
    <t>STAR</t>
  </si>
  <si>
    <t>Electronics Mart India Ltd</t>
  </si>
  <si>
    <t>EMIL</t>
  </si>
  <si>
    <t>Kotak Nifty Bank ETF</t>
  </si>
  <si>
    <t>BANKNIFTY1</t>
  </si>
  <si>
    <t>Shriram Pistons &amp; Rings Ltd</t>
  </si>
  <si>
    <t>SHRIPISTON</t>
  </si>
  <si>
    <t>Eureka Forbes Ltd</t>
  </si>
  <si>
    <t>EUREKAFORBE</t>
  </si>
  <si>
    <t>Responsive Industries Ltd</t>
  </si>
  <si>
    <t>RESPONIND</t>
  </si>
  <si>
    <t>Building Products - Granite</t>
  </si>
  <si>
    <t>Hindustan Construction Company Ltd</t>
  </si>
  <si>
    <t>HCC</t>
  </si>
  <si>
    <t>PG Electroplast Ltd</t>
  </si>
  <si>
    <t>PGEL</t>
  </si>
  <si>
    <t>ITD Cementation India Ltd</t>
  </si>
  <si>
    <t>ITDCEM</t>
  </si>
  <si>
    <t>Deepak Fertilisers and Petrochemicals Corp Ltd</t>
  </si>
  <si>
    <t>DEEPAKFERT</t>
  </si>
  <si>
    <t>Archean Chemical Industries Ltd</t>
  </si>
  <si>
    <t>ACI</t>
  </si>
  <si>
    <t>HEG Ltd</t>
  </si>
  <si>
    <t>HEG</t>
  </si>
  <si>
    <t>Anupam Rasayan India Ltd</t>
  </si>
  <si>
    <t>ANURAS</t>
  </si>
  <si>
    <t>Network18 Media &amp; Investments Ltd</t>
  </si>
  <si>
    <t>NETWORK18</t>
  </si>
  <si>
    <t>Keystone Realtors Ltd</t>
  </si>
  <si>
    <t>RUSTOMJEE</t>
  </si>
  <si>
    <t>Rajesh Exports Ltd</t>
  </si>
  <si>
    <t>RAJESHEXPO</t>
  </si>
  <si>
    <t>Star Cement Ltd</t>
  </si>
  <si>
    <t>STARCEMENT</t>
  </si>
  <si>
    <t>Shoppers Stop Ltd</t>
  </si>
  <si>
    <t>SHOPERSTOP</t>
  </si>
  <si>
    <t>Avanti Feeds Ltd</t>
  </si>
  <si>
    <t>AVANTIFEED</t>
  </si>
  <si>
    <t>SBI Nifty 50 ETF</t>
  </si>
  <si>
    <t>SETFNIF50</t>
  </si>
  <si>
    <t>BHARAT Bond ETF-April 2023-Growth</t>
  </si>
  <si>
    <t>EBBETF0423</t>
  </si>
  <si>
    <t>Debt</t>
  </si>
  <si>
    <t>Jubilant Ingrevia Ltd</t>
  </si>
  <si>
    <t>JUBLINGREA</t>
  </si>
  <si>
    <t>Procter &amp; Gamble Health Ltd</t>
  </si>
  <si>
    <t>PGHL</t>
  </si>
  <si>
    <t>Ahluwalia Contracts (India) Ltd</t>
  </si>
  <si>
    <t>AHLUCONT</t>
  </si>
  <si>
    <t>Prism Johnson Ltd</t>
  </si>
  <si>
    <t>PRSMJOHNSN</t>
  </si>
  <si>
    <t>Mastek Ltd</t>
  </si>
  <si>
    <t>MASTEK</t>
  </si>
  <si>
    <t>Mrs. Bectors Food Specialities Ltd</t>
  </si>
  <si>
    <t>BECTORFOOD</t>
  </si>
  <si>
    <t>Symphony Ltd</t>
  </si>
  <si>
    <t>SYMPHONY</t>
  </si>
  <si>
    <t>Reliance Infrastructure Ltd</t>
  </si>
  <si>
    <t>RELINFRA</t>
  </si>
  <si>
    <t>Sarda Energy &amp; Minerals Ltd</t>
  </si>
  <si>
    <t>SARDAEN</t>
  </si>
  <si>
    <t>Inox Wind Energy Ltd</t>
  </si>
  <si>
    <t>IWEL</t>
  </si>
  <si>
    <t>Lloyds Engineering Works Ltd</t>
  </si>
  <si>
    <t>LLOYDSENGG</t>
  </si>
  <si>
    <t>MedPlus Health Services Ltd</t>
  </si>
  <si>
    <t>MEDPLUS</t>
  </si>
  <si>
    <t>Senco Gold Ltd</t>
  </si>
  <si>
    <t>SENCO</t>
  </si>
  <si>
    <t>Ganesh Housing Corp Ltd</t>
  </si>
  <si>
    <t>GANESHHOUC</t>
  </si>
  <si>
    <t>Jupiter Life Line Hospitals Ltd</t>
  </si>
  <si>
    <t>JLHL</t>
  </si>
  <si>
    <t>JSW Holdings Ltd</t>
  </si>
  <si>
    <t>JSWHL</t>
  </si>
  <si>
    <t>TVS Supply Chain Solutions Ltd</t>
  </si>
  <si>
    <t>TVSSCS</t>
  </si>
  <si>
    <t>Karnataka Bank Ltd</t>
  </si>
  <si>
    <t>KTKBANK</t>
  </si>
  <si>
    <t>CCL Products (India) Ltd</t>
  </si>
  <si>
    <t>CCL</t>
  </si>
  <si>
    <t>India Shelter Finance Corporation Ltd</t>
  </si>
  <si>
    <t>INDIASHLTR</t>
  </si>
  <si>
    <t>Prudent Corporate Advisory Services Ltd</t>
  </si>
  <si>
    <t>PRUDENT</t>
  </si>
  <si>
    <t>Vijaya Diagnostic Centre Ltd</t>
  </si>
  <si>
    <t>VIJAYA</t>
  </si>
  <si>
    <t>JM Financial Ltd</t>
  </si>
  <si>
    <t>JMFINANCIL</t>
  </si>
  <si>
    <t>Power Mech Projects Ltd</t>
  </si>
  <si>
    <t>POWERMECH</t>
  </si>
  <si>
    <t>Greenlam Industries Ltd</t>
  </si>
  <si>
    <t>GREENLAM</t>
  </si>
  <si>
    <t>Building Products - Laminates</t>
  </si>
  <si>
    <t>Garware Technical Fibres Ltd</t>
  </si>
  <si>
    <t>GARFIBRES</t>
  </si>
  <si>
    <t>Religare Enterprises Ltd</t>
  </si>
  <si>
    <t>RELIGARE</t>
  </si>
  <si>
    <t>Dilip Buildcon Ltd</t>
  </si>
  <si>
    <t>DBL</t>
  </si>
  <si>
    <t>Sun Pharma Advanced Research Co Ltd</t>
  </si>
  <si>
    <t>SPARC</t>
  </si>
  <si>
    <t>Dhanuka Agritech Ltd</t>
  </si>
  <si>
    <t>DHANUKA</t>
  </si>
  <si>
    <t>CMS Info Systems Ltd</t>
  </si>
  <si>
    <t>CMSINFO</t>
  </si>
  <si>
    <t>India Tourism Development Corp Ltd</t>
  </si>
  <si>
    <t>ITDC</t>
  </si>
  <si>
    <t>Aurionpro Solutions Ltd</t>
  </si>
  <si>
    <t>AURIONPRO</t>
  </si>
  <si>
    <t>Choice International Ltd</t>
  </si>
  <si>
    <t>CHOICEIN</t>
  </si>
  <si>
    <t>Kirloskar Pneumatic Company Ltd</t>
  </si>
  <si>
    <t>KIRLPNU</t>
  </si>
  <si>
    <t>Tamilnad Mercantile Bank Ltd</t>
  </si>
  <si>
    <t>TMB</t>
  </si>
  <si>
    <t>Balaji Amines Ltd</t>
  </si>
  <si>
    <t>BALAMINES</t>
  </si>
  <si>
    <t>F D C Ltd</t>
  </si>
  <si>
    <t>FDC</t>
  </si>
  <si>
    <t>Easy Trip Planners Ltd</t>
  </si>
  <si>
    <t>EASEMYTRIP</t>
  </si>
  <si>
    <t>HMT Ltd</t>
  </si>
  <si>
    <t>HMT</t>
  </si>
  <si>
    <t>Va Tech Wabag Ltd</t>
  </si>
  <si>
    <t>WABAG</t>
  </si>
  <si>
    <t>Water Management</t>
  </si>
  <si>
    <t>Time Technoplast Ltd</t>
  </si>
  <si>
    <t>TIMETECHNO</t>
  </si>
  <si>
    <t>Man Infraconstruction Ltd</t>
  </si>
  <si>
    <t>MANINFRA</t>
  </si>
  <si>
    <t>Kennametal India Ltd</t>
  </si>
  <si>
    <t>KENNAMET</t>
  </si>
  <si>
    <t>Prince Pipes and Fittings Ltd</t>
  </si>
  <si>
    <t>PRINCEPIPE</t>
  </si>
  <si>
    <t>Marksans Pharma Ltd</t>
  </si>
  <si>
    <t>MARKSANS</t>
  </si>
  <si>
    <t>eMudhra Ltd</t>
  </si>
  <si>
    <t>EMUDHRA</t>
  </si>
  <si>
    <t>Indo Count Industries Ltd</t>
  </si>
  <si>
    <t>ICIL</t>
  </si>
  <si>
    <t>TV18 Broadcast Ltd</t>
  </si>
  <si>
    <t>TV18BRDCST</t>
  </si>
  <si>
    <t>Magellanic Cloud Ltd</t>
  </si>
  <si>
    <t>MCLOUD</t>
  </si>
  <si>
    <t>South Indian Bank Ltd</t>
  </si>
  <si>
    <t>SOUTHBANK</t>
  </si>
  <si>
    <t>Jana Small Finance Bank Ltd</t>
  </si>
  <si>
    <t>JSFB</t>
  </si>
  <si>
    <t>Suprajit Engineering Ltd</t>
  </si>
  <si>
    <t>SUPRAJIT</t>
  </si>
  <si>
    <t>Transport Corporation of India Ltd</t>
  </si>
  <si>
    <t>TCI</t>
  </si>
  <si>
    <t>India Cements Ltd</t>
  </si>
  <si>
    <t>INDIACEM</t>
  </si>
  <si>
    <t>PDS Limited</t>
  </si>
  <si>
    <t>PDSL</t>
  </si>
  <si>
    <t>Laxmi Organic Industries Ltd</t>
  </si>
  <si>
    <t>LXCHEM</t>
  </si>
  <si>
    <t>Jindal Worldwide Ltd</t>
  </si>
  <si>
    <t>JINDWORLD</t>
  </si>
  <si>
    <t>Blue Jet Healthcare Ltd</t>
  </si>
  <si>
    <t>BLUEJET</t>
  </si>
  <si>
    <t>Rolex Rings Ltd</t>
  </si>
  <si>
    <t>ROLEXRINGS</t>
  </si>
  <si>
    <t>Piccadily Agro Industries Ltd</t>
  </si>
  <si>
    <t>PICCADIL</t>
  </si>
  <si>
    <t>Sansera Engineering Ltd</t>
  </si>
  <si>
    <t>SANSERA</t>
  </si>
  <si>
    <t>Max Estates Ltd</t>
  </si>
  <si>
    <t>MAXESTATES</t>
  </si>
  <si>
    <t>Arvind Fashions Ltd</t>
  </si>
  <si>
    <t>ARVINDFASN</t>
  </si>
  <si>
    <t>Sterlite Technologies Ltd</t>
  </si>
  <si>
    <t>STLTECH</t>
  </si>
  <si>
    <t>ASK Automotive Ltd</t>
  </si>
  <si>
    <t>ASKAUTOLTD</t>
  </si>
  <si>
    <t>Texmaco Rail &amp; Engineering Ltd</t>
  </si>
  <si>
    <t>TEXRAIL</t>
  </si>
  <si>
    <t>IIFL Securities Ltd</t>
  </si>
  <si>
    <t>IIFLSEC</t>
  </si>
  <si>
    <t>Gabriel India Ltd</t>
  </si>
  <si>
    <t>GABRIEL</t>
  </si>
  <si>
    <t>Jai Corp Ltd</t>
  </si>
  <si>
    <t>JAICORPLTD</t>
  </si>
  <si>
    <t>IFB Industries Ltd</t>
  </si>
  <si>
    <t>IFBIND</t>
  </si>
  <si>
    <t>Borosil Renewables Ltd</t>
  </si>
  <si>
    <t>BORORENEW</t>
  </si>
  <si>
    <t>Housewares</t>
  </si>
  <si>
    <t>KRBL Ltd</t>
  </si>
  <si>
    <t>KRBL</t>
  </si>
  <si>
    <t>V I P Industries Ltd</t>
  </si>
  <si>
    <t>VIPIND</t>
  </si>
  <si>
    <t>Shakti Pumps (India) Ltd</t>
  </si>
  <si>
    <t>SHAKTIPUMP</t>
  </si>
  <si>
    <t>National Highways Infra Trust</t>
  </si>
  <si>
    <t>NHIT</t>
  </si>
  <si>
    <t>Paradeep Phosphates Ltd</t>
  </si>
  <si>
    <t>PARADEEP</t>
  </si>
  <si>
    <t>Ethos Ltd</t>
  </si>
  <si>
    <t>ETHOSLTD</t>
  </si>
  <si>
    <t>Ashoka Buildcon Ltd</t>
  </si>
  <si>
    <t>ASHOKA</t>
  </si>
  <si>
    <t>Paisalo Digital Ltd</t>
  </si>
  <si>
    <t>PAISALO</t>
  </si>
  <si>
    <t>Surya Roshni Ltd</t>
  </si>
  <si>
    <t>SURYAROSNI</t>
  </si>
  <si>
    <t>BHARAT Bond ETF-April 2030-Growth</t>
  </si>
  <si>
    <t>EBBETF0430</t>
  </si>
  <si>
    <t>Technocraft Industries (India) Ltd</t>
  </si>
  <si>
    <t>TIIL</t>
  </si>
  <si>
    <t>Insolation Energy Ltd</t>
  </si>
  <si>
    <t>INA</t>
  </si>
  <si>
    <t>Nesco Ltd</t>
  </si>
  <si>
    <t>NESCO</t>
  </si>
  <si>
    <t>Indigo Paints Ltd</t>
  </si>
  <si>
    <t>INDIGOPNTS</t>
  </si>
  <si>
    <t>Nazara Technologies Ltd</t>
  </si>
  <si>
    <t>NAZARA</t>
  </si>
  <si>
    <t>Theme Parks &amp; Gaming</t>
  </si>
  <si>
    <t>BHARAT Bond ETF-April 2032</t>
  </si>
  <si>
    <t>BBETF0432</t>
  </si>
  <si>
    <t>J Kumar Infraprojects Ltd</t>
  </si>
  <si>
    <t>JKIL</t>
  </si>
  <si>
    <t>Gujarat Ambuja Exports Ltd</t>
  </si>
  <si>
    <t>GAEL</t>
  </si>
  <si>
    <t>SIS Ltd</t>
  </si>
  <si>
    <t>SIS</t>
  </si>
  <si>
    <t>Gokaldas Exports Ltd</t>
  </si>
  <si>
    <t>GOKEX</t>
  </si>
  <si>
    <t>India Infrastructure Trust</t>
  </si>
  <si>
    <t>INFRATRUST</t>
  </si>
  <si>
    <t>Diamond Power Infrastructure Ltd</t>
  </si>
  <si>
    <t>DIACABS</t>
  </si>
  <si>
    <t>VST Industries Ltd</t>
  </si>
  <si>
    <t>VSTIND</t>
  </si>
  <si>
    <t>Indinfravit Trust</t>
  </si>
  <si>
    <t>INDINFR</t>
  </si>
  <si>
    <t>Niit Learning Systems Ltd</t>
  </si>
  <si>
    <t>NIITMTS</t>
  </si>
  <si>
    <t>Education Services</t>
  </si>
  <si>
    <t>National Fertilizers Ltd</t>
  </si>
  <si>
    <t>NFL</t>
  </si>
  <si>
    <t>MSTC Ltd</t>
  </si>
  <si>
    <t>MSTCLTD</t>
  </si>
  <si>
    <t>Le Travenues Technology Ltd</t>
  </si>
  <si>
    <t>IXIGO</t>
  </si>
  <si>
    <t>Ion Exchange (India) Ltd</t>
  </si>
  <si>
    <t>IONEXCHANG</t>
  </si>
  <si>
    <t>Environmental Services</t>
  </si>
  <si>
    <t>EPL Ltd</t>
  </si>
  <si>
    <t>EPL</t>
  </si>
  <si>
    <t>Packaging</t>
  </si>
  <si>
    <t>Bondada Engineering Ltd</t>
  </si>
  <si>
    <t>BONDADA</t>
  </si>
  <si>
    <t>Rallis India Ltd</t>
  </si>
  <si>
    <t>RALLIS</t>
  </si>
  <si>
    <t>Sudarshan Chemical Industries Ltd</t>
  </si>
  <si>
    <t>SUDARSCHEM</t>
  </si>
  <si>
    <t>PTC India Ltd</t>
  </si>
  <si>
    <t>PTC</t>
  </si>
  <si>
    <t>Dodla Dairy Ltd</t>
  </si>
  <si>
    <t>DODLA</t>
  </si>
  <si>
    <t>Orchid Pharma Ltd</t>
  </si>
  <si>
    <t>ORCHPHARMA</t>
  </si>
  <si>
    <t>Edelweiss Financial Services Ltd</t>
  </si>
  <si>
    <t>EDELWEISS</t>
  </si>
  <si>
    <t>Kesoram Industries Ltd</t>
  </si>
  <si>
    <t>KESORAMIND</t>
  </si>
  <si>
    <t>CSB Bank Ltd</t>
  </si>
  <si>
    <t>CSBBANK</t>
  </si>
  <si>
    <t>Kirloskar Industries Ltd</t>
  </si>
  <si>
    <t>KIRLOSIND</t>
  </si>
  <si>
    <t>GMM Pfaudler Ltd</t>
  </si>
  <si>
    <t>GMMPFAUDLR</t>
  </si>
  <si>
    <t>Welspun Enterprises Ltd</t>
  </si>
  <si>
    <t>WELENT</t>
  </si>
  <si>
    <t>Share India Securities Ltd</t>
  </si>
  <si>
    <t>SHAREINDIA</t>
  </si>
  <si>
    <t>Sundaram Finance Holdings Ltd</t>
  </si>
  <si>
    <t>SUNDARMHLD</t>
  </si>
  <si>
    <t>Sharda Motor Industries Ltd</t>
  </si>
  <si>
    <t>SHARDAMOTR</t>
  </si>
  <si>
    <t>Pricol Ltd</t>
  </si>
  <si>
    <t>PRICOLLTD</t>
  </si>
  <si>
    <t>Allcargo Logistics Ltd</t>
  </si>
  <si>
    <t>ALLCARGO</t>
  </si>
  <si>
    <t>Cyient DLM Ltd</t>
  </si>
  <si>
    <t>CYIENTDLM</t>
  </si>
  <si>
    <t>Tips Industries Ltd</t>
  </si>
  <si>
    <t>TIPSINDLTD</t>
  </si>
  <si>
    <t>R Systems International Ltd</t>
  </si>
  <si>
    <t>RSYSTEMS</t>
  </si>
  <si>
    <t>Hindustan Foods Ltd</t>
  </si>
  <si>
    <t>HNDFDS</t>
  </si>
  <si>
    <t>Gujarat Alkalies And Chemicals Ltd</t>
  </si>
  <si>
    <t>GUJALKALI</t>
  </si>
  <si>
    <t>Shilpa Medicare Ltd</t>
  </si>
  <si>
    <t>SHILPAMED</t>
  </si>
  <si>
    <t>Tarc Ltd</t>
  </si>
  <si>
    <t>TARC</t>
  </si>
  <si>
    <t>MTAR Technologies Ltd</t>
  </si>
  <si>
    <t>MTARTECH</t>
  </si>
  <si>
    <t>Utkarsh Small Finance Bank Ltd</t>
  </si>
  <si>
    <t>UTKARSHBNK</t>
  </si>
  <si>
    <t>V-mart Retail Ltd</t>
  </si>
  <si>
    <t>VMART</t>
  </si>
  <si>
    <t>Aarti Pharmalabs Ltd</t>
  </si>
  <si>
    <t>AARTIPHARM</t>
  </si>
  <si>
    <t>Go Fashion (India) Ltd</t>
  </si>
  <si>
    <t>GOCOLORS</t>
  </si>
  <si>
    <t>TD Power Systems Ltd</t>
  </si>
  <si>
    <t>TDPOWERSYS</t>
  </si>
  <si>
    <t>Aditya Vision Ltd</t>
  </si>
  <si>
    <t>AVL</t>
  </si>
  <si>
    <t>Retail - Speciality</t>
  </si>
  <si>
    <t>ICRA Ltd</t>
  </si>
  <si>
    <t>ICRA</t>
  </si>
  <si>
    <t>Gulf Oil Lubricants India Ltd</t>
  </si>
  <si>
    <t>GULFOILLUB</t>
  </si>
  <si>
    <t>Moschip Technologies Ltd</t>
  </si>
  <si>
    <t>MOSCHIP</t>
  </si>
  <si>
    <t>Epigral Ltd</t>
  </si>
  <si>
    <t>EPIGRAL</t>
  </si>
  <si>
    <t>Orient Electric Ltd</t>
  </si>
  <si>
    <t>ORIENTELEC</t>
  </si>
  <si>
    <t>Patel Engineering Ltd</t>
  </si>
  <si>
    <t>PATELENG</t>
  </si>
  <si>
    <t>Paras Defence and Space Technologies Ltd</t>
  </si>
  <si>
    <t>PARAS</t>
  </si>
  <si>
    <t>Hemisphere Properties India Ltd</t>
  </si>
  <si>
    <t>HEMIPROP</t>
  </si>
  <si>
    <t>Rain Industries Ltd</t>
  </si>
  <si>
    <t>RAIN</t>
  </si>
  <si>
    <t>GMR Power and Urban Infra Ltd</t>
  </si>
  <si>
    <t>GMRP&amp;UI</t>
  </si>
  <si>
    <t>Privi Speciality Chemicals Ltd</t>
  </si>
  <si>
    <t>PRIVISCL</t>
  </si>
  <si>
    <t>Bharat Bijlee Ltd</t>
  </si>
  <si>
    <t>BBL</t>
  </si>
  <si>
    <t>Heritage Foods Ltd</t>
  </si>
  <si>
    <t>HERITGFOOD</t>
  </si>
  <si>
    <t>JTEKT India Ltd</t>
  </si>
  <si>
    <t>JTEKTINDIA</t>
  </si>
  <si>
    <t>DB Corp Ltd</t>
  </si>
  <si>
    <t>DBCORP</t>
  </si>
  <si>
    <t>Publishing</t>
  </si>
  <si>
    <t>Ami Organics Ltd</t>
  </si>
  <si>
    <t>AMIORG</t>
  </si>
  <si>
    <t>Vaibhav Global Ltd</t>
  </si>
  <si>
    <t>VAIBHAVGBL</t>
  </si>
  <si>
    <t>Harsha Engineers International Ltd</t>
  </si>
  <si>
    <t>HARSHA</t>
  </si>
  <si>
    <t>Bajaj Hindusthan Sugar Ltd</t>
  </si>
  <si>
    <t>BAJAJHIND</t>
  </si>
  <si>
    <t>Jain Irrigation Systems Ltd</t>
  </si>
  <si>
    <t>JISLJALEQS</t>
  </si>
  <si>
    <t>Agricultural &amp; Farm Machinery</t>
  </si>
  <si>
    <t>GHCL Ltd</t>
  </si>
  <si>
    <t>GHCL</t>
  </si>
  <si>
    <t>Pilani Investment And Industries Corporation Ltd</t>
  </si>
  <si>
    <t>PILANIINVS</t>
  </si>
  <si>
    <t>Healthcare Global Enterprises Ltd</t>
  </si>
  <si>
    <t>HCG</t>
  </si>
  <si>
    <t>Exicom Tele-Systems Ltd</t>
  </si>
  <si>
    <t>EXICOM</t>
  </si>
  <si>
    <t>Wonderla Holidays Ltd</t>
  </si>
  <si>
    <t>WONDERLA</t>
  </si>
  <si>
    <t>Spandana Sphoorty Financial Ltd</t>
  </si>
  <si>
    <t>SPANDANA</t>
  </si>
  <si>
    <t>Restaurant Brands Asia Ltd</t>
  </si>
  <si>
    <t>RBA</t>
  </si>
  <si>
    <t>Gateway Distriparks Ltd</t>
  </si>
  <si>
    <t>GATEWAY</t>
  </si>
  <si>
    <t>Nippon India ETF Gold BeES</t>
  </si>
  <si>
    <t>GOLDBEES</t>
  </si>
  <si>
    <t>Gold</t>
  </si>
  <si>
    <t>Dynamatic Technologies Ltd</t>
  </si>
  <si>
    <t>DYNAMATECH</t>
  </si>
  <si>
    <t>MAS Financial Services Ltd</t>
  </si>
  <si>
    <t>MASFIN</t>
  </si>
  <si>
    <t>Oriana Power Ltd</t>
  </si>
  <si>
    <t>ORIANA</t>
  </si>
  <si>
    <t>Jamna Auto Industries Ltd</t>
  </si>
  <si>
    <t>JAMNAAUTO</t>
  </si>
  <si>
    <t>Jayaswal Neco Industries Ltd</t>
  </si>
  <si>
    <t>JAYNECOIND</t>
  </si>
  <si>
    <t>Johnson Controls-Hitachi Air Conditioning India Ltd</t>
  </si>
  <si>
    <t>JCHAC</t>
  </si>
  <si>
    <t>Inox Green Energy Services Ltd</t>
  </si>
  <si>
    <t>INOXGREEN</t>
  </si>
  <si>
    <t>SG Mart Ltd</t>
  </si>
  <si>
    <t>SGMART</t>
  </si>
  <si>
    <t>Garware Hi-Tech Films Ltd</t>
  </si>
  <si>
    <t>GRWRHITECH</t>
  </si>
  <si>
    <t>Bharat Rasayan Ltd</t>
  </si>
  <si>
    <t>BHARATRAS</t>
  </si>
  <si>
    <t>Kaveri Seed Company Ltd</t>
  </si>
  <si>
    <t>KSCL</t>
  </si>
  <si>
    <t>Seeds</t>
  </si>
  <si>
    <t>VRL Logistics Ltd</t>
  </si>
  <si>
    <t>VRLLOG</t>
  </si>
  <si>
    <t>TeamLease Services Ltd</t>
  </si>
  <si>
    <t>TEAMLEASE</t>
  </si>
  <si>
    <t>Heidelbergcement India Ltd</t>
  </si>
  <si>
    <t>HEIDELBERG</t>
  </si>
  <si>
    <t>Tilaknagar Industries Ltd</t>
  </si>
  <si>
    <t>TI</t>
  </si>
  <si>
    <t>Black Box Ltd</t>
  </si>
  <si>
    <t>BBOX</t>
  </si>
  <si>
    <t>Orient Cement Ltd</t>
  </si>
  <si>
    <t>ORIENTCEM</t>
  </si>
  <si>
    <t>Banco Products (India) Ltd</t>
  </si>
  <si>
    <t>BANCOINDIA</t>
  </si>
  <si>
    <t>JNK India Ltd</t>
  </si>
  <si>
    <t>JNKINDIA</t>
  </si>
  <si>
    <t>Sanghvi Movers Ltd</t>
  </si>
  <si>
    <t>SANGHVIMOV</t>
  </si>
  <si>
    <t>Aarti Drugs Ltd</t>
  </si>
  <si>
    <t>AARTIDRUGS</t>
  </si>
  <si>
    <t>Nocil Ltd</t>
  </si>
  <si>
    <t>NOCIL</t>
  </si>
  <si>
    <t>Balmer Lawrie and Company Ltd</t>
  </si>
  <si>
    <t>BALMLAWRIE</t>
  </si>
  <si>
    <t>Protean eGov Technologies Ltd</t>
  </si>
  <si>
    <t>PROTEAN</t>
  </si>
  <si>
    <t>Thangamayil Jewellery Ltd</t>
  </si>
  <si>
    <t>THANGAMAYL</t>
  </si>
  <si>
    <t>Kovai Medical Center and Hospital Ltd</t>
  </si>
  <si>
    <t>KOVAI</t>
  </si>
  <si>
    <t>Fusion Micro Finance Ltd</t>
  </si>
  <si>
    <t>FUSION</t>
  </si>
  <si>
    <t>Entero Healthcare Solutions Ltd</t>
  </si>
  <si>
    <t>ENTERO</t>
  </si>
  <si>
    <t>AGI Greenpac Ltd</t>
  </si>
  <si>
    <t>AGI</t>
  </si>
  <si>
    <t>Tinplate Company of India Ltd</t>
  </si>
  <si>
    <t>TINPLATE</t>
  </si>
  <si>
    <t>West Coast Paper Mills Ltd</t>
  </si>
  <si>
    <t>WSTCSTPAPR</t>
  </si>
  <si>
    <t>Rossari Biotech Ltd</t>
  </si>
  <si>
    <t>ROSSARI</t>
  </si>
  <si>
    <t>Fedbank Financial Services Ltd</t>
  </si>
  <si>
    <t>FEDFINA</t>
  </si>
  <si>
    <t>Kewal Kiran Clothing Ltd</t>
  </si>
  <si>
    <t>KKCL</t>
  </si>
  <si>
    <t>Lux Industries Ltd</t>
  </si>
  <si>
    <t>LUXIND</t>
  </si>
  <si>
    <t>TCI Express Ltd</t>
  </si>
  <si>
    <t>TCIEXP</t>
  </si>
  <si>
    <t>Orissa Minerals Development Company Ltd</t>
  </si>
  <si>
    <t>ORISSAMINE</t>
  </si>
  <si>
    <t>Nippon India ETF Nifty 50 BeES</t>
  </si>
  <si>
    <t>NIFTYBEES</t>
  </si>
  <si>
    <t>DCB Bank Ltd</t>
  </si>
  <si>
    <t>DCBBANK</t>
  </si>
  <si>
    <t>Neogen Chemicals Ltd</t>
  </si>
  <si>
    <t>NEOGEN</t>
  </si>
  <si>
    <t>Venus Pipes and Tubes Ltd</t>
  </si>
  <si>
    <t>VENUSPIPES</t>
  </si>
  <si>
    <t>Fineotex Chemical Ltd</t>
  </si>
  <si>
    <t>FCL</t>
  </si>
  <si>
    <t>Subros Ltd</t>
  </si>
  <si>
    <t>SUBROS</t>
  </si>
  <si>
    <t>Shanthi Gears Ltd</t>
  </si>
  <si>
    <t>SHANTIGEAR</t>
  </si>
  <si>
    <t>Premier Explosives Ltd</t>
  </si>
  <si>
    <t>PREMEXPLN</t>
  </si>
  <si>
    <t>Imagicaaworld Entertainment Ltd</t>
  </si>
  <si>
    <t>IMAGICAA</t>
  </si>
  <si>
    <t>Avantel Ltd</t>
  </si>
  <si>
    <t>AVANTEL</t>
  </si>
  <si>
    <t>Samhi Hotels Ltd</t>
  </si>
  <si>
    <t>SAMHI</t>
  </si>
  <si>
    <t>Hikal Ltd</t>
  </si>
  <si>
    <t>HIKAL</t>
  </si>
  <si>
    <t>Hawkins Cookers Ltd</t>
  </si>
  <si>
    <t>HAWKINCOOK</t>
  </si>
  <si>
    <t>Advanced Enzyme Technologies Ltd</t>
  </si>
  <si>
    <t>ADVENZYMES</t>
  </si>
  <si>
    <t>Ashiana Housing Ltd</t>
  </si>
  <si>
    <t>ASHIANA</t>
  </si>
  <si>
    <t>Spicejet Ltd</t>
  </si>
  <si>
    <t>SPICEJET</t>
  </si>
  <si>
    <t>Gopal Snacks Ltd</t>
  </si>
  <si>
    <t>GOPAL</t>
  </si>
  <si>
    <t>Lloyds Enterprises Ltd</t>
  </si>
  <si>
    <t>LLOYDSENT</t>
  </si>
  <si>
    <t>Sula Vineyards Ltd</t>
  </si>
  <si>
    <t>SULA</t>
  </si>
  <si>
    <t>WPIL Ltd</t>
  </si>
  <si>
    <t>WPIL</t>
  </si>
  <si>
    <t>Bannari Amman Sugars Ltd</t>
  </si>
  <si>
    <t>BANARISUG</t>
  </si>
  <si>
    <t>DCX Systems Ltd</t>
  </si>
  <si>
    <t>DCXINDIA</t>
  </si>
  <si>
    <t>Greenply Industries Ltd</t>
  </si>
  <si>
    <t>GREENPLY</t>
  </si>
  <si>
    <t>Medi Assist Healthcare Services Ltd</t>
  </si>
  <si>
    <t>MEDIASSIST</t>
  </si>
  <si>
    <t>Bombay Dyeing and Mfg Co Ltd</t>
  </si>
  <si>
    <t>BOMDYEING</t>
  </si>
  <si>
    <t>Muthoot Microfin Ltd</t>
  </si>
  <si>
    <t>MUTHOOTMF</t>
  </si>
  <si>
    <t>Microfinancing</t>
  </si>
  <si>
    <t>Indian Metals and Ferro Alloys Ltd</t>
  </si>
  <si>
    <t>IMFA</t>
  </si>
  <si>
    <t>Grauer And Weil (India) Ltd</t>
  </si>
  <si>
    <t>GRAUWEIL</t>
  </si>
  <si>
    <t>Shilchar Technologies Ltd</t>
  </si>
  <si>
    <t>SHILCTECH</t>
  </si>
  <si>
    <t>Shrem InvIT</t>
  </si>
  <si>
    <t>SHREMINVIT</t>
  </si>
  <si>
    <t>Blue Cloud Softech Solutions Ltd</t>
  </si>
  <si>
    <t>BLUECLOUDS</t>
  </si>
  <si>
    <t>Apeejay Surrendra Park Hotels Ltd</t>
  </si>
  <si>
    <t>PARKHOTELS</t>
  </si>
  <si>
    <t>Kalyani Steels Ltd</t>
  </si>
  <si>
    <t>KSL</t>
  </si>
  <si>
    <t>Ramky Infrastructure Ltd</t>
  </si>
  <si>
    <t>RAMKY</t>
  </si>
  <si>
    <t>LG Balakrishnan &amp; Bros Ltd</t>
  </si>
  <si>
    <t>LGBBROSLTD</t>
  </si>
  <si>
    <t>Manorama Industries Ltd</t>
  </si>
  <si>
    <t>MANORAMA</t>
  </si>
  <si>
    <t>Borosil Ltd</t>
  </si>
  <si>
    <t>BOROLTD</t>
  </si>
  <si>
    <t>Hinduja Global Solutions Ltd</t>
  </si>
  <si>
    <t>HGS</t>
  </si>
  <si>
    <t>Sharda Cropchem Ltd</t>
  </si>
  <si>
    <t>SHARDACROP</t>
  </si>
  <si>
    <t>Hathway Cable and Datacom Ltd</t>
  </si>
  <si>
    <t>HATHWAY</t>
  </si>
  <si>
    <t>Cable &amp; D2H</t>
  </si>
  <si>
    <t>Skipper Ltd</t>
  </si>
  <si>
    <t>SKIPPER</t>
  </si>
  <si>
    <t>ISMT Ltd</t>
  </si>
  <si>
    <t>ISMTLTD</t>
  </si>
  <si>
    <t>Ddev Plastiks Industries Ltd</t>
  </si>
  <si>
    <t>DDEVPLASTIK</t>
  </si>
  <si>
    <t>Ashapura Minechem Ltd</t>
  </si>
  <si>
    <t>ASHAPURMIN</t>
  </si>
  <si>
    <t>Cartrade Tech Ltd</t>
  </si>
  <si>
    <t>CARTRADE</t>
  </si>
  <si>
    <t>JTL Industries Ltd</t>
  </si>
  <si>
    <t>JTLIND</t>
  </si>
  <si>
    <t>Sunflag Iron and Steel Co Ltd</t>
  </si>
  <si>
    <t>SUNFLAG</t>
  </si>
  <si>
    <t>Nucleus Software Exports Ltd</t>
  </si>
  <si>
    <t>NUCLEUS</t>
  </si>
  <si>
    <t>Greenpanel Industries Ltd</t>
  </si>
  <si>
    <t>GREENPANEL</t>
  </si>
  <si>
    <t>Honda India Power Products Ltd</t>
  </si>
  <si>
    <t>HONDAPOWER</t>
  </si>
  <si>
    <t>Shipping Corporation of India Land and Assets Ltd</t>
  </si>
  <si>
    <t>SCILAL</t>
  </si>
  <si>
    <t>Spectrum Electrical Industries Ltd</t>
  </si>
  <si>
    <t>SPECTRUM</t>
  </si>
  <si>
    <t>Savita Oil Technologies Ltd</t>
  </si>
  <si>
    <t>SOTL</t>
  </si>
  <si>
    <t>Nirlon Ltd</t>
  </si>
  <si>
    <t>NIRLON</t>
  </si>
  <si>
    <t>Anup Engineering Ltd</t>
  </si>
  <si>
    <t>ANUP</t>
  </si>
  <si>
    <t>Bajaj Consumer Care Ltd</t>
  </si>
  <si>
    <t>BAJAJCON</t>
  </si>
  <si>
    <t>Lumax AutoTechnologies Ltd</t>
  </si>
  <si>
    <t>LUMAXTECH</t>
  </si>
  <si>
    <t>Uflex Ltd</t>
  </si>
  <si>
    <t>UFLEX</t>
  </si>
  <si>
    <t>Gujarat Industries Power Company Ltd</t>
  </si>
  <si>
    <t>GIPCL</t>
  </si>
  <si>
    <t>IRB InvIT Fund</t>
  </si>
  <si>
    <t>IRBINVIT</t>
  </si>
  <si>
    <t>Awfis Space Solutions Ltd</t>
  </si>
  <si>
    <t>AWFIS</t>
  </si>
  <si>
    <t>Motilal Oswal NASDAQ 100 ETF</t>
  </si>
  <si>
    <t>MON100</t>
  </si>
  <si>
    <t>Shaily Engineering Plastics Ltd</t>
  </si>
  <si>
    <t>SHAILY</t>
  </si>
  <si>
    <t>Cigniti Technologies Ltd</t>
  </si>
  <si>
    <t>CIGNITITEC</t>
  </si>
  <si>
    <t>Swaraj Engines Ltd</t>
  </si>
  <si>
    <t>SWARAJENG</t>
  </si>
  <si>
    <t>Avalon Technologies Ltd</t>
  </si>
  <si>
    <t>AVALON</t>
  </si>
  <si>
    <t>La Opala R G Ltd</t>
  </si>
  <si>
    <t>LAOPALA</t>
  </si>
  <si>
    <t>Tide Water Oil Co India Ltd</t>
  </si>
  <si>
    <t>TIDEWATER</t>
  </si>
  <si>
    <t>Yatharth Hospital &amp; Trauma Care Services Ltd</t>
  </si>
  <si>
    <t>YATHARTH</t>
  </si>
  <si>
    <t>Unichem Laboratories Ltd</t>
  </si>
  <si>
    <t>UNICHEMLAB</t>
  </si>
  <si>
    <t>GTL Infrastructure Ltd</t>
  </si>
  <si>
    <t>GTLINFRA</t>
  </si>
  <si>
    <t>Datamatics Global Services Ltd</t>
  </si>
  <si>
    <t>DATAMATICS</t>
  </si>
  <si>
    <t>Ganesha Ecosphere Ltd</t>
  </si>
  <si>
    <t>GANECOS</t>
  </si>
  <si>
    <t>Styrenix Performance Materials Ltd</t>
  </si>
  <si>
    <t>STYRENIX</t>
  </si>
  <si>
    <t>Gujarat Themis Biosyn Ltd</t>
  </si>
  <si>
    <t>GUJTHEM</t>
  </si>
  <si>
    <t>Delta Corp Ltd</t>
  </si>
  <si>
    <t>DELTACORP</t>
  </si>
  <si>
    <t>VST Tillers Tractors Ltd</t>
  </si>
  <si>
    <t>VSTTILLERS</t>
  </si>
  <si>
    <t>Maithan Alloys Ltd</t>
  </si>
  <si>
    <t>MAITHANALL</t>
  </si>
  <si>
    <t>Gensol Engineering Ltd</t>
  </si>
  <si>
    <t>GENSOL</t>
  </si>
  <si>
    <t>Gufic Biosciences Ltd</t>
  </si>
  <si>
    <t>GUFICBIO</t>
  </si>
  <si>
    <t>Mahindra Logistics Ltd</t>
  </si>
  <si>
    <t>MAHLOG</t>
  </si>
  <si>
    <t>Prime Focus Ltd</t>
  </si>
  <si>
    <t>PFOCUS</t>
  </si>
  <si>
    <t>Animation</t>
  </si>
  <si>
    <t>Bajel Projects Ltd</t>
  </si>
  <si>
    <t>BAJEL</t>
  </si>
  <si>
    <t>Electric Utilities</t>
  </si>
  <si>
    <t>Veritas (India) Ltd</t>
  </si>
  <si>
    <t>VERITAS</t>
  </si>
  <si>
    <t>Sindhu Trade Links Ltd</t>
  </si>
  <si>
    <t>SINDHUTRAD</t>
  </si>
  <si>
    <t>Dalmia Bharat Sugar and Industries Ltd</t>
  </si>
  <si>
    <t>DALMIASUG</t>
  </si>
  <si>
    <t>Zaggle Prepaid Ocean Services Ltd</t>
  </si>
  <si>
    <t>ZAGGLE</t>
  </si>
  <si>
    <t>Navneet Education Ltd</t>
  </si>
  <si>
    <t>NAVNETEDUL</t>
  </si>
  <si>
    <t>BF Utilities Ltd</t>
  </si>
  <si>
    <t>BFUTILITIE</t>
  </si>
  <si>
    <t>KDDL Ltd</t>
  </si>
  <si>
    <t>KDDL</t>
  </si>
  <si>
    <t>ideaForge Technology Ltd</t>
  </si>
  <si>
    <t>IDEAFORGE</t>
  </si>
  <si>
    <t>IndoStar Capital Finance Ltd</t>
  </si>
  <si>
    <t>INDOSTAR</t>
  </si>
  <si>
    <t>Kolte-Patil Developers Ltd</t>
  </si>
  <si>
    <t>KOLTEPATIL</t>
  </si>
  <si>
    <t>TCNS Clothing Co Ltd</t>
  </si>
  <si>
    <t>TCNSBRANDS</t>
  </si>
  <si>
    <t>Steel Strips Wheels Ltd</t>
  </si>
  <si>
    <t>SSWL</t>
  </si>
  <si>
    <t>NRB Bearings Ltd</t>
  </si>
  <si>
    <t>NRBBEARING</t>
  </si>
  <si>
    <t>Sandhar Technologies Ltd</t>
  </si>
  <si>
    <t>SANDHAR</t>
  </si>
  <si>
    <t>Fischer Medical Ventures Ltd</t>
  </si>
  <si>
    <t>FISCHER</t>
  </si>
  <si>
    <t>Fiem Industries Ltd</t>
  </si>
  <si>
    <t>FIEMIND</t>
  </si>
  <si>
    <t>Salasar Techno Engineering Ltd</t>
  </si>
  <si>
    <t>SALASAR</t>
  </si>
  <si>
    <t>Thyrocare Technologies Ltd</t>
  </si>
  <si>
    <t>THYROCARE</t>
  </si>
  <si>
    <t>Repco Home Finance Ltd</t>
  </si>
  <si>
    <t>REPCOHOME</t>
  </si>
  <si>
    <t>Apollo Micro Systems Ltd</t>
  </si>
  <si>
    <t>APOLLO</t>
  </si>
  <si>
    <t>Pearl Global Industries Ltd</t>
  </si>
  <si>
    <t>PGIL</t>
  </si>
  <si>
    <t>EMS Ltd</t>
  </si>
  <si>
    <t>EMSLIMITED</t>
  </si>
  <si>
    <t>MPS Ltd</t>
  </si>
  <si>
    <t>MPSLTD</t>
  </si>
  <si>
    <t>Prakash Industries Ltd</t>
  </si>
  <si>
    <t>PRAKASH</t>
  </si>
  <si>
    <t>HLE Glascoat Ltd</t>
  </si>
  <si>
    <t>HLEGLAS</t>
  </si>
  <si>
    <t>Vertoz Advertising Ltd</t>
  </si>
  <si>
    <t>VERTOZ</t>
  </si>
  <si>
    <t>Pitti Engineering Ltd</t>
  </si>
  <si>
    <t>PITTIENG</t>
  </si>
  <si>
    <t>TVS Srichakra Ltd</t>
  </si>
  <si>
    <t>TVSSRICHAK</t>
  </si>
  <si>
    <t>Tinna Rubber and Infrastructure Ltd</t>
  </si>
  <si>
    <t>TINNARUBR</t>
  </si>
  <si>
    <t>Thejo Engineering Ltd</t>
  </si>
  <si>
    <t>THEJO</t>
  </si>
  <si>
    <t>Hindware Home Innovation Ltd</t>
  </si>
  <si>
    <t>HINDWAREAP</t>
  </si>
  <si>
    <t>Bhagiradha Chemicals and Industries Ltd</t>
  </si>
  <si>
    <t>BHAGCHEM</t>
  </si>
  <si>
    <t>Dredging Corporation of India Ltd</t>
  </si>
  <si>
    <t>DREDGECORP</t>
  </si>
  <si>
    <t>Dredging</t>
  </si>
  <si>
    <t>Sagar Cements Ltd</t>
  </si>
  <si>
    <t>SAGCEM</t>
  </si>
  <si>
    <t>Max Ventures and Industries Ltd</t>
  </si>
  <si>
    <t>MAXVIL</t>
  </si>
  <si>
    <t>Polyplex Corp Ltd</t>
  </si>
  <si>
    <t>POLYPLEX</t>
  </si>
  <si>
    <t>Greaves Cotton Ltd</t>
  </si>
  <si>
    <t>GREAVESCOT</t>
  </si>
  <si>
    <t>Dollar Industries Ltd</t>
  </si>
  <si>
    <t>DOLLAR</t>
  </si>
  <si>
    <t>Flair Writing Industries Ltd</t>
  </si>
  <si>
    <t>FLAIR</t>
  </si>
  <si>
    <t>Bhansali Engg Polymers Ltd</t>
  </si>
  <si>
    <t>BEPL</t>
  </si>
  <si>
    <t>Automotive Axles Ltd</t>
  </si>
  <si>
    <t>AUTOAXLES</t>
  </si>
  <si>
    <t>Supriya Lifescience Ltd</t>
  </si>
  <si>
    <t>SUPRIYA</t>
  </si>
  <si>
    <t>Arvind Smartspaces Ltd</t>
  </si>
  <si>
    <t>ARVSMART</t>
  </si>
  <si>
    <t>Shivalik Bimetal Controls Ltd</t>
  </si>
  <si>
    <t>SBCL</t>
  </si>
  <si>
    <t>CARE Ratings Ltd</t>
  </si>
  <si>
    <t>CARERATING</t>
  </si>
  <si>
    <t>Sundaram Clayton Ltd</t>
  </si>
  <si>
    <t>SUNCLAY</t>
  </si>
  <si>
    <t>Thirumalai Chemicals Ltd</t>
  </si>
  <si>
    <t>TIRUMALCHM</t>
  </si>
  <si>
    <t>Somany Ceramics Ltd</t>
  </si>
  <si>
    <t>SOMANYCERA</t>
  </si>
  <si>
    <t>Wendt (India) Limited</t>
  </si>
  <si>
    <t>WENDT</t>
  </si>
  <si>
    <t>Seamec Ltd</t>
  </si>
  <si>
    <t>SEAMECLTD</t>
  </si>
  <si>
    <t>Oil &amp; Gas - Equipment &amp; Services</t>
  </si>
  <si>
    <t>Network People Services Technologies Ltd</t>
  </si>
  <si>
    <t>NPST</t>
  </si>
  <si>
    <t>Jindal Poly Films Ltd</t>
  </si>
  <si>
    <t>JINDALPOLY</t>
  </si>
  <si>
    <t>Vadilal Industries Ltd</t>
  </si>
  <si>
    <t>VADILALIND</t>
  </si>
  <si>
    <t>KCP Ltd</t>
  </si>
  <si>
    <t>KCP</t>
  </si>
  <si>
    <t>Unitech Ltd</t>
  </si>
  <si>
    <t>UNITECH</t>
  </si>
  <si>
    <t>Balu Forge Industries Ltd</t>
  </si>
  <si>
    <t>BALUFORGE</t>
  </si>
  <si>
    <t>Precision Wires India Ltd</t>
  </si>
  <si>
    <t>PRECWIRE</t>
  </si>
  <si>
    <t>SML Isuzu Ltd</t>
  </si>
  <si>
    <t>SMLISUZU</t>
  </si>
  <si>
    <t>SEPC Ltd</t>
  </si>
  <si>
    <t>SEPC</t>
  </si>
  <si>
    <t>Indoco Remedies Ltd</t>
  </si>
  <si>
    <t>INDOCO</t>
  </si>
  <si>
    <t>Dhani Services Ltd</t>
  </si>
  <si>
    <t>DHANI</t>
  </si>
  <si>
    <t>Nilkamal Ltd</t>
  </si>
  <si>
    <t>NILKAMAL</t>
  </si>
  <si>
    <t>Rajratan Global Wire Ltd</t>
  </si>
  <si>
    <t>RAJRATAN</t>
  </si>
  <si>
    <t>Landmark Cars Ltd</t>
  </si>
  <si>
    <t>LANDMARK</t>
  </si>
  <si>
    <t>SeQuent Scientific Ltd</t>
  </si>
  <si>
    <t>SEQUENT</t>
  </si>
  <si>
    <t>John Cockerill India Ltd</t>
  </si>
  <si>
    <t>COCKERILL</t>
  </si>
  <si>
    <t>Marathon Nextgen Realty Ltd</t>
  </si>
  <si>
    <t>MARATHON</t>
  </si>
  <si>
    <t>Goodluck India Ltd</t>
  </si>
  <si>
    <t>GOODLUCK</t>
  </si>
  <si>
    <t>Dolphin Offshore Enterprises (India) Ltd</t>
  </si>
  <si>
    <t>DOLPHIN</t>
  </si>
  <si>
    <t>Shalby Ltd</t>
  </si>
  <si>
    <t>SHALBY</t>
  </si>
  <si>
    <t>HPL Electric &amp; Power Ltd</t>
  </si>
  <si>
    <t>HPL</t>
  </si>
  <si>
    <t>Innova Captab Ltd</t>
  </si>
  <si>
    <t>INNOVACAP</t>
  </si>
  <si>
    <t>Dish TV India Ltd</t>
  </si>
  <si>
    <t>DISHTV</t>
  </si>
  <si>
    <t>PTC India Financial Services Ltd</t>
  </si>
  <si>
    <t>PFS</t>
  </si>
  <si>
    <t>MM Forgings Ltd</t>
  </si>
  <si>
    <t>MMFL</t>
  </si>
  <si>
    <t>Morepen Laboratories Ltd</t>
  </si>
  <si>
    <t>MOREPENLAB</t>
  </si>
  <si>
    <t>Huhtamaki India Ltd</t>
  </si>
  <si>
    <t>HUHTAMAKI</t>
  </si>
  <si>
    <t>Vishnu Chemicals Ltd</t>
  </si>
  <si>
    <t>VISHNU</t>
  </si>
  <si>
    <t>KP Green Engineering Ltd</t>
  </si>
  <si>
    <t>KPGEL</t>
  </si>
  <si>
    <t>Jash Engineering Ltd</t>
  </si>
  <si>
    <t>JASH</t>
  </si>
  <si>
    <t>Alembic Ltd</t>
  </si>
  <si>
    <t>ALEMBICLTD</t>
  </si>
  <si>
    <t>EFC (I) Ltd</t>
  </si>
  <si>
    <t>EFCIL</t>
  </si>
  <si>
    <t>Vindhya Telelinks Ltd</t>
  </si>
  <si>
    <t>VINDHYATEL</t>
  </si>
  <si>
    <t>Stylam Industries Ltd</t>
  </si>
  <si>
    <t>STYLAMIND</t>
  </si>
  <si>
    <t>EIH Associated Hotels Ltd</t>
  </si>
  <si>
    <t>EIHAHOTELS</t>
  </si>
  <si>
    <t>Mayur Uniquoters Ltd</t>
  </si>
  <si>
    <t>MAYURUNIQ</t>
  </si>
  <si>
    <t>Saksoft Ltd</t>
  </si>
  <si>
    <t>SAKSOFT</t>
  </si>
  <si>
    <t>Optiemus Infracom Ltd</t>
  </si>
  <si>
    <t>OPTIEMUS</t>
  </si>
  <si>
    <t>Venky's (India) Ltd</t>
  </si>
  <si>
    <t>VENKEYS</t>
  </si>
  <si>
    <t>Quick Heal Technologies Ltd</t>
  </si>
  <si>
    <t>QUICKHEAL</t>
  </si>
  <si>
    <t>ESAF Small Finance Bank Limited</t>
  </si>
  <si>
    <t>ESAFSFB</t>
  </si>
  <si>
    <t>Tasty Bite Eatables Ltd</t>
  </si>
  <si>
    <t>TASTYBITE</t>
  </si>
  <si>
    <t>D P Abhushan Ltd</t>
  </si>
  <si>
    <t>DPABHUSHAN</t>
  </si>
  <si>
    <t>S H Kelkar and Company Ltd</t>
  </si>
  <si>
    <t>SHK</t>
  </si>
  <si>
    <t>Confidence Petroleum India Ltd</t>
  </si>
  <si>
    <t>CONFIPET</t>
  </si>
  <si>
    <t>India Glycols Ltd</t>
  </si>
  <si>
    <t>INDIAGLYCO</t>
  </si>
  <si>
    <t>Foseco India Ltd</t>
  </si>
  <si>
    <t>FOSECOIND</t>
  </si>
  <si>
    <t>HMA Agro Industries Ltd</t>
  </si>
  <si>
    <t>HMAAGRO</t>
  </si>
  <si>
    <t>Owais Metal and Mineral Processing Ltd</t>
  </si>
  <si>
    <t>OWAIS</t>
  </si>
  <si>
    <t>Novartis India Ltd</t>
  </si>
  <si>
    <t>NOVARTIND</t>
  </si>
  <si>
    <t>Goodyear India Ltd</t>
  </si>
  <si>
    <t>GOODYEAR</t>
  </si>
  <si>
    <t>Mahanagar Telephone Nigam Ltd</t>
  </si>
  <si>
    <t>MTNL</t>
  </si>
  <si>
    <t>Dishman Carbogen Amcis Ltd</t>
  </si>
  <si>
    <t>DCAL</t>
  </si>
  <si>
    <t>Sai Silks (Kalamandir) Ltd</t>
  </si>
  <si>
    <t>KALAMANDIR</t>
  </si>
  <si>
    <t>Vardhman Special Steels Ltd</t>
  </si>
  <si>
    <t>VSSL</t>
  </si>
  <si>
    <t>Lumax Industries Ltd</t>
  </si>
  <si>
    <t>LUMAXIND</t>
  </si>
  <si>
    <t>Ge Power India Ltd</t>
  </si>
  <si>
    <t>GEPIL</t>
  </si>
  <si>
    <t>Hindustan Oil Exploration Company Ltd</t>
  </si>
  <si>
    <t>HINDOILEXP</t>
  </si>
  <si>
    <t>Jeena Sikho Lifecare Ltd</t>
  </si>
  <si>
    <t>JSLL</t>
  </si>
  <si>
    <t>Capacite Infraprojects Ltd</t>
  </si>
  <si>
    <t>CAPACITE</t>
  </si>
  <si>
    <t>India Pesticides Ltd</t>
  </si>
  <si>
    <t>IPL</t>
  </si>
  <si>
    <t>PSP Projects Ltd</t>
  </si>
  <si>
    <t>PSPPROJECT</t>
  </si>
  <si>
    <t>SBI Gold ETF</t>
  </si>
  <si>
    <t>SETFGOLD</t>
  </si>
  <si>
    <t>E2E Networks Ltd</t>
  </si>
  <si>
    <t>E2E</t>
  </si>
  <si>
    <t>Sanghi Industries Ltd</t>
  </si>
  <si>
    <t>SANGHIIND</t>
  </si>
  <si>
    <t>Fino Payments Bank Ltd</t>
  </si>
  <si>
    <t>FINOPB</t>
  </si>
  <si>
    <t>Mold-Tek Packaging Ltd</t>
  </si>
  <si>
    <t>MOLDTKPAC</t>
  </si>
  <si>
    <t>Tatva Chintan Pharma Chem Ltd</t>
  </si>
  <si>
    <t>TATVA</t>
  </si>
  <si>
    <t>Ujaas Energy Ltd</t>
  </si>
  <si>
    <t>UEL</t>
  </si>
  <si>
    <t>DEN Networks Ltd</t>
  </si>
  <si>
    <t>DEN</t>
  </si>
  <si>
    <t>Kalyani Investment Company Ltd</t>
  </si>
  <si>
    <t>KICL</t>
  </si>
  <si>
    <t>K.P. Energy Ltd</t>
  </si>
  <si>
    <t>KPEL</t>
  </si>
  <si>
    <t>Apollo Pipes Ltd</t>
  </si>
  <si>
    <t>APOLLOPIPE</t>
  </si>
  <si>
    <t>Dreamfolks Services Ltd</t>
  </si>
  <si>
    <t>DREAMFOLKS</t>
  </si>
  <si>
    <t>ADF Foods Ltd</t>
  </si>
  <si>
    <t>ADFFOODS</t>
  </si>
  <si>
    <t>Eveready Industries India Ltd</t>
  </si>
  <si>
    <t>EVEREADY</t>
  </si>
  <si>
    <t>NIBE Ltd</t>
  </si>
  <si>
    <t>NIBE</t>
  </si>
  <si>
    <t>Accelya Solutions India Ltd</t>
  </si>
  <si>
    <t>ACCELYA</t>
  </si>
  <si>
    <t>RPG Life Sciences Limited</t>
  </si>
  <si>
    <t>RPGLIFE</t>
  </si>
  <si>
    <t>Nippon India ETF Nifty 1D Rate Liquid BeES</t>
  </si>
  <si>
    <t>LIQUIDBEES</t>
  </si>
  <si>
    <t>Tarsons Products Ltd</t>
  </si>
  <si>
    <t>TARSONS</t>
  </si>
  <si>
    <t>Jubilant Industries Ltd</t>
  </si>
  <si>
    <t>JUBLINDS</t>
  </si>
  <si>
    <t>Astec Lifesciences Ltd</t>
  </si>
  <si>
    <t>ASTEC</t>
  </si>
  <si>
    <t>Ugro Capital Ltd</t>
  </si>
  <si>
    <t>UGROCAP</t>
  </si>
  <si>
    <t>Websol Energy System Ltd</t>
  </si>
  <si>
    <t>WEBELSOLAR</t>
  </si>
  <si>
    <t>Spright Agro Ltd</t>
  </si>
  <si>
    <t>SPRIGHT</t>
  </si>
  <si>
    <t>Satin Creditcare Network Ltd</t>
  </si>
  <si>
    <t>SATIN</t>
  </si>
  <si>
    <t>Gokul Agro Resources Ltd</t>
  </si>
  <si>
    <t>GOKULAGRO</t>
  </si>
  <si>
    <t>Universal Cables Ltd</t>
  </si>
  <si>
    <t>UNIVCABLES</t>
  </si>
  <si>
    <t>Geojit Financial Services Ltd</t>
  </si>
  <si>
    <t>GEOJITFSL</t>
  </si>
  <si>
    <t>BF Investment Ltd</t>
  </si>
  <si>
    <t>BFINVEST</t>
  </si>
  <si>
    <t>Cupid Ltd</t>
  </si>
  <si>
    <t>CUPID</t>
  </si>
  <si>
    <t>Ajmera Realty &amp; Infra India Ltd</t>
  </si>
  <si>
    <t>AJMERA</t>
  </si>
  <si>
    <t>Oriental Hotels Ltd</t>
  </si>
  <si>
    <t>ORIENTHOT</t>
  </si>
  <si>
    <t>Panama Petrochem Ltd</t>
  </si>
  <si>
    <t>PANAMAPET</t>
  </si>
  <si>
    <t>Man Industries (India) Ltd</t>
  </si>
  <si>
    <t>MANINDS</t>
  </si>
  <si>
    <t>Vakrangee Limited</t>
  </si>
  <si>
    <t>VAKRANGEE</t>
  </si>
  <si>
    <t>Federal-Mogul Goetze (India) Ltd</t>
  </si>
  <si>
    <t>FMGOETZE</t>
  </si>
  <si>
    <t>Kingfa Science and Technology (India) Ltd</t>
  </si>
  <si>
    <t>KINGFA</t>
  </si>
  <si>
    <t>SJS Enterprises Ltd</t>
  </si>
  <si>
    <t>SJS</t>
  </si>
  <si>
    <t>RPSG Ventures Ltd</t>
  </si>
  <si>
    <t>RPSGVENT</t>
  </si>
  <si>
    <t>PC Jeweller Ltd</t>
  </si>
  <si>
    <t>PCJEWELLER</t>
  </si>
  <si>
    <t>Jyoti Structures Ltd</t>
  </si>
  <si>
    <t>JYOTISTRUC</t>
  </si>
  <si>
    <t>Pnb Gilts Ltd</t>
  </si>
  <si>
    <t>PNBGILTS</t>
  </si>
  <si>
    <t>Vishnu Prakash R Punglia Ltd</t>
  </si>
  <si>
    <t>VPRPL</t>
  </si>
  <si>
    <t>Dolat Algotech Ltd</t>
  </si>
  <si>
    <t>DOLATALGO</t>
  </si>
  <si>
    <t>Artemis Medicare Services Ltd</t>
  </si>
  <si>
    <t>ARTEMISMED</t>
  </si>
  <si>
    <t>IFGL Refractories Ltd</t>
  </si>
  <si>
    <t>IFGLEXPOR</t>
  </si>
  <si>
    <t>Mukand Ltd</t>
  </si>
  <si>
    <t>MUKANDLTD</t>
  </si>
  <si>
    <t>V2 Retail Ltd</t>
  </si>
  <si>
    <t>V2RETAIL</t>
  </si>
  <si>
    <t>Jaiprakash Associates Ltd</t>
  </si>
  <si>
    <t>JPASSOCIAT</t>
  </si>
  <si>
    <t>Alpex Solar Ltd</t>
  </si>
  <si>
    <t>ALPEXSOLAR</t>
  </si>
  <si>
    <t>Uniparts India Ltd</t>
  </si>
  <si>
    <t>UNIPARTS</t>
  </si>
  <si>
    <t>Abans Holdings Ltd</t>
  </si>
  <si>
    <t>AHL</t>
  </si>
  <si>
    <t>Sasken Technologies Ltd</t>
  </si>
  <si>
    <t>SASKEN</t>
  </si>
  <si>
    <t>Apcotex Industries Ltd</t>
  </si>
  <si>
    <t>APCOTEXIND</t>
  </si>
  <si>
    <t>IOL Chemicals and Pharmaceuticals Ltd</t>
  </si>
  <si>
    <t>IOLCP</t>
  </si>
  <si>
    <t>Mangalam Cement Ltd</t>
  </si>
  <si>
    <t>MANGLMCEM</t>
  </si>
  <si>
    <t>IKIO Lighting Ltd</t>
  </si>
  <si>
    <t>IKIO</t>
  </si>
  <si>
    <t>BLS E-Services Ltd</t>
  </si>
  <si>
    <t>BLSE</t>
  </si>
  <si>
    <t>Gocl Corporation Ltd</t>
  </si>
  <si>
    <t>GOCLCORP</t>
  </si>
  <si>
    <t>Axiscades Technologies Ltd</t>
  </si>
  <si>
    <t>AXISCADES</t>
  </si>
  <si>
    <t>Kody Technolab Ltd</t>
  </si>
  <si>
    <t>KODYTECH</t>
  </si>
  <si>
    <t>Xpro India Ltd</t>
  </si>
  <si>
    <t>XPROINDIA</t>
  </si>
  <si>
    <t>Pennar Industries Ltd</t>
  </si>
  <si>
    <t>PENIND</t>
  </si>
  <si>
    <t>Indraprastha Medical Corporation Ltd</t>
  </si>
  <si>
    <t>INDRAMEDCO</t>
  </si>
  <si>
    <t>Tanfac Industries Ltd</t>
  </si>
  <si>
    <t>TANFACIND</t>
  </si>
  <si>
    <t>DISA India Ltd</t>
  </si>
  <si>
    <t>DISAQ</t>
  </si>
  <si>
    <t>Genesys International Corporation Ltd</t>
  </si>
  <si>
    <t>GENESYS</t>
  </si>
  <si>
    <t>Globus Spirits Ltd</t>
  </si>
  <si>
    <t>GLOBUSSPR</t>
  </si>
  <si>
    <t>Arman Financial Services Ltd</t>
  </si>
  <si>
    <t>ARMANFIN</t>
  </si>
  <si>
    <t>Pokarna Ltd</t>
  </si>
  <si>
    <t>POKARNA</t>
  </si>
  <si>
    <t>TCPL Packaging Ltd</t>
  </si>
  <si>
    <t>TCPLPACK</t>
  </si>
  <si>
    <t>Prataap Snacks Ltd</t>
  </si>
  <si>
    <t>DIAMONDYD</t>
  </si>
  <si>
    <t>Carysil Ltd</t>
  </si>
  <si>
    <t>CARYSIL</t>
  </si>
  <si>
    <t>Peninsula Land Ltd</t>
  </si>
  <si>
    <t>PENINLAND</t>
  </si>
  <si>
    <t>Nalwa Sons Investments Ltd</t>
  </si>
  <si>
    <t>NSIL</t>
  </si>
  <si>
    <t>Vidhi Specialty Food Ingredients Ltd</t>
  </si>
  <si>
    <t>VIDHIING</t>
  </si>
  <si>
    <t>Rashi Peripherals Ltd</t>
  </si>
  <si>
    <t>RPTECH</t>
  </si>
  <si>
    <t>Rupa &amp; Company Ltd</t>
  </si>
  <si>
    <t>RUPA</t>
  </si>
  <si>
    <t>JITF Infralogistics Ltd</t>
  </si>
  <si>
    <t>JITFINFRA</t>
  </si>
  <si>
    <t>Andhra Paper Ltd</t>
  </si>
  <si>
    <t>ANDHRAPAP</t>
  </si>
  <si>
    <t>Ramco Industries Ltd</t>
  </si>
  <si>
    <t>RAMCOIND</t>
  </si>
  <si>
    <t>Siyaram Silk Mills Ltd</t>
  </si>
  <si>
    <t>SIYSIL</t>
  </si>
  <si>
    <t>Welspun Specialty Solutions Ltd</t>
  </si>
  <si>
    <t>WELSPLSOL</t>
  </si>
  <si>
    <t>Praveg Ltd</t>
  </si>
  <si>
    <t>PRAVEG</t>
  </si>
  <si>
    <t>Seshasayee Paper and Boards Ltd</t>
  </si>
  <si>
    <t>SESHAPAPER</t>
  </si>
  <si>
    <t>Solara Active Pharma Sciences Ltd</t>
  </si>
  <si>
    <t>SOLARA</t>
  </si>
  <si>
    <t>HIL Ltd</t>
  </si>
  <si>
    <t>HIL</t>
  </si>
  <si>
    <t>Suratwwala Business Group Ltd</t>
  </si>
  <si>
    <t>SBGLP</t>
  </si>
  <si>
    <t>Sky Gold Ltd</t>
  </si>
  <si>
    <t>SKYGOLD</t>
  </si>
  <si>
    <t>Paramount Communications Ltd</t>
  </si>
  <si>
    <t>PARACABLES</t>
  </si>
  <si>
    <t>Epack Durable Ltd</t>
  </si>
  <si>
    <t>EPACK</t>
  </si>
  <si>
    <t>Suven Life Sciences Ltd</t>
  </si>
  <si>
    <t>SUVEN</t>
  </si>
  <si>
    <t>Som Distilleries and Breweries Ltd</t>
  </si>
  <si>
    <t>SDBL</t>
  </si>
  <si>
    <t>ICICI Prudential Nifty 50 ETF</t>
  </si>
  <si>
    <t>NIFTYIETF</t>
  </si>
  <si>
    <t>Hester Biosciences Ltd</t>
  </si>
  <si>
    <t>HESTERBIO</t>
  </si>
  <si>
    <t>Amrutanjan Health Care Ltd</t>
  </si>
  <si>
    <t>AMRUTANJAN</t>
  </si>
  <si>
    <t>Yasho Industries Ltd</t>
  </si>
  <si>
    <t>YASHO</t>
  </si>
  <si>
    <t>Indian Hume Pipe Company Ltd</t>
  </si>
  <si>
    <t>INDIANHUME</t>
  </si>
  <si>
    <t>Udaipur Cement Works Ltd</t>
  </si>
  <si>
    <t>UDAICEMENT</t>
  </si>
  <si>
    <t>Media Matrix Worldwide Ltd</t>
  </si>
  <si>
    <t>MMWL</t>
  </si>
  <si>
    <t>TAJ GVK Hotels and Resorts Ltd</t>
  </si>
  <si>
    <t>TAJGVK</t>
  </si>
  <si>
    <t>Centum Electronics Ltd</t>
  </si>
  <si>
    <t>CENTUM</t>
  </si>
  <si>
    <t>Andrew Yule &amp; Co Ltd</t>
  </si>
  <si>
    <t>ANDREWYU</t>
  </si>
  <si>
    <t>SG Finserve Ltd</t>
  </si>
  <si>
    <t>SGFIN</t>
  </si>
  <si>
    <t>Marine Electricals (India) Ltd</t>
  </si>
  <si>
    <t>MARINE</t>
  </si>
  <si>
    <t>Meghmani Organics Ltd</t>
  </si>
  <si>
    <t>MOL</t>
  </si>
  <si>
    <t>Insecticides (India) Ltd</t>
  </si>
  <si>
    <t>INSECTICID</t>
  </si>
  <si>
    <t>Barbeque-Nation Hospitality Ltd</t>
  </si>
  <si>
    <t>BARBEQUE</t>
  </si>
  <si>
    <t>B L Kashyap and Sons Ltd</t>
  </si>
  <si>
    <t>BLKASHYAP</t>
  </si>
  <si>
    <t>Hi-Tech Pipes Ltd</t>
  </si>
  <si>
    <t>HITECH</t>
  </si>
  <si>
    <t>Parag Milk Foods Ltd</t>
  </si>
  <si>
    <t>PARAGMILK</t>
  </si>
  <si>
    <t>Omaxe Ltd</t>
  </si>
  <si>
    <t>OMAXE</t>
  </si>
  <si>
    <t>JISLDVREQS</t>
  </si>
  <si>
    <t>Aeroflex Industries Ltd</t>
  </si>
  <si>
    <t>AEROFLEX</t>
  </si>
  <si>
    <t>TTK Healthcare Ltd</t>
  </si>
  <si>
    <t>TTKHLTCARE</t>
  </si>
  <si>
    <t>Alicon Castalloy Ltd</t>
  </si>
  <si>
    <t>ALICON</t>
  </si>
  <si>
    <t>Gandhar Oil Refinery (INDIA) Ltd</t>
  </si>
  <si>
    <t>GANDHAR</t>
  </si>
  <si>
    <t>Suryoday Small Finance Bank Ltd</t>
  </si>
  <si>
    <t>SURYODAY</t>
  </si>
  <si>
    <t>Bombay Super Hybrid Seeds Ltd</t>
  </si>
  <si>
    <t>BSHSL</t>
  </si>
  <si>
    <t>Orient Green Power Company Ltd</t>
  </si>
  <si>
    <t>GREENPOWER</t>
  </si>
  <si>
    <t>Cosmo First Ltd</t>
  </si>
  <si>
    <t>COSMOFIRST</t>
  </si>
  <si>
    <t>Vashu Bhagnani Industries Ltd</t>
  </si>
  <si>
    <t>POOJAENT</t>
  </si>
  <si>
    <t>Divgi TorqTransfer Systems Ltd</t>
  </si>
  <si>
    <t>DIVGIITTS</t>
  </si>
  <si>
    <t>PIX Transmissions Ltd</t>
  </si>
  <si>
    <t>PIXTRANS</t>
  </si>
  <si>
    <t>Wheels India Ltd</t>
  </si>
  <si>
    <t>WHEELS</t>
  </si>
  <si>
    <t>Sigachi Industries Ltd</t>
  </si>
  <si>
    <t>SIGACHI</t>
  </si>
  <si>
    <t>Themis Medicare Ltd</t>
  </si>
  <si>
    <t>THEMISMED</t>
  </si>
  <si>
    <t>GTPL Hathway Ltd</t>
  </si>
  <si>
    <t>GTPL</t>
  </si>
  <si>
    <t>Krsnaa Diagnostics Ltd</t>
  </si>
  <si>
    <t>KRSNAA</t>
  </si>
  <si>
    <t>Filatex Fashions Ltd</t>
  </si>
  <si>
    <t>FILATFASH</t>
  </si>
  <si>
    <t>Kesar India Ltd</t>
  </si>
  <si>
    <t>KESAR</t>
  </si>
  <si>
    <t>Cantabil Retail India Ltd</t>
  </si>
  <si>
    <t>CANTABIL</t>
  </si>
  <si>
    <t>Reliance Industrial Infrastructure Ltd</t>
  </si>
  <si>
    <t>RIIL</t>
  </si>
  <si>
    <t>Balmer Lawrie Investments Ltd</t>
  </si>
  <si>
    <t>BLIL</t>
  </si>
  <si>
    <t>Stove Kraft Ltd</t>
  </si>
  <si>
    <t>STOVEKRAFT</t>
  </si>
  <si>
    <t>Suraj Estate Developers Ltd</t>
  </si>
  <si>
    <t>SURAJEST</t>
  </si>
  <si>
    <t>Real Estate Rental, Development &amp; Operations</t>
  </si>
  <si>
    <t>Madhya Bharat Agro Products Ltd</t>
  </si>
  <si>
    <t>MBAPL</t>
  </si>
  <si>
    <t>Sangam (India) Ltd</t>
  </si>
  <si>
    <t>SANGAMIND</t>
  </si>
  <si>
    <t>Kotak Gold Etf</t>
  </si>
  <si>
    <t>GOLD1</t>
  </si>
  <si>
    <t>Yatra Online Ltd</t>
  </si>
  <si>
    <t>YATRA</t>
  </si>
  <si>
    <t>Jagran Prakashan Ltd</t>
  </si>
  <si>
    <t>JAGRAN</t>
  </si>
  <si>
    <t>Servotech Power Systems Ltd</t>
  </si>
  <si>
    <t>SERVOTECH</t>
  </si>
  <si>
    <t>Dcm Shriram Industries Ltd</t>
  </si>
  <si>
    <t>DCMSRIND</t>
  </si>
  <si>
    <t>Talbros Automotive Components Ltd</t>
  </si>
  <si>
    <t>TALBROAUTO</t>
  </si>
  <si>
    <t>Expleo Solutions Ltd</t>
  </si>
  <si>
    <t>EXPLEOSOL</t>
  </si>
  <si>
    <t>Nitin Spinners Ltd</t>
  </si>
  <si>
    <t>NITINSPIN</t>
  </si>
  <si>
    <t>Rossell India Ltd</t>
  </si>
  <si>
    <t>ROSSELLIND</t>
  </si>
  <si>
    <t>Mufin Green Finance Ltd</t>
  </si>
  <si>
    <t>MUFIN</t>
  </si>
  <si>
    <t>KKRRAFTON Developers Limited</t>
  </si>
  <si>
    <t>KDL</t>
  </si>
  <si>
    <t>Updater Services Ltd</t>
  </si>
  <si>
    <t>UDS</t>
  </si>
  <si>
    <t>Spacenet Enterprises India Ltd</t>
  </si>
  <si>
    <t>SPCENET</t>
  </si>
  <si>
    <t>SMS Pharmaceuticals Ltd</t>
  </si>
  <si>
    <t>SMSPHARMA</t>
  </si>
  <si>
    <t>Tamilnadu Newsprint &amp; Papers Ltd</t>
  </si>
  <si>
    <t>TNPL</t>
  </si>
  <si>
    <t>Brightcom Group Ltd</t>
  </si>
  <si>
    <t>BCG</t>
  </si>
  <si>
    <t>Shriram Properties Ltd</t>
  </si>
  <si>
    <t>SHRIRAMPPS</t>
  </si>
  <si>
    <t>Swelect Energy Systems Ltd</t>
  </si>
  <si>
    <t>SWELECTES</t>
  </si>
  <si>
    <t>HDFC Gold Exchange Traded Fund</t>
  </si>
  <si>
    <t>HDFCGOLD</t>
  </si>
  <si>
    <t>Summit Securities Ltd</t>
  </si>
  <si>
    <t>SUMMITSEC</t>
  </si>
  <si>
    <t>ICICI Prudential Gold ETF</t>
  </si>
  <si>
    <t>GOLDIETF</t>
  </si>
  <si>
    <t>Irm Energy Ltd</t>
  </si>
  <si>
    <t>IRMENERGY</t>
  </si>
  <si>
    <t>Refex Industries Ltd</t>
  </si>
  <si>
    <t>REFEX</t>
  </si>
  <si>
    <t>Nippon India ETF Nifty Next 50 Junior BeES</t>
  </si>
  <si>
    <t>JUNIORBEES</t>
  </si>
  <si>
    <t>Rico Auto Industries Ltd</t>
  </si>
  <si>
    <t>RICOAUTO</t>
  </si>
  <si>
    <t>TIL Ltd</t>
  </si>
  <si>
    <t>TIL</t>
  </si>
  <si>
    <t>Rajoo Engineers Ltd</t>
  </si>
  <si>
    <t>RAJOOENG</t>
  </si>
  <si>
    <t>Mishtann Foods Ltd</t>
  </si>
  <si>
    <t>MISHTANN</t>
  </si>
  <si>
    <t>Tourism Finance Corporation of India Ltd</t>
  </si>
  <si>
    <t>TFCILTD</t>
  </si>
  <si>
    <t>I G Petrochemicals Ltd</t>
  </si>
  <si>
    <t>IGPL</t>
  </si>
  <si>
    <t>Deep Industries Ltd</t>
  </si>
  <si>
    <t>DEEPINDS</t>
  </si>
  <si>
    <t>Rane Holdings Ltd</t>
  </si>
  <si>
    <t>RANEHOLDIN</t>
  </si>
  <si>
    <t>Paushak Ltd</t>
  </si>
  <si>
    <t>PAUSHAKLTD</t>
  </si>
  <si>
    <t>India Nippon Electricals Ltd</t>
  </si>
  <si>
    <t>INDNIPPON</t>
  </si>
  <si>
    <t>Likhitha Infrastructure Ltd</t>
  </si>
  <si>
    <t>LIKHITHA</t>
  </si>
  <si>
    <t>Ador Welding Ltd</t>
  </si>
  <si>
    <t>ADORWELD</t>
  </si>
  <si>
    <t>Hercules Hoists Ltd</t>
  </si>
  <si>
    <t>HERCULES</t>
  </si>
  <si>
    <t>Precision Camshafts Ltd</t>
  </si>
  <si>
    <t>PRECAM</t>
  </si>
  <si>
    <t>Kilburn Engineering Ltd</t>
  </si>
  <si>
    <t>KLBRENG-B</t>
  </si>
  <si>
    <t>Everest Industries Ltd</t>
  </si>
  <si>
    <t>EVERESTIND</t>
  </si>
  <si>
    <t>Building Products - Prefab Structures</t>
  </si>
  <si>
    <t>Bharat Wire Ropes Ltd</t>
  </si>
  <si>
    <t>BHARATWIRE</t>
  </si>
  <si>
    <t>Rama Steel Tubes Ltd</t>
  </si>
  <si>
    <t>RAMASTEEL</t>
  </si>
  <si>
    <t>Hariom Pipe Industries Ltd</t>
  </si>
  <si>
    <t>HARIOMPIPE</t>
  </si>
  <si>
    <t>S.P.Apparels Ltd</t>
  </si>
  <si>
    <t>SPAL</t>
  </si>
  <si>
    <t>Agro Tech Foods Ltd</t>
  </si>
  <si>
    <t>ATFL</t>
  </si>
  <si>
    <t>Nelco Ltd</t>
  </si>
  <si>
    <t>NELCO</t>
  </si>
  <si>
    <t>Camlin Fine Sciences Ltd</t>
  </si>
  <si>
    <t>CAMLINFINE</t>
  </si>
  <si>
    <t>GVK Power &amp; Infrastructure Ltd</t>
  </si>
  <si>
    <t>GVKPIL</t>
  </si>
  <si>
    <t>Airports</t>
  </si>
  <si>
    <t>Hi-Tech Gears Ltd</t>
  </si>
  <si>
    <t>HITECHGEAR</t>
  </si>
  <si>
    <t>Monarch Networth Capital Ltd</t>
  </si>
  <si>
    <t>MONARCH</t>
  </si>
  <si>
    <t>India Power Corporation Ltd</t>
  </si>
  <si>
    <t>DPSCLTD</t>
  </si>
  <si>
    <t>Goldiam International Ltd</t>
  </si>
  <si>
    <t>GOLDIAM</t>
  </si>
  <si>
    <t>Jindal Drilling and Industries Ltd</t>
  </si>
  <si>
    <t>JINDRILL</t>
  </si>
  <si>
    <t>Agarwal Industrial Corporation Ltd</t>
  </si>
  <si>
    <t>AGARIND</t>
  </si>
  <si>
    <t>Sirca Paints India Ltd</t>
  </si>
  <si>
    <t>SIRCA</t>
  </si>
  <si>
    <t>Krishana Phoschem Ltd</t>
  </si>
  <si>
    <t>KRISHANA</t>
  </si>
  <si>
    <t>Fairchem Organics Ltd</t>
  </si>
  <si>
    <t>FAIRCHEMOR</t>
  </si>
  <si>
    <t>Steel Exchange India Ltd</t>
  </si>
  <si>
    <t>STEELXIND</t>
  </si>
  <si>
    <t>Popular Vehicles and Services Ltd</t>
  </si>
  <si>
    <t>PVSL</t>
  </si>
  <si>
    <t>Kiri Industries Ltd</t>
  </si>
  <si>
    <t>KIRIINDUS</t>
  </si>
  <si>
    <t>Forbes Precision Tools and Machine Parts Ltd</t>
  </si>
  <si>
    <t>TOTEM</t>
  </si>
  <si>
    <t>Borosil Scientific Ltd</t>
  </si>
  <si>
    <t>BOROSCI</t>
  </si>
  <si>
    <t>Advait Infratech Ltd</t>
  </si>
  <si>
    <t>ADVAIT</t>
  </si>
  <si>
    <t>Jyoti Resins and Adhesives Ltd</t>
  </si>
  <si>
    <t>JYOTIRES</t>
  </si>
  <si>
    <t>Master Trust Ltd</t>
  </si>
  <si>
    <t>MASTERTR</t>
  </si>
  <si>
    <t>63 Moons Technologies Ltd</t>
  </si>
  <si>
    <t>63MOONS</t>
  </si>
  <si>
    <t>Southern Petrochemical Industries Corporation Ltd</t>
  </si>
  <si>
    <t>SPIC</t>
  </si>
  <si>
    <t>Vascon Engineers Ltd</t>
  </si>
  <si>
    <t>VASCONEQ</t>
  </si>
  <si>
    <t>Allsec Technologies Ltd</t>
  </si>
  <si>
    <t>ALLSEC</t>
  </si>
  <si>
    <t>GNA Axles Ltd</t>
  </si>
  <si>
    <t>GNA</t>
  </si>
  <si>
    <t>Subex Ltd</t>
  </si>
  <si>
    <t>SUBEXLTD</t>
  </si>
  <si>
    <t>Madras Fertilizers Ltd</t>
  </si>
  <si>
    <t>MADRASFERT</t>
  </si>
  <si>
    <t>DCW Ltd</t>
  </si>
  <si>
    <t>DCW</t>
  </si>
  <si>
    <t>Texmaco Infrastructure &amp; Holdings Ltd</t>
  </si>
  <si>
    <t>TEXINFRA</t>
  </si>
  <si>
    <t>D Link (India) Limited</t>
  </si>
  <si>
    <t>DLINKINDIA</t>
  </si>
  <si>
    <t>HLV Ltd</t>
  </si>
  <si>
    <t>HLVLTD</t>
  </si>
  <si>
    <t>GKW Ltd</t>
  </si>
  <si>
    <t>GKWLIMITED</t>
  </si>
  <si>
    <t>Navkar Corporation Ltd</t>
  </si>
  <si>
    <t>NAVKARCORP</t>
  </si>
  <si>
    <t>Filatex India Ltd</t>
  </si>
  <si>
    <t>FILATEX</t>
  </si>
  <si>
    <t>Oriental Rail Infrastructure Ltd</t>
  </si>
  <si>
    <t>ORIRAIL</t>
  </si>
  <si>
    <t>SMC Global Securities Ltd</t>
  </si>
  <si>
    <t>SMCGLOBAL</t>
  </si>
  <si>
    <t>Sadhana Nitro Chem Ltd</t>
  </si>
  <si>
    <t>SADHNANIQ</t>
  </si>
  <si>
    <t>Shankara Building Products Ltd</t>
  </si>
  <si>
    <t>SHANKARA</t>
  </si>
  <si>
    <t>Raghav Productivity Enhancers Ltd</t>
  </si>
  <si>
    <t>RPEL</t>
  </si>
  <si>
    <t>Elpro International Ltd</t>
  </si>
  <si>
    <t>ELPROINTL</t>
  </si>
  <si>
    <t>Atul Auto Ltd</t>
  </si>
  <si>
    <t>ATULAUTO</t>
  </si>
  <si>
    <t>Three Wheelers</t>
  </si>
  <si>
    <t>Best Agrolife Ltd</t>
  </si>
  <si>
    <t>BESTAGRO</t>
  </si>
  <si>
    <t>Manali Petrochemicals Ltd</t>
  </si>
  <si>
    <t>MANALIPETC</t>
  </si>
  <si>
    <t>Yuken India Ltd</t>
  </si>
  <si>
    <t>YUKEN</t>
  </si>
  <si>
    <t>Roto Pumps Ltd</t>
  </si>
  <si>
    <t>ROTO</t>
  </si>
  <si>
    <t>Ram Ratna Wires Ltd</t>
  </si>
  <si>
    <t>RAMRAT</t>
  </si>
  <si>
    <t>CFF Fluid Control Ltd</t>
  </si>
  <si>
    <t>CFF</t>
  </si>
  <si>
    <t>Bigbloc Construction Ltd</t>
  </si>
  <si>
    <t>BIGBLOC</t>
  </si>
  <si>
    <t>GPT Infraprojects Ltd</t>
  </si>
  <si>
    <t>GPTINFRA</t>
  </si>
  <si>
    <t>BCL Industries Ltd</t>
  </si>
  <si>
    <t>BCLIND</t>
  </si>
  <si>
    <t>Rishabh Instruments Ltd</t>
  </si>
  <si>
    <t>RISHABH</t>
  </si>
  <si>
    <t>Indo Tech Transformers Ltd</t>
  </si>
  <si>
    <t>INDOTECH</t>
  </si>
  <si>
    <t>Wardwizard Innovations &amp; Mobility Ltd</t>
  </si>
  <si>
    <t>WARDINMOBI</t>
  </si>
  <si>
    <t>Punjab Chemicals and Crop Protection Ltd</t>
  </si>
  <si>
    <t>PUNJABCHEM</t>
  </si>
  <si>
    <t>Last Mile Enterprises Ltd</t>
  </si>
  <si>
    <t>LASTMILE</t>
  </si>
  <si>
    <t>Shree Digvijay Cement Co Ltd</t>
  </si>
  <si>
    <t>SHREDIGCEM</t>
  </si>
  <si>
    <t>Motisons Jewellers Ltd</t>
  </si>
  <si>
    <t>MOTISONS</t>
  </si>
  <si>
    <t>Apparel &amp; Accessories Retailers</t>
  </si>
  <si>
    <t>Igarashi Motors India Ltd</t>
  </si>
  <si>
    <t>IGARASHI</t>
  </si>
  <si>
    <t>Deccan Gold Mines Ltd</t>
  </si>
  <si>
    <t>DECNGOLD</t>
  </si>
  <si>
    <t>Andhra Sugars Ltd</t>
  </si>
  <si>
    <t>ANDHRSUGAR</t>
  </si>
  <si>
    <t>5Paisa Capital Ltd</t>
  </si>
  <si>
    <t>5PAISA</t>
  </si>
  <si>
    <t>Om Infra Ltd</t>
  </si>
  <si>
    <t>OMINFRAL</t>
  </si>
  <si>
    <t>Automotive Stampings and Assemblies Ltd</t>
  </si>
  <si>
    <t>ASAL</t>
  </si>
  <si>
    <t>Waaree Technologies Ltd</t>
  </si>
  <si>
    <t>WAAREE</t>
  </si>
  <si>
    <t>Centrum Capital Ltd</t>
  </si>
  <si>
    <t>CENTRUM</t>
  </si>
  <si>
    <t>Timex Group India Ltd</t>
  </si>
  <si>
    <t>TIMEX</t>
  </si>
  <si>
    <t>MIC Electronics Ltd</t>
  </si>
  <si>
    <t>MICEL</t>
  </si>
  <si>
    <t>Salzer Electronics Ltd</t>
  </si>
  <si>
    <t>SALZERELEC</t>
  </si>
  <si>
    <t>Capital Small Finance Bank Ltd</t>
  </si>
  <si>
    <t>CAPITALSFB</t>
  </si>
  <si>
    <t>Zota Health Care Ltd</t>
  </si>
  <si>
    <t>ZOTA</t>
  </si>
  <si>
    <t>Polo Queen Industrial and Fintech Ltd</t>
  </si>
  <si>
    <t>PQIF</t>
  </si>
  <si>
    <t>NACL Industries Ltd</t>
  </si>
  <si>
    <t>NACLIND</t>
  </si>
  <si>
    <t>Signpost India Ltd</t>
  </si>
  <si>
    <t>SIGNPOST</t>
  </si>
  <si>
    <t>Beekay Steel Industries Ltd</t>
  </si>
  <si>
    <t>BEEKAY</t>
  </si>
  <si>
    <t>TechNVision Ventures Ltd</t>
  </si>
  <si>
    <t>TECHNVISN</t>
  </si>
  <si>
    <t>Kokuyo Camlin Ltd</t>
  </si>
  <si>
    <t>KOKUYOCMLN</t>
  </si>
  <si>
    <t>Kabra Extrusion Technik Ltd</t>
  </si>
  <si>
    <t>KABRAEXTRU</t>
  </si>
  <si>
    <t>Excel Industries Ltd</t>
  </si>
  <si>
    <t>EXCELINDUS</t>
  </si>
  <si>
    <t>Butterfly Gandhimathi Appliances Ltd</t>
  </si>
  <si>
    <t>BUTTERFLY</t>
  </si>
  <si>
    <t>Kotak Nifty 50 ETF</t>
  </si>
  <si>
    <t>NIFTY1</t>
  </si>
  <si>
    <t>G M Breweries Ltd</t>
  </si>
  <si>
    <t>GMBREW</t>
  </si>
  <si>
    <t>Taneja Aerospace and Aviation Ltd</t>
  </si>
  <si>
    <t>TANAA</t>
  </si>
  <si>
    <t>Dhampur Sugar Mills Ltd</t>
  </si>
  <si>
    <t>DHAMPURSUG</t>
  </si>
  <si>
    <t>Mangalore Chemicals and Fertilisers Ltd</t>
  </si>
  <si>
    <t>MANGCHEFER</t>
  </si>
  <si>
    <t>Automobile Corp Of Goa Ltd</t>
  </si>
  <si>
    <t>ACGL</t>
  </si>
  <si>
    <t>Windlas Biotech Ltd</t>
  </si>
  <si>
    <t>WINDLAS</t>
  </si>
  <si>
    <t>Dr Agarwal's Eye Hospital Ltd</t>
  </si>
  <si>
    <t>DRAGARWQ</t>
  </si>
  <si>
    <t>Trident Techlabs Ltd</t>
  </si>
  <si>
    <t>TECHLABS</t>
  </si>
  <si>
    <t>Ngl Fine Chem Ltd</t>
  </si>
  <si>
    <t>NGLFINE</t>
  </si>
  <si>
    <t>Shanti Educational Initiatives Ltd</t>
  </si>
  <si>
    <t>SEIL</t>
  </si>
  <si>
    <t>Tinna Trade Ltd</t>
  </si>
  <si>
    <t>TINNATFL</t>
  </si>
  <si>
    <t>AMIC Forging Ltd</t>
  </si>
  <si>
    <t>AMIC</t>
  </si>
  <si>
    <t>Dynacons Systems and Solutions Ltd</t>
  </si>
  <si>
    <t>DSSL</t>
  </si>
  <si>
    <t>Veranda Learning Solutions Ltd</t>
  </si>
  <si>
    <t>VERANDA</t>
  </si>
  <si>
    <t>Heranba Industries Ltd</t>
  </si>
  <si>
    <t>HERANBA</t>
  </si>
  <si>
    <t>Rane (Madras) Ltd</t>
  </si>
  <si>
    <t>RML</t>
  </si>
  <si>
    <t>Kamdhenu Ltd</t>
  </si>
  <si>
    <t>KAMDHENU</t>
  </si>
  <si>
    <t>Knowledge Marine &amp; Engineering Works Ltd</t>
  </si>
  <si>
    <t>KMEW</t>
  </si>
  <si>
    <t>Dynamic Cables Ltd</t>
  </si>
  <si>
    <t>DYCL</t>
  </si>
  <si>
    <t>Allcargo Gati Ltd</t>
  </si>
  <si>
    <t>ACLGATI</t>
  </si>
  <si>
    <t>Eimco Elecon (India) Ltd</t>
  </si>
  <si>
    <t>EIMCOELECO</t>
  </si>
  <si>
    <t>Shiva Cement Ltd</t>
  </si>
  <si>
    <t>SHIVACEM</t>
  </si>
  <si>
    <t>Everest Kanto Cylinder Ltd</t>
  </si>
  <si>
    <t>EKC</t>
  </si>
  <si>
    <t>Kitex Garments Ltd</t>
  </si>
  <si>
    <t>KITEX</t>
  </si>
  <si>
    <t>New Delhi Television Ltd</t>
  </si>
  <si>
    <t>NDTV</t>
  </si>
  <si>
    <t>Mafatlal Industries Ltd</t>
  </si>
  <si>
    <t>MAFATIND</t>
  </si>
  <si>
    <t>Dwarikesh Sugar Industries Ltd</t>
  </si>
  <si>
    <t>DWARKESH</t>
  </si>
  <si>
    <t>Yamuna Syndicate Ltd</t>
  </si>
  <si>
    <t>YSL</t>
  </si>
  <si>
    <t>Systematix Corporate Services Ltd</t>
  </si>
  <si>
    <t>SYSTMTXC</t>
  </si>
  <si>
    <t>Macpower CNC Machines Ltd</t>
  </si>
  <si>
    <t>MACPOWER</t>
  </si>
  <si>
    <t>Arihant Superstructures Ltd</t>
  </si>
  <si>
    <t>ARIHANTSUP</t>
  </si>
  <si>
    <t>Kuantum Papers Ltd</t>
  </si>
  <si>
    <t>KUANTUM</t>
  </si>
  <si>
    <t>Matrimony.Com Ltd</t>
  </si>
  <si>
    <t>MATRIMONY</t>
  </si>
  <si>
    <t>NIIT Ltd</t>
  </si>
  <si>
    <t>NIITLTD</t>
  </si>
  <si>
    <t>Vinyas Innovative Technologies Ltd</t>
  </si>
  <si>
    <t>VINYAS</t>
  </si>
  <si>
    <t>Ksolves India Ltd</t>
  </si>
  <si>
    <t>KSOLVES</t>
  </si>
  <si>
    <t>KMC Speciality Hospitals (India) Ltd</t>
  </si>
  <si>
    <t>KMCSHIL</t>
  </si>
  <si>
    <t>BMW Industries Ltd</t>
  </si>
  <si>
    <t>BMW</t>
  </si>
  <si>
    <t>GRP Ltd</t>
  </si>
  <si>
    <t>GRPLTD</t>
  </si>
  <si>
    <t>Ice Make Refrigeration Ltd</t>
  </si>
  <si>
    <t>ICEMAKE</t>
  </si>
  <si>
    <t>Sika Interplant Systems Ltd</t>
  </si>
  <si>
    <t>SIKA</t>
  </si>
  <si>
    <t>Amines and Plasticizers Ltd</t>
  </si>
  <si>
    <t>AMNPLST</t>
  </si>
  <si>
    <t>Krishna Defence &amp; Allied Industries Ltd</t>
  </si>
  <si>
    <t>KRISHNADEF</t>
  </si>
  <si>
    <t>Control Print Ltd</t>
  </si>
  <si>
    <t>CONTROLPR</t>
  </si>
  <si>
    <t>ULTRAMARINE &amp; PIGMENTS Ltd</t>
  </si>
  <si>
    <t>ULTRAMAR</t>
  </si>
  <si>
    <t>ASM Technologies Ltd</t>
  </si>
  <si>
    <t>ASMTEC</t>
  </si>
  <si>
    <t>Himatsingka Seide Ltd</t>
  </si>
  <si>
    <t>HIMATSEIDE</t>
  </si>
  <si>
    <t>TV Today Network Limited</t>
  </si>
  <si>
    <t>TVTODAY</t>
  </si>
  <si>
    <t>Nelcast Ltd</t>
  </si>
  <si>
    <t>NELCAST</t>
  </si>
  <si>
    <t>India Motor Parts &amp; Accessories Ltd</t>
  </si>
  <si>
    <t>IMPAL</t>
  </si>
  <si>
    <t>Alphalogic Techsys Ltd</t>
  </si>
  <si>
    <t>ALPHALOGIC</t>
  </si>
  <si>
    <t>RIR Power Electronics Ltd</t>
  </si>
  <si>
    <t>RIR</t>
  </si>
  <si>
    <t>Sterling Tools Ltd</t>
  </si>
  <si>
    <t>STERTOOLS</t>
  </si>
  <si>
    <t>Dhunseri Ventures Ltd</t>
  </si>
  <si>
    <t>DVL</t>
  </si>
  <si>
    <t>R K Swamy Ltd</t>
  </si>
  <si>
    <t>RKSWAMY</t>
  </si>
  <si>
    <t>GIC Housing Finance Ltd</t>
  </si>
  <si>
    <t>GICHSGFIN</t>
  </si>
  <si>
    <t>Uttam Sugar Mills Ltd</t>
  </si>
  <si>
    <t>UTTAMSUGAR</t>
  </si>
  <si>
    <t>Xchanging Solutions Ltd</t>
  </si>
  <si>
    <t>XCHANGING</t>
  </si>
  <si>
    <t>Antony Waste Handling Cell Ltd</t>
  </si>
  <si>
    <t>AWHCL</t>
  </si>
  <si>
    <t>Steelcast Ltd</t>
  </si>
  <si>
    <t>STEELCAS</t>
  </si>
  <si>
    <t>Century Enka Ltd</t>
  </si>
  <si>
    <t>CENTENKA</t>
  </si>
  <si>
    <t>One Point One Solutions Ltd</t>
  </si>
  <si>
    <t>ONEPOINT</t>
  </si>
  <si>
    <t>AVT Natural Products Ltd</t>
  </si>
  <si>
    <t>AVTNPL</t>
  </si>
  <si>
    <t>Satia Industries Ltd</t>
  </si>
  <si>
    <t>SATIA</t>
  </si>
  <si>
    <t>Aaswa Trading and Exports Ltd</t>
  </si>
  <si>
    <t>TCC</t>
  </si>
  <si>
    <t>Panorama Studios International Ltd</t>
  </si>
  <si>
    <t>PANORAMA</t>
  </si>
  <si>
    <t>Cosmic CRF Ltd</t>
  </si>
  <si>
    <t>COSMICCRF</t>
  </si>
  <si>
    <t>Aptech Ltd</t>
  </si>
  <si>
    <t>APTECHT</t>
  </si>
  <si>
    <t>Kamdhenu Ventures Ltd</t>
  </si>
  <si>
    <t>KAMOPAINTS</t>
  </si>
  <si>
    <t>Oriental Aromatics Ltd</t>
  </si>
  <si>
    <t>OAL</t>
  </si>
  <si>
    <t>Avadh Sugar &amp; Energy Ltd</t>
  </si>
  <si>
    <t>AVADHSUGAR</t>
  </si>
  <si>
    <t>Monte Carlo Fashions Ltd</t>
  </si>
  <si>
    <t>MONTECARLO</t>
  </si>
  <si>
    <t>Max India Ltd</t>
  </si>
  <si>
    <t>MAXIND</t>
  </si>
  <si>
    <t>RACL Geartech Ltd</t>
  </si>
  <si>
    <t>RACLGEAR</t>
  </si>
  <si>
    <t>Walchandnagar Industries Ltd</t>
  </si>
  <si>
    <t>WALCHANNAG</t>
  </si>
  <si>
    <t>Kirloskar Electric Company Ltd</t>
  </si>
  <si>
    <t>KECL</t>
  </si>
  <si>
    <t>BEML Land Assets Ltd</t>
  </si>
  <si>
    <t>BLAL</t>
  </si>
  <si>
    <t>Sahana System Ltd</t>
  </si>
  <si>
    <t>SAHANA</t>
  </si>
  <si>
    <t>Associated Alcohols &amp; Breweries Ltd</t>
  </si>
  <si>
    <t>ASALCBR</t>
  </si>
  <si>
    <t>Asian Star Co Ltd</t>
  </si>
  <si>
    <t>ASTAR</t>
  </si>
  <si>
    <t>Gulshan Polyols Ltd</t>
  </si>
  <si>
    <t>GULPOLY</t>
  </si>
  <si>
    <t>Mercury Ev-Tech Ltd</t>
  </si>
  <si>
    <t>MERCURYEV</t>
  </si>
  <si>
    <t>Saurashtra Cement Ltd</t>
  </si>
  <si>
    <t>SAURASHCEM</t>
  </si>
  <si>
    <t>Allcargo Terminals Ltd</t>
  </si>
  <si>
    <t>ATL</t>
  </si>
  <si>
    <t>GPT Healthcare Ltd</t>
  </si>
  <si>
    <t>GPTHEALTH</t>
  </si>
  <si>
    <t>Kopran Ltd</t>
  </si>
  <si>
    <t>KOPRAN</t>
  </si>
  <si>
    <t>Vilas Transcore Ltd</t>
  </si>
  <si>
    <t>VILAS</t>
  </si>
  <si>
    <t>Vardhman Holdings Ltd</t>
  </si>
  <si>
    <t>VHL</t>
  </si>
  <si>
    <t>Lincoln Pharmaceuticals Ltd</t>
  </si>
  <si>
    <t>LINCOLN</t>
  </si>
  <si>
    <t>Sandesh Ltd</t>
  </si>
  <si>
    <t>SANDESH</t>
  </si>
  <si>
    <t>Wonder Electricals Ltd</t>
  </si>
  <si>
    <t>WEL</t>
  </si>
  <si>
    <t>Solex Energy Ltd</t>
  </si>
  <si>
    <t>SOLEX</t>
  </si>
  <si>
    <t>Rhetan TMT Ltd</t>
  </si>
  <si>
    <t>RHETAN</t>
  </si>
  <si>
    <t>Syncom Formulations (India) Ltd</t>
  </si>
  <si>
    <t>SYNCOMF</t>
  </si>
  <si>
    <t>Saint-Gobain Sekurit India Ltd</t>
  </si>
  <si>
    <t>SAINTGOBAIN</t>
  </si>
  <si>
    <t>Asian Energy Services Ltd</t>
  </si>
  <si>
    <t>ASIANENE</t>
  </si>
  <si>
    <t>Snowman Logistics Ltd</t>
  </si>
  <si>
    <t>SNOWMAN</t>
  </si>
  <si>
    <t>Uniphos Enterprises Ltd</t>
  </si>
  <si>
    <t>UNIENTER</t>
  </si>
  <si>
    <t>Krystal Integrated Services Ltd</t>
  </si>
  <si>
    <t>KRYSTAL</t>
  </si>
  <si>
    <t>Coffee Day Enterprises Ltd</t>
  </si>
  <si>
    <t>COFFEEDAY</t>
  </si>
  <si>
    <t>Eco Recycling Ltd</t>
  </si>
  <si>
    <t>ECORECO</t>
  </si>
  <si>
    <t>Eraaya Lifespaces Ltd</t>
  </si>
  <si>
    <t>ERAAYA</t>
  </si>
  <si>
    <t>Hubtown Ltd</t>
  </si>
  <si>
    <t>HUBTOWN</t>
  </si>
  <si>
    <t>Enkei Wheels (India) Ltd</t>
  </si>
  <si>
    <t>ENKEIWHEL</t>
  </si>
  <si>
    <t>Indo Rama Synthetics (India) Ltd</t>
  </si>
  <si>
    <t>INDORAMA</t>
  </si>
  <si>
    <t>Ramco Systems Ltd</t>
  </si>
  <si>
    <t>RAMCOSYS</t>
  </si>
  <si>
    <t>Shalimar Paints Ltd</t>
  </si>
  <si>
    <t>SHALPAINTS</t>
  </si>
  <si>
    <t>Marsons Ltd</t>
  </si>
  <si>
    <t>MARSONS</t>
  </si>
  <si>
    <t>Beta Drugs Ltd</t>
  </si>
  <si>
    <t>BETA</t>
  </si>
  <si>
    <t>Hind Rectifiers Ltd</t>
  </si>
  <si>
    <t>HIRECT</t>
  </si>
  <si>
    <t>Raj Rayon Industries Ltd</t>
  </si>
  <si>
    <t>RAJRILTD</t>
  </si>
  <si>
    <t>Jay Bharat Maruti Ltd</t>
  </si>
  <si>
    <t>JAYBARMARU</t>
  </si>
  <si>
    <t>Orient Paper and Industries Ltd</t>
  </si>
  <si>
    <t>ORIENTPPR</t>
  </si>
  <si>
    <t>Entertainment Network (India) Ltd</t>
  </si>
  <si>
    <t>ENIL</t>
  </si>
  <si>
    <t>Radio</t>
  </si>
  <si>
    <t>Valiant Organics Ltd</t>
  </si>
  <si>
    <t>VALIANTORG</t>
  </si>
  <si>
    <t>Urja Global Ltd</t>
  </si>
  <si>
    <t>URJA</t>
  </si>
  <si>
    <t>Zuari Industries Ltd</t>
  </si>
  <si>
    <t>ZUARIIND</t>
  </si>
  <si>
    <t>Heubach Colorants India Ltd</t>
  </si>
  <si>
    <t>HEUBACHIND</t>
  </si>
  <si>
    <t>Sakuma Exports Ltd</t>
  </si>
  <si>
    <t>SAKUMA</t>
  </si>
  <si>
    <t>Suyog Telematics Ltd</t>
  </si>
  <si>
    <t>SUYOG</t>
  </si>
  <si>
    <t>Benares Hotels Ltd</t>
  </si>
  <si>
    <t>BENARAS</t>
  </si>
  <si>
    <t>Lancer Container Lines Ltd</t>
  </si>
  <si>
    <t>LANCER</t>
  </si>
  <si>
    <t>Remus Pharmaceuticals Ltd</t>
  </si>
  <si>
    <t>REMUS</t>
  </si>
  <si>
    <t>Anuh Pharma Ltd</t>
  </si>
  <si>
    <t>ANUHPHR</t>
  </si>
  <si>
    <t>Meson Valves India Ltd</t>
  </si>
  <si>
    <t>MESON</t>
  </si>
  <si>
    <t>Crest Ventures Ltd</t>
  </si>
  <si>
    <t>CREST</t>
  </si>
  <si>
    <t>Emkay Taps and Cutting Tools Ltd</t>
  </si>
  <si>
    <t>EMKAYTOOLS</t>
  </si>
  <si>
    <t>Infobeans Technologies Ltd</t>
  </si>
  <si>
    <t>INFOBEAN</t>
  </si>
  <si>
    <t>Platinum Industries Ltd</t>
  </si>
  <si>
    <t>PLATIND</t>
  </si>
  <si>
    <t>IST Ltd</t>
  </si>
  <si>
    <t>ISTLTD</t>
  </si>
  <si>
    <t>Tuticorin Alkali Chemicals and Fertilizers Ltd</t>
  </si>
  <si>
    <t>TUTIALKA</t>
  </si>
  <si>
    <t>Prakash Pipes Ltd</t>
  </si>
  <si>
    <t>PPL</t>
  </si>
  <si>
    <t>Manoj Vaibhav Gems N Jewellers Ltd</t>
  </si>
  <si>
    <t>MVGJL</t>
  </si>
  <si>
    <t>Transindia Real Estate Ltd</t>
  </si>
  <si>
    <t>TREL</t>
  </si>
  <si>
    <t>Pudumjee Paper Products Ltd</t>
  </si>
  <si>
    <t>PDMJEPAPER</t>
  </si>
  <si>
    <t>Dhanlaxmi Bank Ltd</t>
  </si>
  <si>
    <t>DHANBANK</t>
  </si>
  <si>
    <t>Windsor Machines Ltd</t>
  </si>
  <si>
    <t>WINDMACHIN</t>
  </si>
  <si>
    <t>Hardwyn India Ltd</t>
  </si>
  <si>
    <t>HARDWYN</t>
  </si>
  <si>
    <t>Building Products - Glass</t>
  </si>
  <si>
    <t>Foods and Inns Ltd</t>
  </si>
  <si>
    <t>FOODSIN</t>
  </si>
  <si>
    <t>Ester Industries Ltd</t>
  </si>
  <si>
    <t>ESTER</t>
  </si>
  <si>
    <t>Chaman Lal Setia Exports Ltd</t>
  </si>
  <si>
    <t>CLSEL</t>
  </si>
  <si>
    <t>Bliss GVS Pharma Ltd</t>
  </si>
  <si>
    <t>BLISSGVS</t>
  </si>
  <si>
    <t>Magadh Sugar &amp; Energy Ltd</t>
  </si>
  <si>
    <t>MAGADSUGAR</t>
  </si>
  <si>
    <t>Shree Ganesh Remedies Ltd</t>
  </si>
  <si>
    <t>SGRL</t>
  </si>
  <si>
    <t>Vimta Labs Ltd</t>
  </si>
  <si>
    <t>VIMTALABS</t>
  </si>
  <si>
    <t>Selan Exploration Technology Ltd</t>
  </si>
  <si>
    <t>SELAN</t>
  </si>
  <si>
    <t>Sastasundar Ventures Ltd</t>
  </si>
  <si>
    <t>SASTASUNDR</t>
  </si>
  <si>
    <t>Credo Brands Marketing Ltd</t>
  </si>
  <si>
    <t>MUFTI</t>
  </si>
  <si>
    <t>Men's Clothing</t>
  </si>
  <si>
    <t>Mukka Proteins Ltd</t>
  </si>
  <si>
    <t>MUKKA</t>
  </si>
  <si>
    <t>Cropster Agro Ltd</t>
  </si>
  <si>
    <t>CROPSTER</t>
  </si>
  <si>
    <t>NCL Industries Ltd</t>
  </si>
  <si>
    <t>NCLIND</t>
  </si>
  <si>
    <t>Ganesh Benzoplast Ltd</t>
  </si>
  <si>
    <t>GANESHBE</t>
  </si>
  <si>
    <t>Aimtron Electronics Ltd</t>
  </si>
  <si>
    <t>AIMTRON</t>
  </si>
  <si>
    <t>Sat Industries Ltd</t>
  </si>
  <si>
    <t>SATINDLTD</t>
  </si>
  <si>
    <t>AGS Transact Technologies Ltd</t>
  </si>
  <si>
    <t>AGSTRA</t>
  </si>
  <si>
    <t>Kellton Tech Solutions Ltd</t>
  </si>
  <si>
    <t>KELLTONTEC</t>
  </si>
  <si>
    <t>Essar Shipping Ltd</t>
  </si>
  <si>
    <t>ESSARSHPNG</t>
  </si>
  <si>
    <t>Alliance Integrated Metaliks Ltd</t>
  </si>
  <si>
    <t>AIML</t>
  </si>
  <si>
    <t>Jagatjit Industries Ltd</t>
  </si>
  <si>
    <t>JAGAJITIND</t>
  </si>
  <si>
    <t>Sar Auto Products Ltd</t>
  </si>
  <si>
    <t>SAPL</t>
  </si>
  <si>
    <t>Eldeco Housing and Industries Ltd</t>
  </si>
  <si>
    <t>ELDEHSG</t>
  </si>
  <si>
    <t>Creative Newtech Ltd</t>
  </si>
  <si>
    <t>CREATIVE</t>
  </si>
  <si>
    <t>CSL Finance Ltd</t>
  </si>
  <si>
    <t>CSLFINANCE</t>
  </si>
  <si>
    <t>Sical Logistics Ltd</t>
  </si>
  <si>
    <t>SICALLOG</t>
  </si>
  <si>
    <t>Sportking India Ltd</t>
  </si>
  <si>
    <t>SPORTKING</t>
  </si>
  <si>
    <t>Innovana Thinklabs Ltd</t>
  </si>
  <si>
    <t>INNOVANA</t>
  </si>
  <si>
    <t>Visaka Industries Ltd</t>
  </si>
  <si>
    <t>VISAKAIND</t>
  </si>
  <si>
    <t>AGI Infra Ltd</t>
  </si>
  <si>
    <t>AGIIL</t>
  </si>
  <si>
    <t>Nahar Spinning Mills Ltd</t>
  </si>
  <si>
    <t>NAHARSPING</t>
  </si>
  <si>
    <t>Andhra Petrochemicals Ltd</t>
  </si>
  <si>
    <t>ANDHRAPET</t>
  </si>
  <si>
    <t>MSP Steel &amp; Power Ltd</t>
  </si>
  <si>
    <t>MSPL</t>
  </si>
  <si>
    <t>SPML Infra Ltd</t>
  </si>
  <si>
    <t>SPMLINFRA</t>
  </si>
  <si>
    <t>VLS Finance Ltd</t>
  </si>
  <si>
    <t>VLSFINANCE</t>
  </si>
  <si>
    <t>K&amp;R Rail Engineering Ltd</t>
  </si>
  <si>
    <t>KRRAIL</t>
  </si>
  <si>
    <t>Pakka Limited</t>
  </si>
  <si>
    <t>PAKKA</t>
  </si>
  <si>
    <t>Focus Lighting and Fixtures Ltd</t>
  </si>
  <si>
    <t>FOCUS</t>
  </si>
  <si>
    <t>Ravindra Energy Ltd</t>
  </si>
  <si>
    <t>RELTD</t>
  </si>
  <si>
    <t>Transpek Industry Ltd</t>
  </si>
  <si>
    <t>TRANSPEK</t>
  </si>
  <si>
    <t>Elin Electronics Ltd</t>
  </si>
  <si>
    <t>ELIN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</si>
  <si>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</si>
  <si>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</si>
  <si>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</si>
  <si>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</si>
  <si>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</si>
  <si>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</si>
  <si>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</si>
  <si>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Automobile and Auto Components</t>
  </si>
  <si>
    <t>Metals &amp; Mining</t>
  </si>
  <si>
    <t>Healthcare</t>
  </si>
  <si>
    <t>Capital Goods</t>
  </si>
  <si>
    <t>Power</t>
  </si>
  <si>
    <t>Services</t>
  </si>
  <si>
    <t>Construction Materials</t>
  </si>
  <si>
    <t>Consumer Services</t>
  </si>
  <si>
    <t>Consumer Durables</t>
  </si>
  <si>
    <t>Realty</t>
  </si>
  <si>
    <t>Chemicals</t>
  </si>
  <si>
    <t>Diversified</t>
  </si>
  <si>
    <t>Media Entertainment &amp; Publication</t>
  </si>
  <si>
    <t>Forest Materials</t>
  </si>
  <si>
    <t>Utilities</t>
  </si>
  <si>
    <t>1Y Return vs Nifty Z-Score</t>
  </si>
  <si>
    <t>1M Return vs Nifty Z-Score</t>
  </si>
  <si>
    <t>6M Return vs Nifty Z-Score</t>
  </si>
  <si>
    <t>1W Return vs Nifty Z-Score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</si>
  <si>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</si>
  <si>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</si>
  <si>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</si>
  <si>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</si>
  <si>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</si>
  <si>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</si>
  <si>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</si>
  <si>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</si>
  <si>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</si>
  <si>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</si>
  <si>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</si>
  <si>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</si>
  <si>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</si>
  <si>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</si>
  <si>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</si>
  <si>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</si>
  <si>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</si>
  <si>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</si>
  <si>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</si>
  <si>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</si>
  <si>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</si>
  <si>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Neutral</t>
  </si>
  <si>
    <t>Positive</t>
  </si>
  <si>
    <t>Negative</t>
  </si>
  <si>
    <t>Score</t>
  </si>
  <si>
    <t>Sharpe Ratio Z-Score</t>
  </si>
  <si>
    <t>Count</t>
  </si>
  <si>
    <t>1W Out-Performance</t>
  </si>
  <si>
    <t>1M Out-Performance</t>
  </si>
  <si>
    <t>RSI</t>
  </si>
  <si>
    <t>% Price above 20D EMA</t>
  </si>
  <si>
    <t>Rank</t>
  </si>
  <si>
    <t xml:space="preserve">Score 2 </t>
  </si>
  <si>
    <t>Rank 2</t>
  </si>
  <si>
    <t>Rank 1Y</t>
  </si>
  <si>
    <t>Rank 6M</t>
  </si>
  <si>
    <t>Rank Sharpe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</si>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</sst>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3" fillId="33" borderId="10" xfId="0" applyFont="1" applyFill="1" applyBorder="1"/>
    <xf numFmtId="0" fontId="13" fillId="33" borderId="11" xfId="0" applyFont="1" applyFill="1" applyBorder="1"/>
    <xf numFmtId="10" fontId="13" fillId="33" borderId="11" xfId="0" applyNumberFormat="1" applyFont="1" applyFill="1" applyBorder="1"/>
    <xf numFmtId="10" fontId="13" fillId="33" borderId="12" xfId="0" applyNumberFormat="1" applyFont="1" applyFill="1" applyBorder="1"/>
    <xf numFmtId="1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esktop\Market%20Data\ind_niftytotalmarket_list.xlsx" TargetMode="External"/><Relationship Id="rId1" Type="http://schemas.openxmlformats.org/officeDocument/2006/relationships/externalLinkPath" Target="/Users/DELL/Desktop/Market%20Data/ind_niftytotalmarket_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_niftytotalmarket_list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6186D2E-E89F-44AC-8B11-5B503883570A}" name="Table3" displayName="Table3" ref="A1:Z122" totalsRowShown="0" headerRowDxfId="58" headerRowBorderDxfId="57" tableBorderDxfId="56">
  <sortState xmlns:xlrd2="http://schemas.microsoft.com/office/spreadsheetml/2017/richdata2" ref="A2:Z122">
    <sortCondition ref="Z1:Z122"/>
  </sortState>
  <tableColumns count="26">
    <tableColumn id="1" xr3:uid="{90FCF817-5DDD-4DC4-9BF8-93F3088D92C2}" name="Sub-Sector"/>
    <tableColumn id="2" xr3:uid="{912E2D48-1998-427A-BC0D-B703DAC03F55}" name="Count" dataDxfId="55">
      <calculatedColumnFormula>COUNTIFS(Table2[Sub-Sector],Table3[[#This Row],[Sub-Sector]])</calculatedColumnFormula>
    </tableColumn>
    <tableColumn id="3" xr3:uid="{0548BD13-E845-43E3-A04C-6CF303195E53}" name="Uptrend" dataDxfId="54">
      <calculatedColumnFormula>COUNTIFS(Table2[Sub-Sector],Table3[[#This Row],[Sub-Sector]],Table2[Uptrend],"Uptrend")/Table3[[#This Row],[Count]]</calculatedColumnFormula>
    </tableColumn>
    <tableColumn id="4" xr3:uid="{CCD8ED12-7651-48CF-941A-A353773F2506}" name="1W Out-Performance" dataDxfId="53">
      <calculatedColumnFormula>COUNTIFS(Table2[Sub-Sector],Table3[[#This Row],[Sub-Sector]],Table2[1W Return vs Nifty],"&gt;=5")/Table3[[#This Row],[Count]]</calculatedColumnFormula>
    </tableColumn>
    <tableColumn id="5" xr3:uid="{738183DE-23DB-40BD-8CFC-8C939FA0B28E}" name="1M Out-Performance" dataDxfId="52">
      <calculatedColumnFormula>COUNTIFS(Table2[Sub-Sector],Table3[[#This Row],[Sub-Sector]],Table2[1M Return vs Nifty],"&gt;=5")/Table3[[#This Row],[Count]]</calculatedColumnFormula>
    </tableColumn>
    <tableColumn id="6" xr3:uid="{2DD66A46-E49E-4AFB-A9D7-976582C49D8F}" name="6M Return vs Nifty" dataDxfId="51">
      <calculatedColumnFormula>COUNTIFS(Table2[Sub-Sector],Table3[[#This Row],[Sub-Sector]],Table2[6M Return vs Nifty],"&gt;=10")/Table3[[#This Row],[Count]]</calculatedColumnFormula>
    </tableColumn>
    <tableColumn id="7" xr3:uid="{6848866F-9F5F-4E1B-9943-300F00870DC3}" name="1Y Return vs Nifty" dataDxfId="50">
      <calculatedColumnFormula>COUNTIFS(Table2[Sub-Sector],Table3[[#This Row],[Sub-Sector]],Table2[1Y Return vs Nifty],"&gt;=10")/Table3[[#This Row],[Count]]</calculatedColumnFormula>
    </tableColumn>
    <tableColumn id="8" xr3:uid="{E39265B2-399B-45D6-B8A7-D15A8239EB47}" name="RSI" dataDxfId="49">
      <calculatedColumnFormula>COUNTIFS(Table2[Sub-Sector],Table3[[#This Row],[Sub-Sector]],Table2[RSI Exponential â€“ 14D],"&gt;=50")/Table3[[#This Row],[Count]]</calculatedColumnFormula>
    </tableColumn>
    <tableColumn id="9" xr3:uid="{045CE091-7EF1-4825-86E3-C028E61CBDB7}" name="Relative Volume" dataDxfId="48">
      <calculatedColumnFormula>COUNTIFS(Table2[Sub-Sector],Table3[[#This Row],[Sub-Sector]],Table2[Relative Volume],"&gt;=1")/Table3[[#This Row],[Count]]</calculatedColumnFormula>
    </tableColumn>
    <tableColumn id="10" xr3:uid="{950BEEF1-3337-4BCD-A35E-5ED4F92604A6}" name="% Away From Day Low" dataDxfId="47">
      <calculatedColumnFormula>COUNTIFS(Table2[Sub-Sector],Table3[[#This Row],[Sub-Sector]],Table2[% Away From Day Low],"&gt;=0.05")/Table3[[#This Row],[Count]]</calculatedColumnFormula>
    </tableColumn>
    <tableColumn id="11" xr3:uid="{3E1F73B5-840B-4BCB-8081-C932F7B2B479}" name="% Away From Day High" dataDxfId="46">
      <calculatedColumnFormula>COUNTIFS(Table2[Sub-Sector],Table3[[#This Row],[Sub-Sector]],Table2[% Away From Day High],"&lt;=0.05")/Table3[[#This Row],[Count]]</calculatedColumnFormula>
    </tableColumn>
    <tableColumn id="12" xr3:uid="{0A4F8693-7F5D-4CB6-90CC-5B29E5E7EBC0}" name="% Away From Current Week Low" dataDxfId="45">
      <calculatedColumnFormula>COUNTIFS(Table2[Sub-Sector],Table3[[#This Row],[Sub-Sector]],Table2[% Away From Current Week Low],"&gt;=0.05")/Table3[[#This Row],[Count]]</calculatedColumnFormula>
    </tableColumn>
    <tableColumn id="13" xr3:uid="{0DB72815-7F95-445D-A6BE-D7DB2CD4D82A}" name="% Away From Current Week High" dataDxfId="44">
      <calculatedColumnFormula>COUNTIFS(Table2[Sub-Sector],Table3[[#This Row],[Sub-Sector]],Table2[% Away From Current Week High],"&lt;=0.05")/Table3[[#This Row],[Count]]</calculatedColumnFormula>
    </tableColumn>
    <tableColumn id="14" xr3:uid="{4937EFAB-4B63-46F7-8A84-57F9BD925765}" name="% Away From Current Month Low" dataDxfId="43">
      <calculatedColumnFormula>COUNTIFS(Table2[Sub-Sector],Table3[[#This Row],[Sub-Sector]],Table2[% Away From Current Month Low],"&gt;=0.05")/Table3[[#This Row],[Count]]</calculatedColumnFormula>
    </tableColumn>
    <tableColumn id="15" xr3:uid="{C91480E0-A50F-42CA-9EF4-A95E3620E735}" name="% Away From Current Month High" dataDxfId="42">
      <calculatedColumnFormula>COUNTIFS(Table2[Sub-Sector],Table3[[#This Row],[Sub-Sector]],Table2[% Away From Current Month High],"&lt;=0.05")/Table3[[#This Row],[Count]]</calculatedColumnFormula>
    </tableColumn>
    <tableColumn id="16" xr3:uid="{D9DFBD9B-C8E0-43F5-B64C-318B91722565}" name="% Away From 52W High" dataDxfId="41">
      <calculatedColumnFormula>COUNTIFS(Table2[Sub-Sector],Table3[[#This Row],[Sub-Sector]],Table2[% Away From 52W High],"&lt;=10")/Table3[[#This Row],[Count]]</calculatedColumnFormula>
    </tableColumn>
    <tableColumn id="17" xr3:uid="{6B9D6461-C84E-45AF-BDCF-4B83E0FC0D37}" name="% Away From 52W Low" dataDxfId="40">
      <calculatedColumnFormula>COUNTIFS(Table2[Sub-Sector],Table3[[#This Row],[Sub-Sector]],Table2[% Away From 52W Low],"&gt;=10")/Table3[[#This Row],[Count]]</calculatedColumnFormula>
    </tableColumn>
    <tableColumn id="18" xr3:uid="{BB643015-2C7C-4442-B5EB-6CDCC005692C}" name="% Price above 20D EMA" dataDxfId="39">
      <calculatedColumnFormula>COUNTIFS(Table2[Sub-Sector],Table3[[#This Row],[Sub-Sector]],Table2[% Price above 20 EMA],"&gt;=0")/Table3[[#This Row],[Count]]</calculatedColumnFormula>
    </tableColumn>
    <tableColumn id="19" xr3:uid="{E6D1F1AF-B76E-4FEA-BAA3-ED03F89A1F91}" name="% Price above 50 EMA" dataDxfId="38">
      <calculatedColumnFormula>COUNTIFS(Table2[Sub-Sector],Table3[[#This Row],[Sub-Sector]],Table2[% Price above 50 EMA],"&gt;=0")/Table3[[#This Row],[Count]]</calculatedColumnFormula>
    </tableColumn>
    <tableColumn id="20" xr3:uid="{3F3E025F-04BE-4FA2-ABD4-595912B52C89}" name="% Price above 200 EMA" dataDxfId="37">
      <calculatedColumnFormula>COUNTIFS(Table2[Sub-Sector],Table3[[#This Row],[Sub-Sector]],Table2[% Price above 200 EMA],"&gt;=0")/Table3[[#This Row],[Count]]</calculatedColumnFormula>
    </tableColumn>
    <tableColumn id="21" xr3:uid="{5B1540E1-56FD-4154-BCCE-6A38FCBA9DB5}" name="Rate of Change - Zone" dataDxfId="36">
      <calculatedColumnFormula>COUNTIFS(Table2[Sub-Sector],Table3[[#This Row],[Sub-Sector]],Table2[Rate of Change - Zone],"Positive")/Table3[[#This Row],[Count]]</calculatedColumnFormula>
    </tableColumn>
    <tableColumn id="22" xr3:uid="{74BEE906-6428-45CD-848A-79F3A32106E4}" name="Sharpe Ratio" dataDxfId="35">
      <calculatedColumnFormula>COUNTIFS(Table2[Sub-Sector],Table3[[#This Row],[Sub-Sector]],Table2[Sharpe Ratio],"&gt;=0.10")/Table3[[#This Row],[Count]]</calculatedColumnFormula>
    </tableColumn>
    <tableColumn id="23" xr3:uid="{AC51BA57-C72A-46BE-88E8-A10C0A722726}" name="Score" dataDxfId="34">
      <calculatedColumnFormula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calculatedColumnFormula>
    </tableColumn>
    <tableColumn id="24" xr3:uid="{3E7476B3-96EC-4D0B-B88B-5F1C6DF5FBBD}" name="Rank" dataDxfId="33">
      <calculatedColumnFormula>_xlfn.RANK.AVG(Table3[[#This Row],[Score]],Table3[Score],1)</calculatedColumnFormula>
    </tableColumn>
    <tableColumn id="25" xr3:uid="{24820C0C-DBE3-447C-A85A-ABD2765F85AE}" name="Score 2 " dataDxfId="32">
      <calculatedColumnFormula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calculatedColumnFormula>
    </tableColumn>
    <tableColumn id="26" xr3:uid="{1FA3D4F4-775A-499F-A5C4-3837BAA09346}" name="Rank 2" dataDxfId="31">
      <calculatedColumnFormula>_xlfn.RANK.AVG(Table3[[#This Row],[Score 2 ]],Table3[[Score 2 ]],1)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A9E340-ED32-41BD-9FC6-1B8290D0AEA4}" name="Table2" displayName="Table2" ref="A1:AV726" totalsRowShown="0">
  <sortState xmlns:xlrd2="http://schemas.microsoft.com/office/spreadsheetml/2017/richdata2" ref="A2:AV726">
    <sortCondition ref="AV1:AV726"/>
  </sortState>
  <tableColumns count="48">
    <tableColumn id="1" xr3:uid="{7E6786AE-53CE-43F7-8468-E8CFC86BEDB4}" name="Name"/>
    <tableColumn id="2" xr3:uid="{11B4D692-70BE-4468-ACB1-ADFFF3EC7CC7}" name="Ticker"/>
    <tableColumn id="3" xr3:uid="{338B1159-2146-41AB-950C-53B9C50B2B13}" name="Industry"/>
    <tableColumn id="4" xr3:uid="{52215872-2523-4D9B-A9FA-9EE7E7FBC768}" name="Sub-Sector"/>
    <tableColumn id="5" xr3:uid="{AA8AD3D6-C8CA-4BDA-BE41-5402D04BDAD9}" name="Market Cap"/>
    <tableColumn id="6" xr3:uid="{D979E9E4-8633-4783-8F67-BA30498E80E0}" name="Close Price"/>
    <tableColumn id="7" xr3:uid="{2414C0C9-A97C-4F28-B4BC-D281A43FEEC4}" name="1Y Return vs Nifty"/>
    <tableColumn id="18" xr3:uid="{025A1F60-F306-4C04-A645-5694FB9F6B64}" name="1Y Return vs Nifty Z-Score" dataDxfId="30">
      <calculatedColumnFormula>(Table2[[#This Row],[1Y Return vs Nifty]]-AVERAGE(Table2[1Y Return vs Nifty]))/_xlfn.STDEV.P(Table2[1Y Return vs Nifty])</calculatedColumnFormula>
    </tableColumn>
    <tableColumn id="8" xr3:uid="{65D10865-2B59-400E-9378-CBF7FBCB08B4}" name="1M Return vs Nifty"/>
    <tableColumn id="19" xr3:uid="{AB999148-59AF-46EC-B9F0-4D66AA225C59}" name="1M Return vs Nifty Z-Score" dataDxfId="29">
      <calculatedColumnFormula>(Table2[[#This Row],[1M Return vs Nifty]]-AVERAGE(Table2[1M Return vs Nifty]))/_xlfn.STDEV.P(Table2[1M Return vs Nifty])</calculatedColumnFormula>
    </tableColumn>
    <tableColumn id="9" xr3:uid="{B75432C6-6BE8-4F0F-B49A-990A22182E51}" name="6M Return vs Nifty"/>
    <tableColumn id="20" xr3:uid="{EDA20C9B-1A01-48C8-809A-B855286D1F29}" name="6M Return vs Nifty Z-Score" dataDxfId="28">
      <calculatedColumnFormula>(Table2[[#This Row],[6M Return vs Nifty]]-AVERAGE(Table2[6M Return vs Nifty]))/_xlfn.STDEV.P(Table2[6M Return vs Nifty])</calculatedColumnFormula>
    </tableColumn>
    <tableColumn id="10" xr3:uid="{BC3998C1-965E-457B-8009-24E9B8664E29}" name="1W Return vs Nifty"/>
    <tableColumn id="21" xr3:uid="{B8E479AD-2AC7-40A1-9049-242C6C9E048A}" name="1W Return vs Nifty Z-Score" dataDxfId="27">
      <calculatedColumnFormula>(Table2[[#This Row],[1W Return vs Nifty]]-AVERAGE(Table2[1W Return vs Nifty]))/_xlfn.STDEV.P(Table2[1W Return vs Nifty])</calculatedColumnFormula>
    </tableColumn>
    <tableColumn id="22" xr3:uid="{F5060502-4CE7-4372-8ECA-4A815AB58B1E}" name="20D EMA"/>
    <tableColumn id="11" xr3:uid="{49B1511B-E866-4A96-A9CE-FB8D815130CC}" name="50D EMA"/>
    <tableColumn id="12" xr3:uid="{989A04F2-3F16-466F-95E7-5D3CDB1B6DE4}" name="200D EMA"/>
    <tableColumn id="13" xr3:uid="{88D3A715-FBD0-4669-A9CE-693E4A707D1B}" name="RSI Exponential â€“ 14D"/>
    <tableColumn id="25" xr3:uid="{D7A7882F-6E2F-48F6-AF94-A230B6A88E73}" name="% Price above 20 EMA" dataDxfId="26">
      <calculatedColumnFormula>(Table2[[#This Row],[Close Price]]-Table2[[#This Row],[20D EMA]])/Table2[[#This Row],[20D EMA]]</calculatedColumnFormula>
    </tableColumn>
    <tableColumn id="24" xr3:uid="{E6E30C22-501B-4964-8751-DFE32FAB35C6}" name="% Price above 50 EMA" dataDxfId="25">
      <calculatedColumnFormula>(Table2[[#This Row],[Close Price]]-Table2[[#This Row],[50D EMA]])/Table2[[#This Row],[50D EMA]]</calculatedColumnFormula>
    </tableColumn>
    <tableColumn id="23" xr3:uid="{DADA4E63-D9F0-4277-AD81-E857E956D68E}" name="% Price above 200 EMA" dataDxfId="24">
      <calculatedColumnFormula>(Table2[[#This Row],[Close Price]]-Table2[[#This Row],[200D EMA]])/Table2[[#This Row],[200D EMA]]</calculatedColumnFormula>
    </tableColumn>
    <tableColumn id="14" xr3:uid="{1A189BA2-9A1F-442D-8E2D-4DE85C44E368}" name="Relative Volume"/>
    <tableColumn id="37" xr3:uid="{F0E9C7A9-5812-49EA-A891-A05E43EEE43C}" name="Day Low" dataDxfId="23"/>
    <tableColumn id="36" xr3:uid="{615081B9-F5B9-4A17-B2AF-0C67096F7CFB}" name="Day High" dataDxfId="22"/>
    <tableColumn id="35" xr3:uid="{3AD2D583-21C3-40E2-B6FE-9DEEEA64BF00}" name="Current Week Low" dataDxfId="21"/>
    <tableColumn id="34" xr3:uid="{CADA5B8B-7302-4F20-93CC-805300731860}" name="Current Week High" dataDxfId="20"/>
    <tableColumn id="33" xr3:uid="{7A4A4440-202C-49E2-8014-CDE10F312878}" name="Current Month Low" dataDxfId="19"/>
    <tableColumn id="32" xr3:uid="{C48D90C2-6E7D-4ED3-B421-FDB185FAE0F8}" name="Current Month High" dataDxfId="18"/>
    <tableColumn id="31" xr3:uid="{1DB2208F-E350-439E-A829-B212721CDA67}" name="% Away From Day Low" dataDxfId="17">
      <calculatedColumnFormula>(Table2[[#This Row],[Close Price]]/Table2[[#This Row],[Day Low]])-1</calculatedColumnFormula>
    </tableColumn>
    <tableColumn id="30" xr3:uid="{39650CB6-DFDD-4870-9649-4C7E4C14321F}" name="% Away From Day High" dataDxfId="16">
      <calculatedColumnFormula>(Table2[[#This Row],[Day High]]/Table2[[#This Row],[Close Price]])-1</calculatedColumnFormula>
    </tableColumn>
    <tableColumn id="29" xr3:uid="{27D6B56D-93E5-4E5A-A88A-D8E0D814CEF1}" name="% Away From Current Week Low" dataDxfId="15">
      <calculatedColumnFormula>(Table2[[#This Row],[Close Price]]/Table2[[#This Row],[Current Week Low]])-1</calculatedColumnFormula>
    </tableColumn>
    <tableColumn id="28" xr3:uid="{01140AF5-9BF4-4F22-9FB3-3F3A6270C961}" name="% Away From Current Week High" dataDxfId="14">
      <calculatedColumnFormula>(Table2[[#This Row],[Current Week High]]/Table2[[#This Row],[Close Price]])-1</calculatedColumnFormula>
    </tableColumn>
    <tableColumn id="27" xr3:uid="{0749B9B4-60AA-402B-9584-8118391D8203}" name="% Away From Current Month Low" dataDxfId="13">
      <calculatedColumnFormula>(Table2[[#This Row],[Close Price]]/Table2[[#This Row],[Current Month Low]])-1</calculatedColumnFormula>
    </tableColumn>
    <tableColumn id="26" xr3:uid="{499BE970-A44E-4C8D-A254-17BBE31621A7}" name="% Away From Current Month High" dataDxfId="12">
      <calculatedColumnFormula>(Table2[[#This Row],[Current Month High]]/Table2[[#This Row],[Close Price]])-1</calculatedColumnFormula>
    </tableColumn>
    <tableColumn id="15" xr3:uid="{E651E06A-F7F1-4D99-A0A9-A4668803DE5B}" name="% Away From 52W High"/>
    <tableColumn id="16" xr3:uid="{F496C5EE-F0EA-4EEB-B177-65D7B7E249B2}" name="% Away From 52W Low"/>
    <tableColumn id="38" xr3:uid="{96CFB5BE-21F7-4E63-A795-943B4AD65CDF}" name="Uptrend" dataDxfId="11">
      <calculatedColumnFormula>IF(AND(Table2[[#This Row],[20D EMA]]&gt;Table2[[#This Row],[50D EMA]],Table2[[#This Row],[50D EMA]]&gt;Table2[[#This Row],[200D EMA]]),"Uptrend","Downtrend/NoTrend")</calculatedColumnFormula>
    </tableColumn>
    <tableColumn id="42" xr3:uid="{880E1FF7-A783-4FCA-AD14-1F0A20E6C560}" name="Relative Strength Sector Index" dataDxfId="10"/>
    <tableColumn id="41" xr3:uid="{07514691-5F70-4227-B36C-05C9FE372EF4}" name="Relative Strength Sector Index - Zone" dataDxfId="9"/>
    <tableColumn id="40" xr3:uid="{A2CA1639-4FDD-4FE3-838A-0F4E3EF0F728}" name="Rate of Change" dataDxfId="8"/>
    <tableColumn id="39" xr3:uid="{4832B141-CC2D-46A9-822E-B65468287D58}" name="Rate of Change - Zone" dataDxfId="7"/>
    <tableColumn id="17" xr3:uid="{AED83634-D0AD-45A6-A95B-EFB173C789AD}" name="Sharpe Ratio"/>
    <tableColumn id="43" xr3:uid="{C9BB023A-29CD-4D7E-9D3D-378C3473C33F}" name="Sharpe Ratio Z-Score" dataDxfId="6">
      <calculatedColumnFormula>(Table2[[#This Row],[Sharpe Ratio]]-AVERAGE(Table2[Sharpe Ratio]))/_xlfn.STDEV.P(Table2[Sharpe Ratio])</calculatedColumnFormula>
    </tableColumn>
    <tableColumn id="44" xr3:uid="{22E6DCB3-DAF4-4918-A794-4C1D4FC59847}" name="Score" dataDxfId="5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  <tableColumn id="45" xr3:uid="{540240B2-1A37-498B-AFD9-D1E85461A930}" name="Rank 1Y" dataDxfId="4">
      <calculatedColumnFormula>_xlfn.RANK.AVG(Table2[[#This Row],[1Y Return vs Nifty Z-Score]],Table2[1Y Return vs Nifty Z-Score])</calculatedColumnFormula>
    </tableColumn>
    <tableColumn id="46" xr3:uid="{87FDEE53-CB1E-471F-8D23-13F68A216689}" name="Rank 6M" dataDxfId="3">
      <calculatedColumnFormula>_xlfn.RANK.AVG(Table2[[#This Row],[6M Return vs Nifty Z-Score]],Table2[6M Return vs Nifty Z-Score])</calculatedColumnFormula>
    </tableColumn>
    <tableColumn id="47" xr3:uid="{FD8552F2-533F-4FDB-AA4E-73D0BA62808E}" name="Rank Sharpe" dataDxfId="2">
      <calculatedColumnFormula>_xlfn.RANK.AVG(Table2[[#This Row],[Sharpe Ratio Z-Score]],Table2[Sharpe Ratio Z-Score])</calculatedColumnFormula>
    </tableColumn>
    <tableColumn id="48" xr3:uid="{7E39CED3-DDB7-460C-B469-DD7032AAF09A}" name="Avg" dataDxfId="1">
      <calculatedColumnFormula>(Table2[[#This Row],[Rank 1Y]]+Table2[[#This Row],[Rank 6M]]+Table2[[#This Row],[Rank Sharpe]])/3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CDB63E-472D-4FB9-9DA9-AE045DE599C5}" name="Table1" displayName="Table1" ref="A1:Q1415" totalsRowShown="0">
  <autoFilter ref="A1:Q1415" xr:uid="{8ACDB63E-472D-4FB9-9DA9-AE045DE599C5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  <filterColumn colId="11">
      <customFilters>
        <customFilter operator="greaterThanOrEqual" val="0"/>
      </customFilters>
    </filterColumn>
  </autoFilter>
  <tableColumns count="17">
    <tableColumn id="1" xr3:uid="{97D8548D-4922-43BC-9820-86289C077D21}" name="Name"/>
    <tableColumn id="2" xr3:uid="{793999DB-366A-4E14-AA4C-78A1DF32259F}" name="Ticker"/>
    <tableColumn id="17" xr3:uid="{DCEDBAF5-0136-40FE-B0A0-54B6C905E67C}" name="Industry" dataDxfId="0">
      <calculatedColumnFormula>IFERROR(VLOOKUP(Table1[[#This Row],[Ticker]],[1]!Table1[[Symbol]:[Industry]],2,FALSE),"-")</calculatedColumnFormula>
    </tableColumn>
    <tableColumn id="3" xr3:uid="{373DBD44-E0A2-4906-B3B5-B0F9DA4BD646}" name="Sub-Sector"/>
    <tableColumn id="4" xr3:uid="{94B31A81-6C82-4C09-BE50-1062A9D56155}" name="Market Cap"/>
    <tableColumn id="5" xr3:uid="{33F9A7D7-C137-45D7-AE63-93EAE3606783}" name="Close Price"/>
    <tableColumn id="6" xr3:uid="{3F3B105B-B7A4-479E-9CC7-E768978706B9}" name="1Y Return vs Nifty"/>
    <tableColumn id="7" xr3:uid="{CDCE3E66-0CA0-472D-B232-DB2DBF28DC7E}" name="1M Return vs Nifty"/>
    <tableColumn id="8" xr3:uid="{E5139BF7-27F8-4282-9930-E30A831F359B}" name="6M Return vs Nifty"/>
    <tableColumn id="9" xr3:uid="{8B8CCA13-0164-4854-9A01-37EA8EC489EB}" name="1W Return vs Nifty"/>
    <tableColumn id="10" xr3:uid="{05332FD1-8904-43B3-876D-2B271D0E206D}" name="50D EMA"/>
    <tableColumn id="11" xr3:uid="{3B127880-CFA7-415D-BE55-4FDEB1C911C6}" name="200D EMA"/>
    <tableColumn id="12" xr3:uid="{6CECF014-0AEE-43A2-A1C9-8AD977BF1D3B}" name="RSI Exponential â€“ 14D"/>
    <tableColumn id="13" xr3:uid="{DC33B819-DB08-4A16-9C4C-C0D88983D400}" name="Relative Volume"/>
    <tableColumn id="14" xr3:uid="{9878AC3D-E27F-4FE8-83DE-5B8A3E96734F}" name="% Away From 52W High"/>
    <tableColumn id="15" xr3:uid="{086B1644-F4A5-4238-A64D-7C4846E7732A}" name="% Away From 52W Low"/>
    <tableColumn id="16" xr3:uid="{E11951E8-6030-4A21-8D22-8BE681EC7C22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1E840-A982-411C-B85E-D64BA32C4F8F}">
  <dimension ref="A1:Z122"/>
  <sheetViews>
    <sheetView workbookViewId="0">
      <selection activeCell="B9" sqref="B9"/>
    </sheetView>
  </sheetViews>
  <sheetFormatPr defaultRowHeight="14.4" x14ac:dyDescent="0.3"/>
  <cols>
    <col min="1" max="1" width="34.44140625" bestFit="1" customWidth="1"/>
    <col min="2" max="2" width="6.109375" bestFit="1" customWidth="1"/>
    <col min="3" max="3" width="8" bestFit="1" customWidth="1"/>
    <col min="4" max="5" width="19.109375" bestFit="1" customWidth="1"/>
    <col min="6" max="6" width="16.6640625" bestFit="1" customWidth="1"/>
    <col min="7" max="7" width="16" bestFit="1" customWidth="1"/>
    <col min="8" max="8" width="8" bestFit="1" customWidth="1"/>
    <col min="9" max="9" width="14.6640625" bestFit="1" customWidth="1"/>
    <col min="10" max="10" width="20.109375" bestFit="1" customWidth="1"/>
    <col min="11" max="11" width="20.44140625" bestFit="1" customWidth="1"/>
    <col min="12" max="12" width="28.6640625" bestFit="1" customWidth="1"/>
    <col min="13" max="13" width="29" bestFit="1" customWidth="1"/>
    <col min="14" max="14" width="29.6640625" bestFit="1" customWidth="1"/>
    <col min="15" max="15" width="30.109375" bestFit="1" customWidth="1"/>
    <col min="16" max="16" width="21" bestFit="1" customWidth="1"/>
    <col min="17" max="17" width="20.6640625" bestFit="1" customWidth="1"/>
    <col min="18" max="18" width="21" bestFit="1" customWidth="1"/>
    <col min="19" max="19" width="19.6640625" bestFit="1" customWidth="1"/>
    <col min="20" max="20" width="20.6640625" bestFit="1" customWidth="1"/>
    <col min="21" max="21" width="19.6640625" bestFit="1" customWidth="1"/>
    <col min="22" max="22" width="11.6640625" bestFit="1" customWidth="1"/>
  </cols>
  <sheetData>
    <row r="1" spans="1:26" x14ac:dyDescent="0.3">
      <c r="A1" s="1" t="s">
        <v>2</v>
      </c>
      <c r="B1" s="2" t="s">
        <v>3037</v>
      </c>
      <c r="C1" s="3" t="s">
        <v>3027</v>
      </c>
      <c r="D1" s="3" t="s">
        <v>3038</v>
      </c>
      <c r="E1" s="3" t="s">
        <v>3039</v>
      </c>
      <c r="F1" s="3" t="s">
        <v>7</v>
      </c>
      <c r="G1" s="3" t="s">
        <v>5</v>
      </c>
      <c r="H1" s="3" t="s">
        <v>3040</v>
      </c>
      <c r="I1" s="3" t="s">
        <v>12</v>
      </c>
      <c r="J1" s="3" t="s">
        <v>3021</v>
      </c>
      <c r="K1" s="3" t="s">
        <v>3022</v>
      </c>
      <c r="L1" s="3" t="s">
        <v>3023</v>
      </c>
      <c r="M1" s="3" t="s">
        <v>3024</v>
      </c>
      <c r="N1" s="3" t="s">
        <v>3025</v>
      </c>
      <c r="O1" s="3" t="s">
        <v>3026</v>
      </c>
      <c r="P1" s="3" t="s">
        <v>13</v>
      </c>
      <c r="Q1" s="3" t="s">
        <v>14</v>
      </c>
      <c r="R1" s="3" t="s">
        <v>3041</v>
      </c>
      <c r="S1" s="3" t="s">
        <v>3013</v>
      </c>
      <c r="T1" s="3" t="s">
        <v>3014</v>
      </c>
      <c r="U1" s="3" t="s">
        <v>3031</v>
      </c>
      <c r="V1" s="4" t="s">
        <v>15</v>
      </c>
      <c r="W1" s="3" t="s">
        <v>3035</v>
      </c>
      <c r="X1" s="3" t="s">
        <v>3042</v>
      </c>
      <c r="Y1" s="2" t="s">
        <v>3043</v>
      </c>
      <c r="Z1" s="2" t="s">
        <v>3044</v>
      </c>
    </row>
    <row r="2" spans="1:26" x14ac:dyDescent="0.3">
      <c r="A2" t="s">
        <v>1143</v>
      </c>
      <c r="B2">
        <f>COUNTIFS(Table2[Sub-Sector],Table3[[#This Row],[Sub-Sector]])</f>
        <v>1</v>
      </c>
      <c r="C2" s="5">
        <f>COUNTIFS(Table2[Sub-Sector],Table3[[#This Row],[Sub-Sector]],Table2[Uptrend],"Uptrend")/Table3[[#This Row],[Count]]</f>
        <v>1</v>
      </c>
      <c r="D2" s="5">
        <f>COUNTIFS(Table2[Sub-Sector],Table3[[#This Row],[Sub-Sector]],Table2[1W Return vs Nifty],"&gt;=5")/Table3[[#This Row],[Count]]</f>
        <v>1</v>
      </c>
      <c r="E2" s="5">
        <f>COUNTIFS(Table2[Sub-Sector],Table3[[#This Row],[Sub-Sector]],Table2[1M Return vs Nifty],"&gt;=5")/Table3[[#This Row],[Count]]</f>
        <v>1</v>
      </c>
      <c r="F2" s="5">
        <f>COUNTIFS(Table2[Sub-Sector],Table3[[#This Row],[Sub-Sector]],Table2[6M Return vs Nifty],"&gt;=10")/Table3[[#This Row],[Count]]</f>
        <v>1</v>
      </c>
      <c r="G2" s="5">
        <f>COUNTIFS(Table2[Sub-Sector],Table3[[#This Row],[Sub-Sector]],Table2[1Y Return vs Nifty],"&gt;=10")/Table3[[#This Row],[Count]]</f>
        <v>1</v>
      </c>
      <c r="H2" s="5">
        <f>COUNTIFS(Table2[Sub-Sector],Table3[[#This Row],[Sub-Sector]],Table2[RSI Exponential â€“ 14D],"&gt;=50")/Table3[[#This Row],[Count]]</f>
        <v>1</v>
      </c>
      <c r="I2" s="5">
        <f>COUNTIFS(Table2[Sub-Sector],Table3[[#This Row],[Sub-Sector]],Table2[Relative Volume],"&gt;=1")/Table3[[#This Row],[Count]]</f>
        <v>1</v>
      </c>
      <c r="J2" s="5">
        <f>COUNTIFS(Table2[Sub-Sector],Table3[[#This Row],[Sub-Sector]],Table2[% Away From Day Low],"&gt;=0.05")/Table3[[#This Row],[Count]]</f>
        <v>0</v>
      </c>
      <c r="K2" s="5">
        <f>COUNTIFS(Table2[Sub-Sector],Table3[[#This Row],[Sub-Sector]],Table2[% Away From Day High],"&lt;=0.05")/Table3[[#This Row],[Count]]</f>
        <v>1</v>
      </c>
      <c r="L2" s="5">
        <f>COUNTIFS(Table2[Sub-Sector],Table3[[#This Row],[Sub-Sector]],Table2[% Away From Current Week Low],"&gt;=0.05")/Table3[[#This Row],[Count]]</f>
        <v>0</v>
      </c>
      <c r="M2" s="5">
        <f>COUNTIFS(Table2[Sub-Sector],Table3[[#This Row],[Sub-Sector]],Table2[% Away From Current Week High],"&lt;=0.05")/Table3[[#This Row],[Count]]</f>
        <v>1</v>
      </c>
      <c r="N2" s="5">
        <f>COUNTIFS(Table2[Sub-Sector],Table3[[#This Row],[Sub-Sector]],Table2[% Away From Current Month Low],"&gt;=0.05")/Table3[[#This Row],[Count]]</f>
        <v>1</v>
      </c>
      <c r="O2" s="5">
        <f>COUNTIFS(Table2[Sub-Sector],Table3[[#This Row],[Sub-Sector]],Table2[% Away From Current Month High],"&lt;=0.05")/Table3[[#This Row],[Count]]</f>
        <v>0</v>
      </c>
      <c r="P2" s="5">
        <f>COUNTIFS(Table2[Sub-Sector],Table3[[#This Row],[Sub-Sector]],Table2[% Away From 52W High],"&lt;=10")/Table3[[#This Row],[Count]]</f>
        <v>1</v>
      </c>
      <c r="Q2" s="5">
        <f>COUNTIFS(Table2[Sub-Sector],Table3[[#This Row],[Sub-Sector]],Table2[% Away From 52W Low],"&gt;=10")/Table3[[#This Row],[Count]]</f>
        <v>1</v>
      </c>
      <c r="R2" s="5">
        <f>COUNTIFS(Table2[Sub-Sector],Table3[[#This Row],[Sub-Sector]],Table2[% Price above 20 EMA],"&gt;=0")/Table3[[#This Row],[Count]]</f>
        <v>1</v>
      </c>
      <c r="S2" s="5">
        <f>COUNTIFS(Table2[Sub-Sector],Table3[[#This Row],[Sub-Sector]],Table2[% Price above 50 EMA],"&gt;=0")/Table3[[#This Row],[Count]]</f>
        <v>1</v>
      </c>
      <c r="T2" s="5">
        <f>COUNTIFS(Table2[Sub-Sector],Table3[[#This Row],[Sub-Sector]],Table2[% Price above 200 EMA],"&gt;=0")/Table3[[#This Row],[Count]]</f>
        <v>1</v>
      </c>
      <c r="U2" s="5">
        <f>COUNTIFS(Table2[Sub-Sector],Table3[[#This Row],[Sub-Sector]],Table2[Rate of Change - Zone],"Positive")/Table3[[#This Row],[Count]]</f>
        <v>1</v>
      </c>
      <c r="V2" s="5">
        <f>COUNTIFS(Table2[Sub-Sector],Table3[[#This Row],[Sub-Sector]],Table2[Sharpe Ratio],"&gt;=0.10")/Table3[[#This Row],[Count]]</f>
        <v>1</v>
      </c>
      <c r="W2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100.5</v>
      </c>
      <c r="X2" s="6">
        <f>_xlfn.RANK.AVG(Table3[[#This Row],[Score]],Table3[Score],1)</f>
        <v>1.5</v>
      </c>
      <c r="Y2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72</v>
      </c>
      <c r="Z2" s="6">
        <f>_xlfn.RANK.AVG(Table3[[#This Row],[Score 2 ]],Table3[[Score 2 ]],1)</f>
        <v>3.5</v>
      </c>
    </row>
    <row r="3" spans="1:26" x14ac:dyDescent="0.3">
      <c r="A3" t="s">
        <v>275</v>
      </c>
      <c r="B3">
        <f>COUNTIFS(Table2[Sub-Sector],Table3[[#This Row],[Sub-Sector]])</f>
        <v>1</v>
      </c>
      <c r="C3" s="5">
        <f>COUNTIFS(Table2[Sub-Sector],Table3[[#This Row],[Sub-Sector]],Table2[Uptrend],"Uptrend")/Table3[[#This Row],[Count]]</f>
        <v>1</v>
      </c>
      <c r="D3" s="5">
        <f>COUNTIFS(Table2[Sub-Sector],Table3[[#This Row],[Sub-Sector]],Table2[1W Return vs Nifty],"&gt;=5")/Table3[[#This Row],[Count]]</f>
        <v>0</v>
      </c>
      <c r="E3" s="5">
        <f>COUNTIFS(Table2[Sub-Sector],Table3[[#This Row],[Sub-Sector]],Table2[1M Return vs Nifty],"&gt;=5")/Table3[[#This Row],[Count]]</f>
        <v>0</v>
      </c>
      <c r="F3" s="5">
        <f>COUNTIFS(Table2[Sub-Sector],Table3[[#This Row],[Sub-Sector]],Table2[6M Return vs Nifty],"&gt;=10")/Table3[[#This Row],[Count]]</f>
        <v>1</v>
      </c>
      <c r="G3" s="5">
        <f>COUNTIFS(Table2[Sub-Sector],Table3[[#This Row],[Sub-Sector]],Table2[1Y Return vs Nifty],"&gt;=10")/Table3[[#This Row],[Count]]</f>
        <v>1</v>
      </c>
      <c r="H3" s="5">
        <f>COUNTIFS(Table2[Sub-Sector],Table3[[#This Row],[Sub-Sector]],Table2[RSI Exponential â€“ 14D],"&gt;=50")/Table3[[#This Row],[Count]]</f>
        <v>1</v>
      </c>
      <c r="I3" s="5">
        <f>COUNTIFS(Table2[Sub-Sector],Table3[[#This Row],[Sub-Sector]],Table2[Relative Volume],"&gt;=1")/Table3[[#This Row],[Count]]</f>
        <v>1</v>
      </c>
      <c r="J3" s="5">
        <f>COUNTIFS(Table2[Sub-Sector],Table3[[#This Row],[Sub-Sector]],Table2[% Away From Day Low],"&gt;=0.05")/Table3[[#This Row],[Count]]</f>
        <v>0</v>
      </c>
      <c r="K3" s="5">
        <f>COUNTIFS(Table2[Sub-Sector],Table3[[#This Row],[Sub-Sector]],Table2[% Away From Day High],"&lt;=0.05")/Table3[[#This Row],[Count]]</f>
        <v>1</v>
      </c>
      <c r="L3" s="5">
        <f>COUNTIFS(Table2[Sub-Sector],Table3[[#This Row],[Sub-Sector]],Table2[% Away From Current Week Low],"&gt;=0.05")/Table3[[#This Row],[Count]]</f>
        <v>1</v>
      </c>
      <c r="M3" s="5">
        <f>COUNTIFS(Table2[Sub-Sector],Table3[[#This Row],[Sub-Sector]],Table2[% Away From Current Week High],"&lt;=0.05")/Table3[[#This Row],[Count]]</f>
        <v>1</v>
      </c>
      <c r="N3" s="5">
        <f>COUNTIFS(Table2[Sub-Sector],Table3[[#This Row],[Sub-Sector]],Table2[% Away From Current Month Low],"&gt;=0.05")/Table3[[#This Row],[Count]]</f>
        <v>1</v>
      </c>
      <c r="O3" s="5">
        <f>COUNTIFS(Table2[Sub-Sector],Table3[[#This Row],[Sub-Sector]],Table2[% Away From Current Month High],"&lt;=0.05")/Table3[[#This Row],[Count]]</f>
        <v>1</v>
      </c>
      <c r="P3" s="5">
        <f>COUNTIFS(Table2[Sub-Sector],Table3[[#This Row],[Sub-Sector]],Table2[% Away From 52W High],"&lt;=10")/Table3[[#This Row],[Count]]</f>
        <v>1</v>
      </c>
      <c r="Q3" s="5">
        <f>COUNTIFS(Table2[Sub-Sector],Table3[[#This Row],[Sub-Sector]],Table2[% Away From 52W Low],"&gt;=10")/Table3[[#This Row],[Count]]</f>
        <v>1</v>
      </c>
      <c r="R3" s="5">
        <f>COUNTIFS(Table2[Sub-Sector],Table3[[#This Row],[Sub-Sector]],Table2[% Price above 20 EMA],"&gt;=0")/Table3[[#This Row],[Count]]</f>
        <v>1</v>
      </c>
      <c r="S3" s="5">
        <f>COUNTIFS(Table2[Sub-Sector],Table3[[#This Row],[Sub-Sector]],Table2[% Price above 50 EMA],"&gt;=0")/Table3[[#This Row],[Count]]</f>
        <v>1</v>
      </c>
      <c r="T3" s="5">
        <f>COUNTIFS(Table2[Sub-Sector],Table3[[#This Row],[Sub-Sector]],Table2[% Price above 200 EMA],"&gt;=0")/Table3[[#This Row],[Count]]</f>
        <v>1</v>
      </c>
      <c r="U3" s="5">
        <f>COUNTIFS(Table2[Sub-Sector],Table3[[#This Row],[Sub-Sector]],Table2[Rate of Change - Zone],"Positive")/Table3[[#This Row],[Count]]</f>
        <v>1</v>
      </c>
      <c r="V3" s="5">
        <f>COUNTIFS(Table2[Sub-Sector],Table3[[#This Row],[Sub-Sector]],Table2[Sharpe Ratio],"&gt;=0.10")/Table3[[#This Row],[Count]]</f>
        <v>0</v>
      </c>
      <c r="W3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273</v>
      </c>
      <c r="X3" s="6">
        <f>_xlfn.RANK.AVG(Table3[[#This Row],[Score]],Table3[Score],1)</f>
        <v>12.5</v>
      </c>
      <c r="Y3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72</v>
      </c>
      <c r="Z3" s="6">
        <f>_xlfn.RANK.AVG(Table3[[#This Row],[Score 2 ]],Table3[[Score 2 ]],1)</f>
        <v>3.5</v>
      </c>
    </row>
    <row r="4" spans="1:26" x14ac:dyDescent="0.3">
      <c r="A4" t="s">
        <v>924</v>
      </c>
      <c r="B4">
        <f>COUNTIFS(Table2[Sub-Sector],Table3[[#This Row],[Sub-Sector]])</f>
        <v>2</v>
      </c>
      <c r="C4" s="5">
        <f>COUNTIFS(Table2[Sub-Sector],Table3[[#This Row],[Sub-Sector]],Table2[Uptrend],"Uptrend")/Table3[[#This Row],[Count]]</f>
        <v>1</v>
      </c>
      <c r="D4" s="5">
        <f>COUNTIFS(Table2[Sub-Sector],Table3[[#This Row],[Sub-Sector]],Table2[1W Return vs Nifty],"&gt;=5")/Table3[[#This Row],[Count]]</f>
        <v>0.5</v>
      </c>
      <c r="E4" s="5">
        <f>COUNTIFS(Table2[Sub-Sector],Table3[[#This Row],[Sub-Sector]],Table2[1M Return vs Nifty],"&gt;=5")/Table3[[#This Row],[Count]]</f>
        <v>1</v>
      </c>
      <c r="F4" s="5">
        <f>COUNTIFS(Table2[Sub-Sector],Table3[[#This Row],[Sub-Sector]],Table2[6M Return vs Nifty],"&gt;=10")/Table3[[#This Row],[Count]]</f>
        <v>1</v>
      </c>
      <c r="G4" s="5">
        <f>COUNTIFS(Table2[Sub-Sector],Table3[[#This Row],[Sub-Sector]],Table2[1Y Return vs Nifty],"&gt;=10")/Table3[[#This Row],[Count]]</f>
        <v>1</v>
      </c>
      <c r="H4" s="5">
        <f>COUNTIFS(Table2[Sub-Sector],Table3[[#This Row],[Sub-Sector]],Table2[RSI Exponential â€“ 14D],"&gt;=50")/Table3[[#This Row],[Count]]</f>
        <v>1</v>
      </c>
      <c r="I4" s="5">
        <f>COUNTIFS(Table2[Sub-Sector],Table3[[#This Row],[Sub-Sector]],Table2[Relative Volume],"&gt;=1")/Table3[[#This Row],[Count]]</f>
        <v>1</v>
      </c>
      <c r="J4" s="5">
        <f>COUNTIFS(Table2[Sub-Sector],Table3[[#This Row],[Sub-Sector]],Table2[% Away From Day Low],"&gt;=0.05")/Table3[[#This Row],[Count]]</f>
        <v>0</v>
      </c>
      <c r="K4" s="5">
        <f>COUNTIFS(Table2[Sub-Sector],Table3[[#This Row],[Sub-Sector]],Table2[% Away From Day High],"&lt;=0.05")/Table3[[#This Row],[Count]]</f>
        <v>1</v>
      </c>
      <c r="L4" s="5">
        <f>COUNTIFS(Table2[Sub-Sector],Table3[[#This Row],[Sub-Sector]],Table2[% Away From Current Week Low],"&gt;=0.05")/Table3[[#This Row],[Count]]</f>
        <v>0</v>
      </c>
      <c r="M4" s="5">
        <f>COUNTIFS(Table2[Sub-Sector],Table3[[#This Row],[Sub-Sector]],Table2[% Away From Current Week High],"&lt;=0.05")/Table3[[#This Row],[Count]]</f>
        <v>0.5</v>
      </c>
      <c r="N4" s="5">
        <f>COUNTIFS(Table2[Sub-Sector],Table3[[#This Row],[Sub-Sector]],Table2[% Away From Current Month Low],"&gt;=0.05")/Table3[[#This Row],[Count]]</f>
        <v>1</v>
      </c>
      <c r="O4" s="5">
        <f>COUNTIFS(Table2[Sub-Sector],Table3[[#This Row],[Sub-Sector]],Table2[% Away From Current Month High],"&lt;=0.05")/Table3[[#This Row],[Count]]</f>
        <v>0</v>
      </c>
      <c r="P4" s="5">
        <f>COUNTIFS(Table2[Sub-Sector],Table3[[#This Row],[Sub-Sector]],Table2[% Away From 52W High],"&lt;=10")/Table3[[#This Row],[Count]]</f>
        <v>1</v>
      </c>
      <c r="Q4" s="5">
        <f>COUNTIFS(Table2[Sub-Sector],Table3[[#This Row],[Sub-Sector]],Table2[% Away From 52W Low],"&gt;=10")/Table3[[#This Row],[Count]]</f>
        <v>1</v>
      </c>
      <c r="R4" s="5">
        <f>COUNTIFS(Table2[Sub-Sector],Table3[[#This Row],[Sub-Sector]],Table2[% Price above 20 EMA],"&gt;=0")/Table3[[#This Row],[Count]]</f>
        <v>1</v>
      </c>
      <c r="S4" s="5">
        <f>COUNTIFS(Table2[Sub-Sector],Table3[[#This Row],[Sub-Sector]],Table2[% Price above 50 EMA],"&gt;=0")/Table3[[#This Row],[Count]]</f>
        <v>1</v>
      </c>
      <c r="T4" s="5">
        <f>COUNTIFS(Table2[Sub-Sector],Table3[[#This Row],[Sub-Sector]],Table2[% Price above 200 EMA],"&gt;=0")/Table3[[#This Row],[Count]]</f>
        <v>1</v>
      </c>
      <c r="U4" s="5">
        <f>COUNTIFS(Table2[Sub-Sector],Table3[[#This Row],[Sub-Sector]],Table2[Rate of Change - Zone],"Positive")/Table3[[#This Row],[Count]]</f>
        <v>1</v>
      </c>
      <c r="V4" s="5">
        <f>COUNTIFS(Table2[Sub-Sector],Table3[[#This Row],[Sub-Sector]],Table2[Sharpe Ratio],"&gt;=0.10")/Table3[[#This Row],[Count]]</f>
        <v>1</v>
      </c>
      <c r="W4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105.5</v>
      </c>
      <c r="X4" s="6">
        <f>_xlfn.RANK.AVG(Table3[[#This Row],[Score]],Table3[Score],1)</f>
        <v>3</v>
      </c>
      <c r="Y4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72</v>
      </c>
      <c r="Z4" s="6">
        <f>_xlfn.RANK.AVG(Table3[[#This Row],[Score 2 ]],Table3[[Score 2 ]],1)</f>
        <v>3.5</v>
      </c>
    </row>
    <row r="5" spans="1:26" x14ac:dyDescent="0.3">
      <c r="A5" t="s">
        <v>654</v>
      </c>
      <c r="B5">
        <f>COUNTIFS(Table2[Sub-Sector],Table3[[#This Row],[Sub-Sector]])</f>
        <v>5</v>
      </c>
      <c r="C5" s="5">
        <f>COUNTIFS(Table2[Sub-Sector],Table3[[#This Row],[Sub-Sector]],Table2[Uptrend],"Uptrend")/Table3[[#This Row],[Count]]</f>
        <v>1</v>
      </c>
      <c r="D5" s="5">
        <f>COUNTIFS(Table2[Sub-Sector],Table3[[#This Row],[Sub-Sector]],Table2[1W Return vs Nifty],"&gt;=5")/Table3[[#This Row],[Count]]</f>
        <v>0.4</v>
      </c>
      <c r="E5" s="5">
        <f>COUNTIFS(Table2[Sub-Sector],Table3[[#This Row],[Sub-Sector]],Table2[1M Return vs Nifty],"&gt;=5")/Table3[[#This Row],[Count]]</f>
        <v>0.8</v>
      </c>
      <c r="F5" s="5">
        <f>COUNTIFS(Table2[Sub-Sector],Table3[[#This Row],[Sub-Sector]],Table2[6M Return vs Nifty],"&gt;=10")/Table3[[#This Row],[Count]]</f>
        <v>1</v>
      </c>
      <c r="G5" s="5">
        <f>COUNTIFS(Table2[Sub-Sector],Table3[[#This Row],[Sub-Sector]],Table2[1Y Return vs Nifty],"&gt;=10")/Table3[[#This Row],[Count]]</f>
        <v>1</v>
      </c>
      <c r="H5" s="5">
        <f>COUNTIFS(Table2[Sub-Sector],Table3[[#This Row],[Sub-Sector]],Table2[RSI Exponential â€“ 14D],"&gt;=50")/Table3[[#This Row],[Count]]</f>
        <v>1</v>
      </c>
      <c r="I5" s="5">
        <f>COUNTIFS(Table2[Sub-Sector],Table3[[#This Row],[Sub-Sector]],Table2[Relative Volume],"&gt;=1")/Table3[[#This Row],[Count]]</f>
        <v>1</v>
      </c>
      <c r="J5" s="5">
        <f>COUNTIFS(Table2[Sub-Sector],Table3[[#This Row],[Sub-Sector]],Table2[% Away From Day Low],"&gt;=0.05")/Table3[[#This Row],[Count]]</f>
        <v>0.2</v>
      </c>
      <c r="K5" s="5">
        <f>COUNTIFS(Table2[Sub-Sector],Table3[[#This Row],[Sub-Sector]],Table2[% Away From Day High],"&lt;=0.05")/Table3[[#This Row],[Count]]</f>
        <v>1</v>
      </c>
      <c r="L5" s="5">
        <f>COUNTIFS(Table2[Sub-Sector],Table3[[#This Row],[Sub-Sector]],Table2[% Away From Current Week Low],"&gt;=0.05")/Table3[[#This Row],[Count]]</f>
        <v>0.2</v>
      </c>
      <c r="M5" s="5">
        <f>COUNTIFS(Table2[Sub-Sector],Table3[[#This Row],[Sub-Sector]],Table2[% Away From Current Week High],"&lt;=0.05")/Table3[[#This Row],[Count]]</f>
        <v>0.8</v>
      </c>
      <c r="N5" s="5">
        <f>COUNTIFS(Table2[Sub-Sector],Table3[[#This Row],[Sub-Sector]],Table2[% Away From Current Month Low],"&gt;=0.05")/Table3[[#This Row],[Count]]</f>
        <v>1</v>
      </c>
      <c r="O5" s="5">
        <f>COUNTIFS(Table2[Sub-Sector],Table3[[#This Row],[Sub-Sector]],Table2[% Away From Current Month High],"&lt;=0.05")/Table3[[#This Row],[Count]]</f>
        <v>0.4</v>
      </c>
      <c r="P5" s="5">
        <f>COUNTIFS(Table2[Sub-Sector],Table3[[#This Row],[Sub-Sector]],Table2[% Away From 52W High],"&lt;=10")/Table3[[#This Row],[Count]]</f>
        <v>1</v>
      </c>
      <c r="Q5" s="5">
        <f>COUNTIFS(Table2[Sub-Sector],Table3[[#This Row],[Sub-Sector]],Table2[% Away From 52W Low],"&gt;=10")/Table3[[#This Row],[Count]]</f>
        <v>1</v>
      </c>
      <c r="R5" s="5">
        <f>COUNTIFS(Table2[Sub-Sector],Table3[[#This Row],[Sub-Sector]],Table2[% Price above 20 EMA],"&gt;=0")/Table3[[#This Row],[Count]]</f>
        <v>1</v>
      </c>
      <c r="S5" s="5">
        <f>COUNTIFS(Table2[Sub-Sector],Table3[[#This Row],[Sub-Sector]],Table2[% Price above 50 EMA],"&gt;=0")/Table3[[#This Row],[Count]]</f>
        <v>1</v>
      </c>
      <c r="T5" s="5">
        <f>COUNTIFS(Table2[Sub-Sector],Table3[[#This Row],[Sub-Sector]],Table2[% Price above 200 EMA],"&gt;=0")/Table3[[#This Row],[Count]]</f>
        <v>1</v>
      </c>
      <c r="U5" s="5">
        <f>COUNTIFS(Table2[Sub-Sector],Table3[[#This Row],[Sub-Sector]],Table2[Rate of Change - Zone],"Positive")/Table3[[#This Row],[Count]]</f>
        <v>1</v>
      </c>
      <c r="V5" s="5">
        <f>COUNTIFS(Table2[Sub-Sector],Table3[[#This Row],[Sub-Sector]],Table2[Sharpe Ratio],"&gt;=0.10")/Table3[[#This Row],[Count]]</f>
        <v>1</v>
      </c>
      <c r="W5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116.5</v>
      </c>
      <c r="X5" s="6">
        <f>_xlfn.RANK.AVG(Table3[[#This Row],[Score]],Table3[Score],1)</f>
        <v>4</v>
      </c>
      <c r="Y5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72</v>
      </c>
      <c r="Z5" s="6">
        <f>_xlfn.RANK.AVG(Table3[[#This Row],[Score 2 ]],Table3[[Score 2 ]],1)</f>
        <v>3.5</v>
      </c>
    </row>
    <row r="6" spans="1:26" x14ac:dyDescent="0.3">
      <c r="A6" t="s">
        <v>1371</v>
      </c>
      <c r="B6">
        <f>COUNTIFS(Table2[Sub-Sector],Table3[[#This Row],[Sub-Sector]])</f>
        <v>1</v>
      </c>
      <c r="C6" s="5">
        <f>COUNTIFS(Table2[Sub-Sector],Table3[[#This Row],[Sub-Sector]],Table2[Uptrend],"Uptrend")/Table3[[#This Row],[Count]]</f>
        <v>1</v>
      </c>
      <c r="D6" s="5">
        <f>COUNTIFS(Table2[Sub-Sector],Table3[[#This Row],[Sub-Sector]],Table2[1W Return vs Nifty],"&gt;=5")/Table3[[#This Row],[Count]]</f>
        <v>1</v>
      </c>
      <c r="E6" s="5">
        <f>COUNTIFS(Table2[Sub-Sector],Table3[[#This Row],[Sub-Sector]],Table2[1M Return vs Nifty],"&gt;=5")/Table3[[#This Row],[Count]]</f>
        <v>1</v>
      </c>
      <c r="F6" s="5">
        <f>COUNTIFS(Table2[Sub-Sector],Table3[[#This Row],[Sub-Sector]],Table2[6M Return vs Nifty],"&gt;=10")/Table3[[#This Row],[Count]]</f>
        <v>1</v>
      </c>
      <c r="G6" s="5">
        <f>COUNTIFS(Table2[Sub-Sector],Table3[[#This Row],[Sub-Sector]],Table2[1Y Return vs Nifty],"&gt;=10")/Table3[[#This Row],[Count]]</f>
        <v>1</v>
      </c>
      <c r="H6" s="5">
        <f>COUNTIFS(Table2[Sub-Sector],Table3[[#This Row],[Sub-Sector]],Table2[RSI Exponential â€“ 14D],"&gt;=50")/Table3[[#This Row],[Count]]</f>
        <v>1</v>
      </c>
      <c r="I6" s="5">
        <f>COUNTIFS(Table2[Sub-Sector],Table3[[#This Row],[Sub-Sector]],Table2[Relative Volume],"&gt;=1")/Table3[[#This Row],[Count]]</f>
        <v>1</v>
      </c>
      <c r="J6" s="5">
        <f>COUNTIFS(Table2[Sub-Sector],Table3[[#This Row],[Sub-Sector]],Table2[% Away From Day Low],"&gt;=0.05")/Table3[[#This Row],[Count]]</f>
        <v>1</v>
      </c>
      <c r="K6" s="5">
        <f>COUNTIFS(Table2[Sub-Sector],Table3[[#This Row],[Sub-Sector]],Table2[% Away From Day High],"&lt;=0.05")/Table3[[#This Row],[Count]]</f>
        <v>1</v>
      </c>
      <c r="L6" s="5">
        <f>COUNTIFS(Table2[Sub-Sector],Table3[[#This Row],[Sub-Sector]],Table2[% Away From Current Week Low],"&gt;=0.05")/Table3[[#This Row],[Count]]</f>
        <v>1</v>
      </c>
      <c r="M6" s="5">
        <f>COUNTIFS(Table2[Sub-Sector],Table3[[#This Row],[Sub-Sector]],Table2[% Away From Current Week High],"&lt;=0.05")/Table3[[#This Row],[Count]]</f>
        <v>1</v>
      </c>
      <c r="N6" s="5">
        <f>COUNTIFS(Table2[Sub-Sector],Table3[[#This Row],[Sub-Sector]],Table2[% Away From Current Month Low],"&gt;=0.05")/Table3[[#This Row],[Count]]</f>
        <v>1</v>
      </c>
      <c r="O6" s="5">
        <f>COUNTIFS(Table2[Sub-Sector],Table3[[#This Row],[Sub-Sector]],Table2[% Away From Current Month High],"&lt;=0.05")/Table3[[#This Row],[Count]]</f>
        <v>1</v>
      </c>
      <c r="P6" s="5">
        <f>COUNTIFS(Table2[Sub-Sector],Table3[[#This Row],[Sub-Sector]],Table2[% Away From 52W High],"&lt;=10")/Table3[[#This Row],[Count]]</f>
        <v>1</v>
      </c>
      <c r="Q6" s="5">
        <f>COUNTIFS(Table2[Sub-Sector],Table3[[#This Row],[Sub-Sector]],Table2[% Away From 52W Low],"&gt;=10")/Table3[[#This Row],[Count]]</f>
        <v>1</v>
      </c>
      <c r="R6" s="5">
        <f>COUNTIFS(Table2[Sub-Sector],Table3[[#This Row],[Sub-Sector]],Table2[% Price above 20 EMA],"&gt;=0")/Table3[[#This Row],[Count]]</f>
        <v>1</v>
      </c>
      <c r="S6" s="5">
        <f>COUNTIFS(Table2[Sub-Sector],Table3[[#This Row],[Sub-Sector]],Table2[% Price above 50 EMA],"&gt;=0")/Table3[[#This Row],[Count]]</f>
        <v>1</v>
      </c>
      <c r="T6" s="5">
        <f>COUNTIFS(Table2[Sub-Sector],Table3[[#This Row],[Sub-Sector]],Table2[% Price above 200 EMA],"&gt;=0")/Table3[[#This Row],[Count]]</f>
        <v>1</v>
      </c>
      <c r="U6" s="5">
        <f>COUNTIFS(Table2[Sub-Sector],Table3[[#This Row],[Sub-Sector]],Table2[Rate of Change - Zone],"Positive")/Table3[[#This Row],[Count]]</f>
        <v>1</v>
      </c>
      <c r="V6" s="5">
        <f>COUNTIFS(Table2[Sub-Sector],Table3[[#This Row],[Sub-Sector]],Table2[Sharpe Ratio],"&gt;=0.10")/Table3[[#This Row],[Count]]</f>
        <v>1</v>
      </c>
      <c r="W6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100.5</v>
      </c>
      <c r="X6" s="6">
        <f>_xlfn.RANK.AVG(Table3[[#This Row],[Score]],Table3[Score],1)</f>
        <v>1.5</v>
      </c>
      <c r="Y6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72</v>
      </c>
      <c r="Z6" s="6">
        <f>_xlfn.RANK.AVG(Table3[[#This Row],[Score 2 ]],Table3[[Score 2 ]],1)</f>
        <v>3.5</v>
      </c>
    </row>
    <row r="7" spans="1:26" x14ac:dyDescent="0.3">
      <c r="A7" t="s">
        <v>80</v>
      </c>
      <c r="B7">
        <f>COUNTIFS(Table2[Sub-Sector],Table3[[#This Row],[Sub-Sector]])</f>
        <v>2</v>
      </c>
      <c r="C7" s="5">
        <f>COUNTIFS(Table2[Sub-Sector],Table3[[#This Row],[Sub-Sector]],Table2[Uptrend],"Uptrend")/Table3[[#This Row],[Count]]</f>
        <v>1</v>
      </c>
      <c r="D7" s="5">
        <f>COUNTIFS(Table2[Sub-Sector],Table3[[#This Row],[Sub-Sector]],Table2[1W Return vs Nifty],"&gt;=5")/Table3[[#This Row],[Count]]</f>
        <v>0</v>
      </c>
      <c r="E7" s="5">
        <f>COUNTIFS(Table2[Sub-Sector],Table3[[#This Row],[Sub-Sector]],Table2[1M Return vs Nifty],"&gt;=5")/Table3[[#This Row],[Count]]</f>
        <v>0</v>
      </c>
      <c r="F7" s="5">
        <f>COUNTIFS(Table2[Sub-Sector],Table3[[#This Row],[Sub-Sector]],Table2[6M Return vs Nifty],"&gt;=10")/Table3[[#This Row],[Count]]</f>
        <v>1</v>
      </c>
      <c r="G7" s="5">
        <f>COUNTIFS(Table2[Sub-Sector],Table3[[#This Row],[Sub-Sector]],Table2[1Y Return vs Nifty],"&gt;=10")/Table3[[#This Row],[Count]]</f>
        <v>1</v>
      </c>
      <c r="H7" s="5">
        <f>COUNTIFS(Table2[Sub-Sector],Table3[[#This Row],[Sub-Sector]],Table2[RSI Exponential â€“ 14D],"&gt;=50")/Table3[[#This Row],[Count]]</f>
        <v>1</v>
      </c>
      <c r="I7" s="5">
        <f>COUNTIFS(Table2[Sub-Sector],Table3[[#This Row],[Sub-Sector]],Table2[Relative Volume],"&gt;=1")/Table3[[#This Row],[Count]]</f>
        <v>1</v>
      </c>
      <c r="J7" s="5">
        <f>COUNTIFS(Table2[Sub-Sector],Table3[[#This Row],[Sub-Sector]],Table2[% Away From Day Low],"&gt;=0.05")/Table3[[#This Row],[Count]]</f>
        <v>0</v>
      </c>
      <c r="K7" s="5">
        <f>COUNTIFS(Table2[Sub-Sector],Table3[[#This Row],[Sub-Sector]],Table2[% Away From Day High],"&lt;=0.05")/Table3[[#This Row],[Count]]</f>
        <v>1</v>
      </c>
      <c r="L7" s="5">
        <f>COUNTIFS(Table2[Sub-Sector],Table3[[#This Row],[Sub-Sector]],Table2[% Away From Current Week Low],"&gt;=0.05")/Table3[[#This Row],[Count]]</f>
        <v>0</v>
      </c>
      <c r="M7" s="5">
        <f>COUNTIFS(Table2[Sub-Sector],Table3[[#This Row],[Sub-Sector]],Table2[% Away From Current Week High],"&lt;=0.05")/Table3[[#This Row],[Count]]</f>
        <v>0.5</v>
      </c>
      <c r="N7" s="5">
        <f>COUNTIFS(Table2[Sub-Sector],Table3[[#This Row],[Sub-Sector]],Table2[% Away From Current Month Low],"&gt;=0.05")/Table3[[#This Row],[Count]]</f>
        <v>1</v>
      </c>
      <c r="O7" s="5">
        <f>COUNTIFS(Table2[Sub-Sector],Table3[[#This Row],[Sub-Sector]],Table2[% Away From Current Month High],"&lt;=0.05")/Table3[[#This Row],[Count]]</f>
        <v>0</v>
      </c>
      <c r="P7" s="5">
        <f>COUNTIFS(Table2[Sub-Sector],Table3[[#This Row],[Sub-Sector]],Table2[% Away From 52W High],"&lt;=10")/Table3[[#This Row],[Count]]</f>
        <v>0.5</v>
      </c>
      <c r="Q7" s="5">
        <f>COUNTIFS(Table2[Sub-Sector],Table3[[#This Row],[Sub-Sector]],Table2[% Away From 52W Low],"&gt;=10")/Table3[[#This Row],[Count]]</f>
        <v>1</v>
      </c>
      <c r="R7" s="5">
        <f>COUNTIFS(Table2[Sub-Sector],Table3[[#This Row],[Sub-Sector]],Table2[% Price above 20 EMA],"&gt;=0")/Table3[[#This Row],[Count]]</f>
        <v>1</v>
      </c>
      <c r="S7" s="5">
        <f>COUNTIFS(Table2[Sub-Sector],Table3[[#This Row],[Sub-Sector]],Table2[% Price above 50 EMA],"&gt;=0")/Table3[[#This Row],[Count]]</f>
        <v>1</v>
      </c>
      <c r="T7" s="5">
        <f>COUNTIFS(Table2[Sub-Sector],Table3[[#This Row],[Sub-Sector]],Table2[% Price above 200 EMA],"&gt;=0")/Table3[[#This Row],[Count]]</f>
        <v>1</v>
      </c>
      <c r="U7" s="5">
        <f>COUNTIFS(Table2[Sub-Sector],Table3[[#This Row],[Sub-Sector]],Table2[Rate of Change - Zone],"Positive")/Table3[[#This Row],[Count]]</f>
        <v>1</v>
      </c>
      <c r="V7" s="5">
        <f>COUNTIFS(Table2[Sub-Sector],Table3[[#This Row],[Sub-Sector]],Table2[Sharpe Ratio],"&gt;=0.10")/Table3[[#This Row],[Count]]</f>
        <v>0</v>
      </c>
      <c r="W7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273</v>
      </c>
      <c r="X7" s="6">
        <f>_xlfn.RANK.AVG(Table3[[#This Row],[Score]],Table3[Score],1)</f>
        <v>12.5</v>
      </c>
      <c r="Y7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72</v>
      </c>
      <c r="Z7" s="6">
        <f>_xlfn.RANK.AVG(Table3[[#This Row],[Score 2 ]],Table3[[Score 2 ]],1)</f>
        <v>3.5</v>
      </c>
    </row>
    <row r="8" spans="1:26" x14ac:dyDescent="0.3">
      <c r="A8" t="s">
        <v>309</v>
      </c>
      <c r="B8">
        <f>COUNTIFS(Table2[Sub-Sector],Table3[[#This Row],[Sub-Sector]])</f>
        <v>3</v>
      </c>
      <c r="C8" s="5">
        <f>COUNTIFS(Table2[Sub-Sector],Table3[[#This Row],[Sub-Sector]],Table2[Uptrend],"Uptrend")/Table3[[#This Row],[Count]]</f>
        <v>1</v>
      </c>
      <c r="D8" s="5">
        <f>COUNTIFS(Table2[Sub-Sector],Table3[[#This Row],[Sub-Sector]],Table2[1W Return vs Nifty],"&gt;=5")/Table3[[#This Row],[Count]]</f>
        <v>0</v>
      </c>
      <c r="E8" s="5">
        <f>COUNTIFS(Table2[Sub-Sector],Table3[[#This Row],[Sub-Sector]],Table2[1M Return vs Nifty],"&gt;=5")/Table3[[#This Row],[Count]]</f>
        <v>0.66666666666666663</v>
      </c>
      <c r="F8" s="5">
        <f>COUNTIFS(Table2[Sub-Sector],Table3[[#This Row],[Sub-Sector]],Table2[6M Return vs Nifty],"&gt;=10")/Table3[[#This Row],[Count]]</f>
        <v>1</v>
      </c>
      <c r="G8" s="5">
        <f>COUNTIFS(Table2[Sub-Sector],Table3[[#This Row],[Sub-Sector]],Table2[1Y Return vs Nifty],"&gt;=10")/Table3[[#This Row],[Count]]</f>
        <v>1</v>
      </c>
      <c r="H8" s="5">
        <f>COUNTIFS(Table2[Sub-Sector],Table3[[#This Row],[Sub-Sector]],Table2[RSI Exponential â€“ 14D],"&gt;=50")/Table3[[#This Row],[Count]]</f>
        <v>1</v>
      </c>
      <c r="I8" s="5">
        <f>COUNTIFS(Table2[Sub-Sector],Table3[[#This Row],[Sub-Sector]],Table2[Relative Volume],"&gt;=1")/Table3[[#This Row],[Count]]</f>
        <v>0.66666666666666663</v>
      </c>
      <c r="J8" s="5">
        <f>COUNTIFS(Table2[Sub-Sector],Table3[[#This Row],[Sub-Sector]],Table2[% Away From Day Low],"&gt;=0.05")/Table3[[#This Row],[Count]]</f>
        <v>0.33333333333333331</v>
      </c>
      <c r="K8" s="5">
        <f>COUNTIFS(Table2[Sub-Sector],Table3[[#This Row],[Sub-Sector]],Table2[% Away From Day High],"&lt;=0.05")/Table3[[#This Row],[Count]]</f>
        <v>1</v>
      </c>
      <c r="L8" s="5">
        <f>COUNTIFS(Table2[Sub-Sector],Table3[[#This Row],[Sub-Sector]],Table2[% Away From Current Week Low],"&gt;=0.05")/Table3[[#This Row],[Count]]</f>
        <v>0.33333333333333331</v>
      </c>
      <c r="M8" s="5">
        <f>COUNTIFS(Table2[Sub-Sector],Table3[[#This Row],[Sub-Sector]],Table2[% Away From Current Week High],"&lt;=0.05")/Table3[[#This Row],[Count]]</f>
        <v>1</v>
      </c>
      <c r="N8" s="5">
        <f>COUNTIFS(Table2[Sub-Sector],Table3[[#This Row],[Sub-Sector]],Table2[% Away From Current Month Low],"&gt;=0.05")/Table3[[#This Row],[Count]]</f>
        <v>1</v>
      </c>
      <c r="O8" s="5">
        <f>COUNTIFS(Table2[Sub-Sector],Table3[[#This Row],[Sub-Sector]],Table2[% Away From Current Month High],"&lt;=0.05")/Table3[[#This Row],[Count]]</f>
        <v>0.66666666666666663</v>
      </c>
      <c r="P8" s="5">
        <f>COUNTIFS(Table2[Sub-Sector],Table3[[#This Row],[Sub-Sector]],Table2[% Away From 52W High],"&lt;=10")/Table3[[#This Row],[Count]]</f>
        <v>1</v>
      </c>
      <c r="Q8" s="5">
        <f>COUNTIFS(Table2[Sub-Sector],Table3[[#This Row],[Sub-Sector]],Table2[% Away From 52W Low],"&gt;=10")/Table3[[#This Row],[Count]]</f>
        <v>1</v>
      </c>
      <c r="R8" s="5">
        <f>COUNTIFS(Table2[Sub-Sector],Table3[[#This Row],[Sub-Sector]],Table2[% Price above 20 EMA],"&gt;=0")/Table3[[#This Row],[Count]]</f>
        <v>1</v>
      </c>
      <c r="S8" s="5">
        <f>COUNTIFS(Table2[Sub-Sector],Table3[[#This Row],[Sub-Sector]],Table2[% Price above 50 EMA],"&gt;=0")/Table3[[#This Row],[Count]]</f>
        <v>1</v>
      </c>
      <c r="T8" s="5">
        <f>COUNTIFS(Table2[Sub-Sector],Table3[[#This Row],[Sub-Sector]],Table2[% Price above 200 EMA],"&gt;=0")/Table3[[#This Row],[Count]]</f>
        <v>1</v>
      </c>
      <c r="U8" s="5">
        <f>COUNTIFS(Table2[Sub-Sector],Table3[[#This Row],[Sub-Sector]],Table2[Rate of Change - Zone],"Positive")/Table3[[#This Row],[Count]]</f>
        <v>1</v>
      </c>
      <c r="V8" s="5">
        <f>COUNTIFS(Table2[Sub-Sector],Table3[[#This Row],[Sub-Sector]],Table2[Sharpe Ratio],"&gt;=0.10")/Table3[[#This Row],[Count]]</f>
        <v>1</v>
      </c>
      <c r="W8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223.5</v>
      </c>
      <c r="X8" s="6">
        <f>_xlfn.RANK.AVG(Table3[[#This Row],[Score]],Table3[Score],1)</f>
        <v>7</v>
      </c>
      <c r="Y8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104.5</v>
      </c>
      <c r="Z8" s="6">
        <f>_xlfn.RANK.AVG(Table3[[#This Row],[Score 2 ]],Table3[[Score 2 ]],1)</f>
        <v>7</v>
      </c>
    </row>
    <row r="9" spans="1:26" x14ac:dyDescent="0.3">
      <c r="A9" t="s">
        <v>65</v>
      </c>
      <c r="B9">
        <f>COUNTIFS(Table2[Sub-Sector],Table3[[#This Row],[Sub-Sector]])</f>
        <v>5</v>
      </c>
      <c r="C9" s="5">
        <f>COUNTIFS(Table2[Sub-Sector],Table3[[#This Row],[Sub-Sector]],Table2[Uptrend],"Uptrend")/Table3[[#This Row],[Count]]</f>
        <v>0.8</v>
      </c>
      <c r="D9" s="5">
        <f>COUNTIFS(Table2[Sub-Sector],Table3[[#This Row],[Sub-Sector]],Table2[1W Return vs Nifty],"&gt;=5")/Table3[[#This Row],[Count]]</f>
        <v>0</v>
      </c>
      <c r="E9" s="5">
        <f>COUNTIFS(Table2[Sub-Sector],Table3[[#This Row],[Sub-Sector]],Table2[1M Return vs Nifty],"&gt;=5")/Table3[[#This Row],[Count]]</f>
        <v>0.4</v>
      </c>
      <c r="F9" s="5">
        <f>COUNTIFS(Table2[Sub-Sector],Table3[[#This Row],[Sub-Sector]],Table2[6M Return vs Nifty],"&gt;=10")/Table3[[#This Row],[Count]]</f>
        <v>0.8</v>
      </c>
      <c r="G9" s="5">
        <f>COUNTIFS(Table2[Sub-Sector],Table3[[#This Row],[Sub-Sector]],Table2[1Y Return vs Nifty],"&gt;=10")/Table3[[#This Row],[Count]]</f>
        <v>0.8</v>
      </c>
      <c r="H9" s="5">
        <f>COUNTIFS(Table2[Sub-Sector],Table3[[#This Row],[Sub-Sector]],Table2[RSI Exponential â€“ 14D],"&gt;=50")/Table3[[#This Row],[Count]]</f>
        <v>1</v>
      </c>
      <c r="I9" s="5">
        <f>COUNTIFS(Table2[Sub-Sector],Table3[[#This Row],[Sub-Sector]],Table2[Relative Volume],"&gt;=1")/Table3[[#This Row],[Count]]</f>
        <v>1</v>
      </c>
      <c r="J9" s="5">
        <f>COUNTIFS(Table2[Sub-Sector],Table3[[#This Row],[Sub-Sector]],Table2[% Away From Day Low],"&gt;=0.05")/Table3[[#This Row],[Count]]</f>
        <v>0</v>
      </c>
      <c r="K9" s="5">
        <f>COUNTIFS(Table2[Sub-Sector],Table3[[#This Row],[Sub-Sector]],Table2[% Away From Day High],"&lt;=0.05")/Table3[[#This Row],[Count]]</f>
        <v>1</v>
      </c>
      <c r="L9" s="5">
        <f>COUNTIFS(Table2[Sub-Sector],Table3[[#This Row],[Sub-Sector]],Table2[% Away From Current Week Low],"&gt;=0.05")/Table3[[#This Row],[Count]]</f>
        <v>0.2</v>
      </c>
      <c r="M9" s="5">
        <f>COUNTIFS(Table2[Sub-Sector],Table3[[#This Row],[Sub-Sector]],Table2[% Away From Current Week High],"&lt;=0.05")/Table3[[#This Row],[Count]]</f>
        <v>1</v>
      </c>
      <c r="N9" s="5">
        <f>COUNTIFS(Table2[Sub-Sector],Table3[[#This Row],[Sub-Sector]],Table2[% Away From Current Month Low],"&gt;=0.05")/Table3[[#This Row],[Count]]</f>
        <v>1</v>
      </c>
      <c r="O9" s="5">
        <f>COUNTIFS(Table2[Sub-Sector],Table3[[#This Row],[Sub-Sector]],Table2[% Away From Current Month High],"&lt;=0.05")/Table3[[#This Row],[Count]]</f>
        <v>0.2</v>
      </c>
      <c r="P9" s="5">
        <f>COUNTIFS(Table2[Sub-Sector],Table3[[#This Row],[Sub-Sector]],Table2[% Away From 52W High],"&lt;=10")/Table3[[#This Row],[Count]]</f>
        <v>0.6</v>
      </c>
      <c r="Q9" s="5">
        <f>COUNTIFS(Table2[Sub-Sector],Table3[[#This Row],[Sub-Sector]],Table2[% Away From 52W Low],"&gt;=10")/Table3[[#This Row],[Count]]</f>
        <v>1</v>
      </c>
      <c r="R9" s="5">
        <f>COUNTIFS(Table2[Sub-Sector],Table3[[#This Row],[Sub-Sector]],Table2[% Price above 20 EMA],"&gt;=0")/Table3[[#This Row],[Count]]</f>
        <v>1</v>
      </c>
      <c r="S9" s="5">
        <f>COUNTIFS(Table2[Sub-Sector],Table3[[#This Row],[Sub-Sector]],Table2[% Price above 50 EMA],"&gt;=0")/Table3[[#This Row],[Count]]</f>
        <v>1</v>
      </c>
      <c r="T9" s="5">
        <f>COUNTIFS(Table2[Sub-Sector],Table3[[#This Row],[Sub-Sector]],Table2[% Price above 200 EMA],"&gt;=0")/Table3[[#This Row],[Count]]</f>
        <v>0.8</v>
      </c>
      <c r="U9" s="5">
        <f>COUNTIFS(Table2[Sub-Sector],Table3[[#This Row],[Sub-Sector]],Table2[Rate of Change - Zone],"Positive")/Table3[[#This Row],[Count]]</f>
        <v>1</v>
      </c>
      <c r="V9" s="5">
        <f>COUNTIFS(Table2[Sub-Sector],Table3[[#This Row],[Sub-Sector]],Table2[Sharpe Ratio],"&gt;=0.10")/Table3[[#This Row],[Count]]</f>
        <v>0.6</v>
      </c>
      <c r="W9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287</v>
      </c>
      <c r="X9" s="6">
        <f>_xlfn.RANK.AVG(Table3[[#This Row],[Score]],Table3[Score],1)</f>
        <v>20</v>
      </c>
      <c r="Y9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112.5</v>
      </c>
      <c r="Z9" s="6">
        <f>_xlfn.RANK.AVG(Table3[[#This Row],[Score 2 ]],Table3[[Score 2 ]],1)</f>
        <v>8</v>
      </c>
    </row>
    <row r="10" spans="1:26" x14ac:dyDescent="0.3">
      <c r="A10" t="s">
        <v>329</v>
      </c>
      <c r="B10">
        <f>COUNTIFS(Table2[Sub-Sector],Table3[[#This Row],[Sub-Sector]])</f>
        <v>2</v>
      </c>
      <c r="C10" s="5">
        <f>COUNTIFS(Table2[Sub-Sector],Table3[[#This Row],[Sub-Sector]],Table2[Uptrend],"Uptrend")/Table3[[#This Row],[Count]]</f>
        <v>1</v>
      </c>
      <c r="D10" s="5">
        <f>COUNTIFS(Table2[Sub-Sector],Table3[[#This Row],[Sub-Sector]],Table2[1W Return vs Nifty],"&gt;=5")/Table3[[#This Row],[Count]]</f>
        <v>0.5</v>
      </c>
      <c r="E10" s="5">
        <f>COUNTIFS(Table2[Sub-Sector],Table3[[#This Row],[Sub-Sector]],Table2[1M Return vs Nifty],"&gt;=5")/Table3[[#This Row],[Count]]</f>
        <v>0.5</v>
      </c>
      <c r="F10" s="5">
        <f>COUNTIFS(Table2[Sub-Sector],Table3[[#This Row],[Sub-Sector]],Table2[6M Return vs Nifty],"&gt;=10")/Table3[[#This Row],[Count]]</f>
        <v>1</v>
      </c>
      <c r="G10" s="5">
        <f>COUNTIFS(Table2[Sub-Sector],Table3[[#This Row],[Sub-Sector]],Table2[1Y Return vs Nifty],"&gt;=10")/Table3[[#This Row],[Count]]</f>
        <v>1</v>
      </c>
      <c r="H10" s="5">
        <f>COUNTIFS(Table2[Sub-Sector],Table3[[#This Row],[Sub-Sector]],Table2[RSI Exponential â€“ 14D],"&gt;=50")/Table3[[#This Row],[Count]]</f>
        <v>0.5</v>
      </c>
      <c r="I10" s="5">
        <f>COUNTIFS(Table2[Sub-Sector],Table3[[#This Row],[Sub-Sector]],Table2[Relative Volume],"&gt;=1")/Table3[[#This Row],[Count]]</f>
        <v>0.5</v>
      </c>
      <c r="J10" s="5">
        <f>COUNTIFS(Table2[Sub-Sector],Table3[[#This Row],[Sub-Sector]],Table2[% Away From Day Low],"&gt;=0.05")/Table3[[#This Row],[Count]]</f>
        <v>0</v>
      </c>
      <c r="K10" s="5">
        <f>COUNTIFS(Table2[Sub-Sector],Table3[[#This Row],[Sub-Sector]],Table2[% Away From Day High],"&lt;=0.05")/Table3[[#This Row],[Count]]</f>
        <v>1</v>
      </c>
      <c r="L10" s="5">
        <f>COUNTIFS(Table2[Sub-Sector],Table3[[#This Row],[Sub-Sector]],Table2[% Away From Current Week Low],"&gt;=0.05")/Table3[[#This Row],[Count]]</f>
        <v>0</v>
      </c>
      <c r="M10" s="5">
        <f>COUNTIFS(Table2[Sub-Sector],Table3[[#This Row],[Sub-Sector]],Table2[% Away From Current Week High],"&lt;=0.05")/Table3[[#This Row],[Count]]</f>
        <v>1</v>
      </c>
      <c r="N10" s="5">
        <f>COUNTIFS(Table2[Sub-Sector],Table3[[#This Row],[Sub-Sector]],Table2[% Away From Current Month Low],"&gt;=0.05")/Table3[[#This Row],[Count]]</f>
        <v>1</v>
      </c>
      <c r="O10" s="5">
        <f>COUNTIFS(Table2[Sub-Sector],Table3[[#This Row],[Sub-Sector]],Table2[% Away From Current Month High],"&lt;=0.05")/Table3[[#This Row],[Count]]</f>
        <v>0</v>
      </c>
      <c r="P10" s="5">
        <f>COUNTIFS(Table2[Sub-Sector],Table3[[#This Row],[Sub-Sector]],Table2[% Away From 52W High],"&lt;=10")/Table3[[#This Row],[Count]]</f>
        <v>0.5</v>
      </c>
      <c r="Q10" s="5">
        <f>COUNTIFS(Table2[Sub-Sector],Table3[[#This Row],[Sub-Sector]],Table2[% Away From 52W Low],"&gt;=10")/Table3[[#This Row],[Count]]</f>
        <v>1</v>
      </c>
      <c r="R10" s="5">
        <f>COUNTIFS(Table2[Sub-Sector],Table3[[#This Row],[Sub-Sector]],Table2[% Price above 20 EMA],"&gt;=0")/Table3[[#This Row],[Count]]</f>
        <v>0.5</v>
      </c>
      <c r="S10" s="5">
        <f>COUNTIFS(Table2[Sub-Sector],Table3[[#This Row],[Sub-Sector]],Table2[% Price above 50 EMA],"&gt;=0")/Table3[[#This Row],[Count]]</f>
        <v>1</v>
      </c>
      <c r="T10" s="5">
        <f>COUNTIFS(Table2[Sub-Sector],Table3[[#This Row],[Sub-Sector]],Table2[% Price above 200 EMA],"&gt;=0")/Table3[[#This Row],[Count]]</f>
        <v>1</v>
      </c>
      <c r="U10" s="5">
        <f>COUNTIFS(Table2[Sub-Sector],Table3[[#This Row],[Sub-Sector]],Table2[Rate of Change - Zone],"Positive")/Table3[[#This Row],[Count]]</f>
        <v>1</v>
      </c>
      <c r="V10" s="5">
        <f>COUNTIFS(Table2[Sub-Sector],Table3[[#This Row],[Sub-Sector]],Table2[Sharpe Ratio],"&gt;=0.10")/Table3[[#This Row],[Count]]</f>
        <v>1</v>
      </c>
      <c r="W10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187.5</v>
      </c>
      <c r="X10" s="6">
        <f>_xlfn.RANK.AVG(Table3[[#This Row],[Score]],Table3[Score],1)</f>
        <v>5.5</v>
      </c>
      <c r="Y10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129.5</v>
      </c>
      <c r="Z10" s="6">
        <f>_xlfn.RANK.AVG(Table3[[#This Row],[Score 2 ]],Table3[[Score 2 ]],1)</f>
        <v>10.5</v>
      </c>
    </row>
    <row r="11" spans="1:26" x14ac:dyDescent="0.3">
      <c r="A11" t="s">
        <v>334</v>
      </c>
      <c r="B11">
        <f>COUNTIFS(Table2[Sub-Sector],Table3[[#This Row],[Sub-Sector]])</f>
        <v>2</v>
      </c>
      <c r="C11" s="5">
        <f>COUNTIFS(Table2[Sub-Sector],Table3[[#This Row],[Sub-Sector]],Table2[Uptrend],"Uptrend")/Table3[[#This Row],[Count]]</f>
        <v>1</v>
      </c>
      <c r="D11" s="5">
        <f>COUNTIFS(Table2[Sub-Sector],Table3[[#This Row],[Sub-Sector]],Table2[1W Return vs Nifty],"&gt;=5")/Table3[[#This Row],[Count]]</f>
        <v>0.5</v>
      </c>
      <c r="E11" s="5">
        <f>COUNTIFS(Table2[Sub-Sector],Table3[[#This Row],[Sub-Sector]],Table2[1M Return vs Nifty],"&gt;=5")/Table3[[#This Row],[Count]]</f>
        <v>0.5</v>
      </c>
      <c r="F11" s="5">
        <f>COUNTIFS(Table2[Sub-Sector],Table3[[#This Row],[Sub-Sector]],Table2[6M Return vs Nifty],"&gt;=10")/Table3[[#This Row],[Count]]</f>
        <v>1</v>
      </c>
      <c r="G11" s="5">
        <f>COUNTIFS(Table2[Sub-Sector],Table3[[#This Row],[Sub-Sector]],Table2[1Y Return vs Nifty],"&gt;=10")/Table3[[#This Row],[Count]]</f>
        <v>1</v>
      </c>
      <c r="H11" s="5">
        <f>COUNTIFS(Table2[Sub-Sector],Table3[[#This Row],[Sub-Sector]],Table2[RSI Exponential â€“ 14D],"&gt;=50")/Table3[[#This Row],[Count]]</f>
        <v>0.5</v>
      </c>
      <c r="I11" s="5">
        <f>COUNTIFS(Table2[Sub-Sector],Table3[[#This Row],[Sub-Sector]],Table2[Relative Volume],"&gt;=1")/Table3[[#This Row],[Count]]</f>
        <v>0.5</v>
      </c>
      <c r="J11" s="5">
        <f>COUNTIFS(Table2[Sub-Sector],Table3[[#This Row],[Sub-Sector]],Table2[% Away From Day Low],"&gt;=0.05")/Table3[[#This Row],[Count]]</f>
        <v>0</v>
      </c>
      <c r="K11" s="5">
        <f>COUNTIFS(Table2[Sub-Sector],Table3[[#This Row],[Sub-Sector]],Table2[% Away From Day High],"&lt;=0.05")/Table3[[#This Row],[Count]]</f>
        <v>1</v>
      </c>
      <c r="L11" s="5">
        <f>COUNTIFS(Table2[Sub-Sector],Table3[[#This Row],[Sub-Sector]],Table2[% Away From Current Week Low],"&gt;=0.05")/Table3[[#This Row],[Count]]</f>
        <v>0</v>
      </c>
      <c r="M11" s="5">
        <f>COUNTIFS(Table2[Sub-Sector],Table3[[#This Row],[Sub-Sector]],Table2[% Away From Current Week High],"&lt;=0.05")/Table3[[#This Row],[Count]]</f>
        <v>0.5</v>
      </c>
      <c r="N11" s="5">
        <f>COUNTIFS(Table2[Sub-Sector],Table3[[#This Row],[Sub-Sector]],Table2[% Away From Current Month Low],"&gt;=0.05")/Table3[[#This Row],[Count]]</f>
        <v>1</v>
      </c>
      <c r="O11" s="5">
        <f>COUNTIFS(Table2[Sub-Sector],Table3[[#This Row],[Sub-Sector]],Table2[% Away From Current Month High],"&lt;=0.05")/Table3[[#This Row],[Count]]</f>
        <v>0</v>
      </c>
      <c r="P11" s="5">
        <f>COUNTIFS(Table2[Sub-Sector],Table3[[#This Row],[Sub-Sector]],Table2[% Away From 52W High],"&lt;=10")/Table3[[#This Row],[Count]]</f>
        <v>0.5</v>
      </c>
      <c r="Q11" s="5">
        <f>COUNTIFS(Table2[Sub-Sector],Table3[[#This Row],[Sub-Sector]],Table2[% Away From 52W Low],"&gt;=10")/Table3[[#This Row],[Count]]</f>
        <v>1</v>
      </c>
      <c r="R11" s="5">
        <f>COUNTIFS(Table2[Sub-Sector],Table3[[#This Row],[Sub-Sector]],Table2[% Price above 20 EMA],"&gt;=0")/Table3[[#This Row],[Count]]</f>
        <v>0.5</v>
      </c>
      <c r="S11" s="5">
        <f>COUNTIFS(Table2[Sub-Sector],Table3[[#This Row],[Sub-Sector]],Table2[% Price above 50 EMA],"&gt;=0")/Table3[[#This Row],[Count]]</f>
        <v>1</v>
      </c>
      <c r="T11" s="5">
        <f>COUNTIFS(Table2[Sub-Sector],Table3[[#This Row],[Sub-Sector]],Table2[% Price above 200 EMA],"&gt;=0")/Table3[[#This Row],[Count]]</f>
        <v>1</v>
      </c>
      <c r="U11" s="5">
        <f>COUNTIFS(Table2[Sub-Sector],Table3[[#This Row],[Sub-Sector]],Table2[Rate of Change - Zone],"Positive")/Table3[[#This Row],[Count]]</f>
        <v>1</v>
      </c>
      <c r="V11" s="5">
        <f>COUNTIFS(Table2[Sub-Sector],Table3[[#This Row],[Sub-Sector]],Table2[Sharpe Ratio],"&gt;=0.10")/Table3[[#This Row],[Count]]</f>
        <v>0.5</v>
      </c>
      <c r="W11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187.5</v>
      </c>
      <c r="X11" s="6">
        <f>_xlfn.RANK.AVG(Table3[[#This Row],[Score]],Table3[Score],1)</f>
        <v>5.5</v>
      </c>
      <c r="Y11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129.5</v>
      </c>
      <c r="Z11" s="6">
        <f>_xlfn.RANK.AVG(Table3[[#This Row],[Score 2 ]],Table3[[Score 2 ]],1)</f>
        <v>10.5</v>
      </c>
    </row>
    <row r="12" spans="1:26" x14ac:dyDescent="0.3">
      <c r="A12" t="s">
        <v>836</v>
      </c>
      <c r="B12">
        <f>COUNTIFS(Table2[Sub-Sector],Table3[[#This Row],[Sub-Sector]])</f>
        <v>2</v>
      </c>
      <c r="C12" s="5">
        <f>COUNTIFS(Table2[Sub-Sector],Table3[[#This Row],[Sub-Sector]],Table2[Uptrend],"Uptrend")/Table3[[#This Row],[Count]]</f>
        <v>1</v>
      </c>
      <c r="D12" s="5">
        <f>COUNTIFS(Table2[Sub-Sector],Table3[[#This Row],[Sub-Sector]],Table2[1W Return vs Nifty],"&gt;=5")/Table3[[#This Row],[Count]]</f>
        <v>0</v>
      </c>
      <c r="E12" s="5">
        <f>COUNTIFS(Table2[Sub-Sector],Table3[[#This Row],[Sub-Sector]],Table2[1M Return vs Nifty],"&gt;=5")/Table3[[#This Row],[Count]]</f>
        <v>0</v>
      </c>
      <c r="F12" s="5">
        <f>COUNTIFS(Table2[Sub-Sector],Table3[[#This Row],[Sub-Sector]],Table2[6M Return vs Nifty],"&gt;=10")/Table3[[#This Row],[Count]]</f>
        <v>1</v>
      </c>
      <c r="G12" s="5">
        <f>COUNTIFS(Table2[Sub-Sector],Table3[[#This Row],[Sub-Sector]],Table2[1Y Return vs Nifty],"&gt;=10")/Table3[[#This Row],[Count]]</f>
        <v>1</v>
      </c>
      <c r="H12" s="5">
        <f>COUNTIFS(Table2[Sub-Sector],Table3[[#This Row],[Sub-Sector]],Table2[RSI Exponential â€“ 14D],"&gt;=50")/Table3[[#This Row],[Count]]</f>
        <v>1</v>
      </c>
      <c r="I12" s="5">
        <f>COUNTIFS(Table2[Sub-Sector],Table3[[#This Row],[Sub-Sector]],Table2[Relative Volume],"&gt;=1")/Table3[[#This Row],[Count]]</f>
        <v>0.5</v>
      </c>
      <c r="J12" s="5">
        <f>COUNTIFS(Table2[Sub-Sector],Table3[[#This Row],[Sub-Sector]],Table2[% Away From Day Low],"&gt;=0.05")/Table3[[#This Row],[Count]]</f>
        <v>0</v>
      </c>
      <c r="K12" s="5">
        <f>COUNTIFS(Table2[Sub-Sector],Table3[[#This Row],[Sub-Sector]],Table2[% Away From Day High],"&lt;=0.05")/Table3[[#This Row],[Count]]</f>
        <v>1</v>
      </c>
      <c r="L12" s="5">
        <f>COUNTIFS(Table2[Sub-Sector],Table3[[#This Row],[Sub-Sector]],Table2[% Away From Current Week Low],"&gt;=0.05")/Table3[[#This Row],[Count]]</f>
        <v>0</v>
      </c>
      <c r="M12" s="5">
        <f>COUNTIFS(Table2[Sub-Sector],Table3[[#This Row],[Sub-Sector]],Table2[% Away From Current Week High],"&lt;=0.05")/Table3[[#This Row],[Count]]</f>
        <v>1</v>
      </c>
      <c r="N12" s="5">
        <f>COUNTIFS(Table2[Sub-Sector],Table3[[#This Row],[Sub-Sector]],Table2[% Away From Current Month Low],"&gt;=0.05")/Table3[[#This Row],[Count]]</f>
        <v>1</v>
      </c>
      <c r="O12" s="5">
        <f>COUNTIFS(Table2[Sub-Sector],Table3[[#This Row],[Sub-Sector]],Table2[% Away From Current Month High],"&lt;=0.05")/Table3[[#This Row],[Count]]</f>
        <v>1</v>
      </c>
      <c r="P12" s="5">
        <f>COUNTIFS(Table2[Sub-Sector],Table3[[#This Row],[Sub-Sector]],Table2[% Away From 52W High],"&lt;=10")/Table3[[#This Row],[Count]]</f>
        <v>0.5</v>
      </c>
      <c r="Q12" s="5">
        <f>COUNTIFS(Table2[Sub-Sector],Table3[[#This Row],[Sub-Sector]],Table2[% Away From 52W Low],"&gt;=10")/Table3[[#This Row],[Count]]</f>
        <v>1</v>
      </c>
      <c r="R12" s="5">
        <f>COUNTIFS(Table2[Sub-Sector],Table3[[#This Row],[Sub-Sector]],Table2[% Price above 20 EMA],"&gt;=0")/Table3[[#This Row],[Count]]</f>
        <v>1</v>
      </c>
      <c r="S12" s="5">
        <f>COUNTIFS(Table2[Sub-Sector],Table3[[#This Row],[Sub-Sector]],Table2[% Price above 50 EMA],"&gt;=0")/Table3[[#This Row],[Count]]</f>
        <v>1</v>
      </c>
      <c r="T12" s="5">
        <f>COUNTIFS(Table2[Sub-Sector],Table3[[#This Row],[Sub-Sector]],Table2[% Price above 200 EMA],"&gt;=0")/Table3[[#This Row],[Count]]</f>
        <v>1</v>
      </c>
      <c r="U12" s="5">
        <f>COUNTIFS(Table2[Sub-Sector],Table3[[#This Row],[Sub-Sector]],Table2[Rate of Change - Zone],"Positive")/Table3[[#This Row],[Count]]</f>
        <v>1</v>
      </c>
      <c r="V12" s="5">
        <f>COUNTIFS(Table2[Sub-Sector],Table3[[#This Row],[Sub-Sector]],Table2[Sharpe Ratio],"&gt;=0.10")/Table3[[#This Row],[Count]]</f>
        <v>0.5</v>
      </c>
      <c r="W12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330.5</v>
      </c>
      <c r="X12" s="6">
        <f>_xlfn.RANK.AVG(Table3[[#This Row],[Score]],Table3[Score],1)</f>
        <v>25.5</v>
      </c>
      <c r="Y12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129.5</v>
      </c>
      <c r="Z12" s="6">
        <f>_xlfn.RANK.AVG(Table3[[#This Row],[Score 2 ]],Table3[[Score 2 ]],1)</f>
        <v>10.5</v>
      </c>
    </row>
    <row r="13" spans="1:26" x14ac:dyDescent="0.3">
      <c r="A13" t="s">
        <v>1095</v>
      </c>
      <c r="B13">
        <f>COUNTIFS(Table2[Sub-Sector],Table3[[#This Row],[Sub-Sector]])</f>
        <v>2</v>
      </c>
      <c r="C13" s="5">
        <f>COUNTIFS(Table2[Sub-Sector],Table3[[#This Row],[Sub-Sector]],Table2[Uptrend],"Uptrend")/Table3[[#This Row],[Count]]</f>
        <v>1</v>
      </c>
      <c r="D13" s="5">
        <f>COUNTIFS(Table2[Sub-Sector],Table3[[#This Row],[Sub-Sector]],Table2[1W Return vs Nifty],"&gt;=5")/Table3[[#This Row],[Count]]</f>
        <v>0</v>
      </c>
      <c r="E13" s="5">
        <f>COUNTIFS(Table2[Sub-Sector],Table3[[#This Row],[Sub-Sector]],Table2[1M Return vs Nifty],"&gt;=5")/Table3[[#This Row],[Count]]</f>
        <v>0</v>
      </c>
      <c r="F13" s="5">
        <f>COUNTIFS(Table2[Sub-Sector],Table3[[#This Row],[Sub-Sector]],Table2[6M Return vs Nifty],"&gt;=10")/Table3[[#This Row],[Count]]</f>
        <v>1</v>
      </c>
      <c r="G13" s="5">
        <f>COUNTIFS(Table2[Sub-Sector],Table3[[#This Row],[Sub-Sector]],Table2[1Y Return vs Nifty],"&gt;=10")/Table3[[#This Row],[Count]]</f>
        <v>1</v>
      </c>
      <c r="H13" s="5">
        <f>COUNTIFS(Table2[Sub-Sector],Table3[[#This Row],[Sub-Sector]],Table2[RSI Exponential â€“ 14D],"&gt;=50")/Table3[[#This Row],[Count]]</f>
        <v>1</v>
      </c>
      <c r="I13" s="5">
        <f>COUNTIFS(Table2[Sub-Sector],Table3[[#This Row],[Sub-Sector]],Table2[Relative Volume],"&gt;=1")/Table3[[#This Row],[Count]]</f>
        <v>0.5</v>
      </c>
      <c r="J13" s="5">
        <f>COUNTIFS(Table2[Sub-Sector],Table3[[#This Row],[Sub-Sector]],Table2[% Away From Day Low],"&gt;=0.05")/Table3[[#This Row],[Count]]</f>
        <v>0</v>
      </c>
      <c r="K13" s="5">
        <f>COUNTIFS(Table2[Sub-Sector],Table3[[#This Row],[Sub-Sector]],Table2[% Away From Day High],"&lt;=0.05")/Table3[[#This Row],[Count]]</f>
        <v>0.5</v>
      </c>
      <c r="L13" s="5">
        <f>COUNTIFS(Table2[Sub-Sector],Table3[[#This Row],[Sub-Sector]],Table2[% Away From Current Week Low],"&gt;=0.05")/Table3[[#This Row],[Count]]</f>
        <v>0</v>
      </c>
      <c r="M13" s="5">
        <f>COUNTIFS(Table2[Sub-Sector],Table3[[#This Row],[Sub-Sector]],Table2[% Away From Current Week High],"&lt;=0.05")/Table3[[#This Row],[Count]]</f>
        <v>0.5</v>
      </c>
      <c r="N13" s="5">
        <f>COUNTIFS(Table2[Sub-Sector],Table3[[#This Row],[Sub-Sector]],Table2[% Away From Current Month Low],"&gt;=0.05")/Table3[[#This Row],[Count]]</f>
        <v>1</v>
      </c>
      <c r="O13" s="5">
        <f>COUNTIFS(Table2[Sub-Sector],Table3[[#This Row],[Sub-Sector]],Table2[% Away From Current Month High],"&lt;=0.05")/Table3[[#This Row],[Count]]</f>
        <v>0</v>
      </c>
      <c r="P13" s="5">
        <f>COUNTIFS(Table2[Sub-Sector],Table3[[#This Row],[Sub-Sector]],Table2[% Away From 52W High],"&lt;=10")/Table3[[#This Row],[Count]]</f>
        <v>0.5</v>
      </c>
      <c r="Q13" s="5">
        <f>COUNTIFS(Table2[Sub-Sector],Table3[[#This Row],[Sub-Sector]],Table2[% Away From 52W Low],"&gt;=10")/Table3[[#This Row],[Count]]</f>
        <v>1</v>
      </c>
      <c r="R13" s="5">
        <f>COUNTIFS(Table2[Sub-Sector],Table3[[#This Row],[Sub-Sector]],Table2[% Price above 20 EMA],"&gt;=0")/Table3[[#This Row],[Count]]</f>
        <v>1</v>
      </c>
      <c r="S13" s="5">
        <f>COUNTIFS(Table2[Sub-Sector],Table3[[#This Row],[Sub-Sector]],Table2[% Price above 50 EMA],"&gt;=0")/Table3[[#This Row],[Count]]</f>
        <v>1</v>
      </c>
      <c r="T13" s="5">
        <f>COUNTIFS(Table2[Sub-Sector],Table3[[#This Row],[Sub-Sector]],Table2[% Price above 200 EMA],"&gt;=0")/Table3[[#This Row],[Count]]</f>
        <v>1</v>
      </c>
      <c r="U13" s="5">
        <f>COUNTIFS(Table2[Sub-Sector],Table3[[#This Row],[Sub-Sector]],Table2[Rate of Change - Zone],"Positive")/Table3[[#This Row],[Count]]</f>
        <v>1</v>
      </c>
      <c r="V13" s="5">
        <f>COUNTIFS(Table2[Sub-Sector],Table3[[#This Row],[Sub-Sector]],Table2[Sharpe Ratio],"&gt;=0.10")/Table3[[#This Row],[Count]]</f>
        <v>0</v>
      </c>
      <c r="W13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330.5</v>
      </c>
      <c r="X13" s="6">
        <f>_xlfn.RANK.AVG(Table3[[#This Row],[Score]],Table3[Score],1)</f>
        <v>25.5</v>
      </c>
      <c r="Y13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129.5</v>
      </c>
      <c r="Z13" s="6">
        <f>_xlfn.RANK.AVG(Table3[[#This Row],[Score 2 ]],Table3[[Score 2 ]],1)</f>
        <v>10.5</v>
      </c>
    </row>
    <row r="14" spans="1:26" x14ac:dyDescent="0.3">
      <c r="A14" t="s">
        <v>500</v>
      </c>
      <c r="B14">
        <f>COUNTIFS(Table2[Sub-Sector],Table3[[#This Row],[Sub-Sector]])</f>
        <v>4</v>
      </c>
      <c r="C14" s="5">
        <f>COUNTIFS(Table2[Sub-Sector],Table3[[#This Row],[Sub-Sector]],Table2[Uptrend],"Uptrend")/Table3[[#This Row],[Count]]</f>
        <v>1</v>
      </c>
      <c r="D14" s="5">
        <f>COUNTIFS(Table2[Sub-Sector],Table3[[#This Row],[Sub-Sector]],Table2[1W Return vs Nifty],"&gt;=5")/Table3[[#This Row],[Count]]</f>
        <v>0</v>
      </c>
      <c r="E14" s="5">
        <f>COUNTIFS(Table2[Sub-Sector],Table3[[#This Row],[Sub-Sector]],Table2[1M Return vs Nifty],"&gt;=5")/Table3[[#This Row],[Count]]</f>
        <v>0.75</v>
      </c>
      <c r="F14" s="5">
        <f>COUNTIFS(Table2[Sub-Sector],Table3[[#This Row],[Sub-Sector]],Table2[6M Return vs Nifty],"&gt;=10")/Table3[[#This Row],[Count]]</f>
        <v>0.75</v>
      </c>
      <c r="G14" s="5">
        <f>COUNTIFS(Table2[Sub-Sector],Table3[[#This Row],[Sub-Sector]],Table2[1Y Return vs Nifty],"&gt;=10")/Table3[[#This Row],[Count]]</f>
        <v>0.75</v>
      </c>
      <c r="H14" s="5">
        <f>COUNTIFS(Table2[Sub-Sector],Table3[[#This Row],[Sub-Sector]],Table2[RSI Exponential â€“ 14D],"&gt;=50")/Table3[[#This Row],[Count]]</f>
        <v>1</v>
      </c>
      <c r="I14" s="5">
        <f>COUNTIFS(Table2[Sub-Sector],Table3[[#This Row],[Sub-Sector]],Table2[Relative Volume],"&gt;=1")/Table3[[#This Row],[Count]]</f>
        <v>0.75</v>
      </c>
      <c r="J14" s="5">
        <f>COUNTIFS(Table2[Sub-Sector],Table3[[#This Row],[Sub-Sector]],Table2[% Away From Day Low],"&gt;=0.05")/Table3[[#This Row],[Count]]</f>
        <v>0</v>
      </c>
      <c r="K14" s="5">
        <f>COUNTIFS(Table2[Sub-Sector],Table3[[#This Row],[Sub-Sector]],Table2[% Away From Day High],"&lt;=0.05")/Table3[[#This Row],[Count]]</f>
        <v>1</v>
      </c>
      <c r="L14" s="5">
        <f>COUNTIFS(Table2[Sub-Sector],Table3[[#This Row],[Sub-Sector]],Table2[% Away From Current Week Low],"&gt;=0.05")/Table3[[#This Row],[Count]]</f>
        <v>0</v>
      </c>
      <c r="M14" s="5">
        <f>COUNTIFS(Table2[Sub-Sector],Table3[[#This Row],[Sub-Sector]],Table2[% Away From Current Week High],"&lt;=0.05")/Table3[[#This Row],[Count]]</f>
        <v>0.5</v>
      </c>
      <c r="N14" s="5">
        <f>COUNTIFS(Table2[Sub-Sector],Table3[[#This Row],[Sub-Sector]],Table2[% Away From Current Month Low],"&gt;=0.05")/Table3[[#This Row],[Count]]</f>
        <v>1</v>
      </c>
      <c r="O14" s="5">
        <f>COUNTIFS(Table2[Sub-Sector],Table3[[#This Row],[Sub-Sector]],Table2[% Away From Current Month High],"&lt;=0.05")/Table3[[#This Row],[Count]]</f>
        <v>0</v>
      </c>
      <c r="P14" s="5">
        <f>COUNTIFS(Table2[Sub-Sector],Table3[[#This Row],[Sub-Sector]],Table2[% Away From 52W High],"&lt;=10")/Table3[[#This Row],[Count]]</f>
        <v>0.75</v>
      </c>
      <c r="Q14" s="5">
        <f>COUNTIFS(Table2[Sub-Sector],Table3[[#This Row],[Sub-Sector]],Table2[% Away From 52W Low],"&gt;=10")/Table3[[#This Row],[Count]]</f>
        <v>1</v>
      </c>
      <c r="R14" s="5">
        <f>COUNTIFS(Table2[Sub-Sector],Table3[[#This Row],[Sub-Sector]],Table2[% Price above 20 EMA],"&gt;=0")/Table3[[#This Row],[Count]]</f>
        <v>1</v>
      </c>
      <c r="S14" s="5">
        <f>COUNTIFS(Table2[Sub-Sector],Table3[[#This Row],[Sub-Sector]],Table2[% Price above 50 EMA],"&gt;=0")/Table3[[#This Row],[Count]]</f>
        <v>1</v>
      </c>
      <c r="T14" s="5">
        <f>COUNTIFS(Table2[Sub-Sector],Table3[[#This Row],[Sub-Sector]],Table2[% Price above 200 EMA],"&gt;=0")/Table3[[#This Row],[Count]]</f>
        <v>1</v>
      </c>
      <c r="U14" s="5">
        <f>COUNTIFS(Table2[Sub-Sector],Table3[[#This Row],[Sub-Sector]],Table2[Rate of Change - Zone],"Positive")/Table3[[#This Row],[Count]]</f>
        <v>1</v>
      </c>
      <c r="V14" s="5">
        <f>COUNTIFS(Table2[Sub-Sector],Table3[[#This Row],[Sub-Sector]],Table2[Sharpe Ratio],"&gt;=0.10")/Table3[[#This Row],[Count]]</f>
        <v>0.5</v>
      </c>
      <c r="W14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260.5</v>
      </c>
      <c r="X14" s="6">
        <f>_xlfn.RANK.AVG(Table3[[#This Row],[Score]],Table3[Score],1)</f>
        <v>8</v>
      </c>
      <c r="Y14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145.5</v>
      </c>
      <c r="Z14" s="6">
        <f>_xlfn.RANK.AVG(Table3[[#This Row],[Score 2 ]],Table3[[Score 2 ]],1)</f>
        <v>13</v>
      </c>
    </row>
    <row r="15" spans="1:26" x14ac:dyDescent="0.3">
      <c r="A15" t="s">
        <v>269</v>
      </c>
      <c r="B15">
        <f>COUNTIFS(Table2[Sub-Sector],Table3[[#This Row],[Sub-Sector]])</f>
        <v>5</v>
      </c>
      <c r="C15" s="5">
        <f>COUNTIFS(Table2[Sub-Sector],Table3[[#This Row],[Sub-Sector]],Table2[Uptrend],"Uptrend")/Table3[[#This Row],[Count]]</f>
        <v>0.8</v>
      </c>
      <c r="D15" s="5">
        <f>COUNTIFS(Table2[Sub-Sector],Table3[[#This Row],[Sub-Sector]],Table2[1W Return vs Nifty],"&gt;=5")/Table3[[#This Row],[Count]]</f>
        <v>0.2</v>
      </c>
      <c r="E15" s="5">
        <f>COUNTIFS(Table2[Sub-Sector],Table3[[#This Row],[Sub-Sector]],Table2[1M Return vs Nifty],"&gt;=5")/Table3[[#This Row],[Count]]</f>
        <v>0.4</v>
      </c>
      <c r="F15" s="5">
        <f>COUNTIFS(Table2[Sub-Sector],Table3[[#This Row],[Sub-Sector]],Table2[6M Return vs Nifty],"&gt;=10")/Table3[[#This Row],[Count]]</f>
        <v>1</v>
      </c>
      <c r="G15" s="5">
        <f>COUNTIFS(Table2[Sub-Sector],Table3[[#This Row],[Sub-Sector]],Table2[1Y Return vs Nifty],"&gt;=10")/Table3[[#This Row],[Count]]</f>
        <v>1</v>
      </c>
      <c r="H15" s="5">
        <f>COUNTIFS(Table2[Sub-Sector],Table3[[#This Row],[Sub-Sector]],Table2[RSI Exponential â€“ 14D],"&gt;=50")/Table3[[#This Row],[Count]]</f>
        <v>1</v>
      </c>
      <c r="I15" s="5">
        <f>COUNTIFS(Table2[Sub-Sector],Table3[[#This Row],[Sub-Sector]],Table2[Relative Volume],"&gt;=1")/Table3[[#This Row],[Count]]</f>
        <v>0.6</v>
      </c>
      <c r="J15" s="5">
        <f>COUNTIFS(Table2[Sub-Sector],Table3[[#This Row],[Sub-Sector]],Table2[% Away From Day Low],"&gt;=0.05")/Table3[[#This Row],[Count]]</f>
        <v>0</v>
      </c>
      <c r="K15" s="5">
        <f>COUNTIFS(Table2[Sub-Sector],Table3[[#This Row],[Sub-Sector]],Table2[% Away From Day High],"&lt;=0.05")/Table3[[#This Row],[Count]]</f>
        <v>1</v>
      </c>
      <c r="L15" s="5">
        <f>COUNTIFS(Table2[Sub-Sector],Table3[[#This Row],[Sub-Sector]],Table2[% Away From Current Week Low],"&gt;=0.05")/Table3[[#This Row],[Count]]</f>
        <v>0</v>
      </c>
      <c r="M15" s="5">
        <f>COUNTIFS(Table2[Sub-Sector],Table3[[#This Row],[Sub-Sector]],Table2[% Away From Current Week High],"&lt;=0.05")/Table3[[#This Row],[Count]]</f>
        <v>0.6</v>
      </c>
      <c r="N15" s="5">
        <f>COUNTIFS(Table2[Sub-Sector],Table3[[#This Row],[Sub-Sector]],Table2[% Away From Current Month Low],"&gt;=0.05")/Table3[[#This Row],[Count]]</f>
        <v>1</v>
      </c>
      <c r="O15" s="5">
        <f>COUNTIFS(Table2[Sub-Sector],Table3[[#This Row],[Sub-Sector]],Table2[% Away From Current Month High],"&lt;=0.05")/Table3[[#This Row],[Count]]</f>
        <v>0.4</v>
      </c>
      <c r="P15" s="5">
        <f>COUNTIFS(Table2[Sub-Sector],Table3[[#This Row],[Sub-Sector]],Table2[% Away From 52W High],"&lt;=10")/Table3[[#This Row],[Count]]</f>
        <v>0.6</v>
      </c>
      <c r="Q15" s="5">
        <f>COUNTIFS(Table2[Sub-Sector],Table3[[#This Row],[Sub-Sector]],Table2[% Away From 52W Low],"&gt;=10")/Table3[[#This Row],[Count]]</f>
        <v>1</v>
      </c>
      <c r="R15" s="5">
        <f>COUNTIFS(Table2[Sub-Sector],Table3[[#This Row],[Sub-Sector]],Table2[% Price above 20 EMA],"&gt;=0")/Table3[[#This Row],[Count]]</f>
        <v>0.6</v>
      </c>
      <c r="S15" s="5">
        <f>COUNTIFS(Table2[Sub-Sector],Table3[[#This Row],[Sub-Sector]],Table2[% Price above 50 EMA],"&gt;=0")/Table3[[#This Row],[Count]]</f>
        <v>0.8</v>
      </c>
      <c r="T15" s="5">
        <f>COUNTIFS(Table2[Sub-Sector],Table3[[#This Row],[Sub-Sector]],Table2[% Price above 200 EMA],"&gt;=0")/Table3[[#This Row],[Count]]</f>
        <v>1</v>
      </c>
      <c r="U15" s="5">
        <f>COUNTIFS(Table2[Sub-Sector],Table3[[#This Row],[Sub-Sector]],Table2[Rate of Change - Zone],"Positive")/Table3[[#This Row],[Count]]</f>
        <v>0.8</v>
      </c>
      <c r="V15" s="5">
        <f>COUNTIFS(Table2[Sub-Sector],Table3[[#This Row],[Sub-Sector]],Table2[Sharpe Ratio],"&gt;=0.10")/Table3[[#This Row],[Count]]</f>
        <v>1</v>
      </c>
      <c r="W15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272</v>
      </c>
      <c r="X15" s="6">
        <f>_xlfn.RANK.AVG(Table3[[#This Row],[Score]],Table3[Score],1)</f>
        <v>10.5</v>
      </c>
      <c r="Y15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156</v>
      </c>
      <c r="Z15" s="6">
        <f>_xlfn.RANK.AVG(Table3[[#This Row],[Score 2 ]],Table3[[Score 2 ]],1)</f>
        <v>14.5</v>
      </c>
    </row>
    <row r="16" spans="1:26" x14ac:dyDescent="0.3">
      <c r="A16" t="s">
        <v>132</v>
      </c>
      <c r="B16">
        <f>COUNTIFS(Table2[Sub-Sector],Table3[[#This Row],[Sub-Sector]])</f>
        <v>6</v>
      </c>
      <c r="C16" s="5">
        <f>COUNTIFS(Table2[Sub-Sector],Table3[[#This Row],[Sub-Sector]],Table2[Uptrend],"Uptrend")/Table3[[#This Row],[Count]]</f>
        <v>0.66666666666666663</v>
      </c>
      <c r="D16" s="5">
        <f>COUNTIFS(Table2[Sub-Sector],Table3[[#This Row],[Sub-Sector]],Table2[1W Return vs Nifty],"&gt;=5")/Table3[[#This Row],[Count]]</f>
        <v>0.16666666666666666</v>
      </c>
      <c r="E16" s="5">
        <f>COUNTIFS(Table2[Sub-Sector],Table3[[#This Row],[Sub-Sector]],Table2[1M Return vs Nifty],"&gt;=5")/Table3[[#This Row],[Count]]</f>
        <v>0.66666666666666663</v>
      </c>
      <c r="F16" s="5">
        <f>COUNTIFS(Table2[Sub-Sector],Table3[[#This Row],[Sub-Sector]],Table2[6M Return vs Nifty],"&gt;=10")/Table3[[#This Row],[Count]]</f>
        <v>0.66666666666666663</v>
      </c>
      <c r="G16" s="5">
        <f>COUNTIFS(Table2[Sub-Sector],Table3[[#This Row],[Sub-Sector]],Table2[1Y Return vs Nifty],"&gt;=10")/Table3[[#This Row],[Count]]</f>
        <v>0.66666666666666663</v>
      </c>
      <c r="H16" s="5">
        <f>COUNTIFS(Table2[Sub-Sector],Table3[[#This Row],[Sub-Sector]],Table2[RSI Exponential â€“ 14D],"&gt;=50")/Table3[[#This Row],[Count]]</f>
        <v>1</v>
      </c>
      <c r="I16" s="5">
        <f>COUNTIFS(Table2[Sub-Sector],Table3[[#This Row],[Sub-Sector]],Table2[Relative Volume],"&gt;=1")/Table3[[#This Row],[Count]]</f>
        <v>0.83333333333333337</v>
      </c>
      <c r="J16" s="5">
        <f>COUNTIFS(Table2[Sub-Sector],Table3[[#This Row],[Sub-Sector]],Table2[% Away From Day Low],"&gt;=0.05")/Table3[[#This Row],[Count]]</f>
        <v>0</v>
      </c>
      <c r="K16" s="5">
        <f>COUNTIFS(Table2[Sub-Sector],Table3[[#This Row],[Sub-Sector]],Table2[% Away From Day High],"&lt;=0.05")/Table3[[#This Row],[Count]]</f>
        <v>1</v>
      </c>
      <c r="L16" s="5">
        <f>COUNTIFS(Table2[Sub-Sector],Table3[[#This Row],[Sub-Sector]],Table2[% Away From Current Week Low],"&gt;=0.05")/Table3[[#This Row],[Count]]</f>
        <v>0.33333333333333331</v>
      </c>
      <c r="M16" s="5">
        <f>COUNTIFS(Table2[Sub-Sector],Table3[[#This Row],[Sub-Sector]],Table2[% Away From Current Week High],"&lt;=0.05")/Table3[[#This Row],[Count]]</f>
        <v>1</v>
      </c>
      <c r="N16" s="5">
        <f>COUNTIFS(Table2[Sub-Sector],Table3[[#This Row],[Sub-Sector]],Table2[% Away From Current Month Low],"&gt;=0.05")/Table3[[#This Row],[Count]]</f>
        <v>1</v>
      </c>
      <c r="O16" s="5">
        <f>COUNTIFS(Table2[Sub-Sector],Table3[[#This Row],[Sub-Sector]],Table2[% Away From Current Month High],"&lt;=0.05")/Table3[[#This Row],[Count]]</f>
        <v>0.66666666666666663</v>
      </c>
      <c r="P16" s="5">
        <f>COUNTIFS(Table2[Sub-Sector],Table3[[#This Row],[Sub-Sector]],Table2[% Away From 52W High],"&lt;=10")/Table3[[#This Row],[Count]]</f>
        <v>0.66666666666666663</v>
      </c>
      <c r="Q16" s="5">
        <f>COUNTIFS(Table2[Sub-Sector],Table3[[#This Row],[Sub-Sector]],Table2[% Away From 52W Low],"&gt;=10")/Table3[[#This Row],[Count]]</f>
        <v>1</v>
      </c>
      <c r="R16" s="5">
        <f>COUNTIFS(Table2[Sub-Sector],Table3[[#This Row],[Sub-Sector]],Table2[% Price above 20 EMA],"&gt;=0")/Table3[[#This Row],[Count]]</f>
        <v>1</v>
      </c>
      <c r="S16" s="5">
        <f>COUNTIFS(Table2[Sub-Sector],Table3[[#This Row],[Sub-Sector]],Table2[% Price above 50 EMA],"&gt;=0")/Table3[[#This Row],[Count]]</f>
        <v>1</v>
      </c>
      <c r="T16" s="5">
        <f>COUNTIFS(Table2[Sub-Sector],Table3[[#This Row],[Sub-Sector]],Table2[% Price above 200 EMA],"&gt;=0")/Table3[[#This Row],[Count]]</f>
        <v>1</v>
      </c>
      <c r="U16" s="5">
        <f>COUNTIFS(Table2[Sub-Sector],Table3[[#This Row],[Sub-Sector]],Table2[Rate of Change - Zone],"Positive")/Table3[[#This Row],[Count]]</f>
        <v>1</v>
      </c>
      <c r="V16" s="5">
        <f>COUNTIFS(Table2[Sub-Sector],Table3[[#This Row],[Sub-Sector]],Table2[Sharpe Ratio],"&gt;=0.10")/Table3[[#This Row],[Count]]</f>
        <v>0.5</v>
      </c>
      <c r="W16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274.5</v>
      </c>
      <c r="X16" s="6">
        <f>_xlfn.RANK.AVG(Table3[[#This Row],[Score]],Table3[Score],1)</f>
        <v>16</v>
      </c>
      <c r="Y16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156</v>
      </c>
      <c r="Z16" s="6">
        <f>_xlfn.RANK.AVG(Table3[[#This Row],[Score 2 ]],Table3[[Score 2 ]],1)</f>
        <v>14.5</v>
      </c>
    </row>
    <row r="17" spans="1:26" x14ac:dyDescent="0.3">
      <c r="A17" t="s">
        <v>1645</v>
      </c>
      <c r="B17">
        <f>COUNTIFS(Table2[Sub-Sector],Table3[[#This Row],[Sub-Sector]])</f>
        <v>1</v>
      </c>
      <c r="C17" s="5">
        <f>COUNTIFS(Table2[Sub-Sector],Table3[[#This Row],[Sub-Sector]],Table2[Uptrend],"Uptrend")/Table3[[#This Row],[Count]]</f>
        <v>1</v>
      </c>
      <c r="D17" s="5">
        <f>COUNTIFS(Table2[Sub-Sector],Table3[[#This Row],[Sub-Sector]],Table2[1W Return vs Nifty],"&gt;=5")/Table3[[#This Row],[Count]]</f>
        <v>0</v>
      </c>
      <c r="E17" s="5">
        <f>COUNTIFS(Table2[Sub-Sector],Table3[[#This Row],[Sub-Sector]],Table2[1M Return vs Nifty],"&gt;=5")/Table3[[#This Row],[Count]]</f>
        <v>1</v>
      </c>
      <c r="F17" s="5">
        <f>COUNTIFS(Table2[Sub-Sector],Table3[[#This Row],[Sub-Sector]],Table2[6M Return vs Nifty],"&gt;=10")/Table3[[#This Row],[Count]]</f>
        <v>1</v>
      </c>
      <c r="G17" s="5">
        <f>COUNTIFS(Table2[Sub-Sector],Table3[[#This Row],[Sub-Sector]],Table2[1Y Return vs Nifty],"&gt;=10")/Table3[[#This Row],[Count]]</f>
        <v>1</v>
      </c>
      <c r="H17" s="5">
        <f>COUNTIFS(Table2[Sub-Sector],Table3[[#This Row],[Sub-Sector]],Table2[RSI Exponential â€“ 14D],"&gt;=50")/Table3[[#This Row],[Count]]</f>
        <v>1</v>
      </c>
      <c r="I17" s="5">
        <f>COUNTIFS(Table2[Sub-Sector],Table3[[#This Row],[Sub-Sector]],Table2[Relative Volume],"&gt;=1")/Table3[[#This Row],[Count]]</f>
        <v>1</v>
      </c>
      <c r="J17" s="5">
        <f>COUNTIFS(Table2[Sub-Sector],Table3[[#This Row],[Sub-Sector]],Table2[% Away From Day Low],"&gt;=0.05")/Table3[[#This Row],[Count]]</f>
        <v>0</v>
      </c>
      <c r="K17" s="5">
        <f>COUNTIFS(Table2[Sub-Sector],Table3[[#This Row],[Sub-Sector]],Table2[% Away From Day High],"&lt;=0.05")/Table3[[#This Row],[Count]]</f>
        <v>1</v>
      </c>
      <c r="L17" s="5">
        <f>COUNTIFS(Table2[Sub-Sector],Table3[[#This Row],[Sub-Sector]],Table2[% Away From Current Week Low],"&gt;=0.05")/Table3[[#This Row],[Count]]</f>
        <v>0</v>
      </c>
      <c r="M17" s="5">
        <f>COUNTIFS(Table2[Sub-Sector],Table3[[#This Row],[Sub-Sector]],Table2[% Away From Current Week High],"&lt;=0.05")/Table3[[#This Row],[Count]]</f>
        <v>0</v>
      </c>
      <c r="N17" s="5">
        <f>COUNTIFS(Table2[Sub-Sector],Table3[[#This Row],[Sub-Sector]],Table2[% Away From Current Month Low],"&gt;=0.05")/Table3[[#This Row],[Count]]</f>
        <v>1</v>
      </c>
      <c r="O17" s="5">
        <f>COUNTIFS(Table2[Sub-Sector],Table3[[#This Row],[Sub-Sector]],Table2[% Away From Current Month High],"&lt;=0.05")/Table3[[#This Row],[Count]]</f>
        <v>0</v>
      </c>
      <c r="P17" s="5">
        <f>COUNTIFS(Table2[Sub-Sector],Table3[[#This Row],[Sub-Sector]],Table2[% Away From 52W High],"&lt;=10")/Table3[[#This Row],[Count]]</f>
        <v>0</v>
      </c>
      <c r="Q17" s="5">
        <f>COUNTIFS(Table2[Sub-Sector],Table3[[#This Row],[Sub-Sector]],Table2[% Away From 52W Low],"&gt;=10")/Table3[[#This Row],[Count]]</f>
        <v>1</v>
      </c>
      <c r="R17" s="5">
        <f>COUNTIFS(Table2[Sub-Sector],Table3[[#This Row],[Sub-Sector]],Table2[% Price above 20 EMA],"&gt;=0")/Table3[[#This Row],[Count]]</f>
        <v>1</v>
      </c>
      <c r="S17" s="5">
        <f>COUNTIFS(Table2[Sub-Sector],Table3[[#This Row],[Sub-Sector]],Table2[% Price above 50 EMA],"&gt;=0")/Table3[[#This Row],[Count]]</f>
        <v>1</v>
      </c>
      <c r="T17" s="5">
        <f>COUNTIFS(Table2[Sub-Sector],Table3[[#This Row],[Sub-Sector]],Table2[% Price above 200 EMA],"&gt;=0")/Table3[[#This Row],[Count]]</f>
        <v>1</v>
      </c>
      <c r="U17" s="5">
        <f>COUNTIFS(Table2[Sub-Sector],Table3[[#This Row],[Sub-Sector]],Table2[Rate of Change - Zone],"Positive")/Table3[[#This Row],[Count]]</f>
        <v>0</v>
      </c>
      <c r="V17" s="5">
        <f>COUNTIFS(Table2[Sub-Sector],Table3[[#This Row],[Sub-Sector]],Table2[Sharpe Ratio],"&gt;=0.10")/Table3[[#This Row],[Count]]</f>
        <v>0</v>
      </c>
      <c r="W17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266.5</v>
      </c>
      <c r="X17" s="6">
        <f>_xlfn.RANK.AVG(Table3[[#This Row],[Score]],Table3[Score],1)</f>
        <v>9</v>
      </c>
      <c r="Y17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161</v>
      </c>
      <c r="Z17" s="6">
        <f>_xlfn.RANK.AVG(Table3[[#This Row],[Score 2 ]],Table3[[Score 2 ]],1)</f>
        <v>16.5</v>
      </c>
    </row>
    <row r="18" spans="1:26" x14ac:dyDescent="0.3">
      <c r="A18" t="s">
        <v>157</v>
      </c>
      <c r="B18">
        <f>COUNTIFS(Table2[Sub-Sector],Table3[[#This Row],[Sub-Sector]])</f>
        <v>1</v>
      </c>
      <c r="C18" s="5">
        <f>COUNTIFS(Table2[Sub-Sector],Table3[[#This Row],[Sub-Sector]],Table2[Uptrend],"Uptrend")/Table3[[#This Row],[Count]]</f>
        <v>1</v>
      </c>
      <c r="D18" s="5">
        <f>COUNTIFS(Table2[Sub-Sector],Table3[[#This Row],[Sub-Sector]],Table2[1W Return vs Nifty],"&gt;=5")/Table3[[#This Row],[Count]]</f>
        <v>0</v>
      </c>
      <c r="E18" s="5">
        <f>COUNTIFS(Table2[Sub-Sector],Table3[[#This Row],[Sub-Sector]],Table2[1M Return vs Nifty],"&gt;=5")/Table3[[#This Row],[Count]]</f>
        <v>0</v>
      </c>
      <c r="F18" s="5">
        <f>COUNTIFS(Table2[Sub-Sector],Table3[[#This Row],[Sub-Sector]],Table2[6M Return vs Nifty],"&gt;=10")/Table3[[#This Row],[Count]]</f>
        <v>1</v>
      </c>
      <c r="G18" s="5">
        <f>COUNTIFS(Table2[Sub-Sector],Table3[[#This Row],[Sub-Sector]],Table2[1Y Return vs Nifty],"&gt;=10")/Table3[[#This Row],[Count]]</f>
        <v>1</v>
      </c>
      <c r="H18" s="5">
        <f>COUNTIFS(Table2[Sub-Sector],Table3[[#This Row],[Sub-Sector]],Table2[RSI Exponential â€“ 14D],"&gt;=50")/Table3[[#This Row],[Count]]</f>
        <v>0</v>
      </c>
      <c r="I18" s="5">
        <f>COUNTIFS(Table2[Sub-Sector],Table3[[#This Row],[Sub-Sector]],Table2[Relative Volume],"&gt;=1")/Table3[[#This Row],[Count]]</f>
        <v>1</v>
      </c>
      <c r="J18" s="5">
        <f>COUNTIFS(Table2[Sub-Sector],Table3[[#This Row],[Sub-Sector]],Table2[% Away From Day Low],"&gt;=0.05")/Table3[[#This Row],[Count]]</f>
        <v>0</v>
      </c>
      <c r="K18" s="5">
        <f>COUNTIFS(Table2[Sub-Sector],Table3[[#This Row],[Sub-Sector]],Table2[% Away From Day High],"&lt;=0.05")/Table3[[#This Row],[Count]]</f>
        <v>1</v>
      </c>
      <c r="L18" s="5">
        <f>COUNTIFS(Table2[Sub-Sector],Table3[[#This Row],[Sub-Sector]],Table2[% Away From Current Week Low],"&gt;=0.05")/Table3[[#This Row],[Count]]</f>
        <v>0</v>
      </c>
      <c r="M18" s="5">
        <f>COUNTIFS(Table2[Sub-Sector],Table3[[#This Row],[Sub-Sector]],Table2[% Away From Current Week High],"&lt;=0.05")/Table3[[#This Row],[Count]]</f>
        <v>1</v>
      </c>
      <c r="N18" s="5">
        <f>COUNTIFS(Table2[Sub-Sector],Table3[[#This Row],[Sub-Sector]],Table2[% Away From Current Month Low],"&gt;=0.05")/Table3[[#This Row],[Count]]</f>
        <v>1</v>
      </c>
      <c r="O18" s="5">
        <f>COUNTIFS(Table2[Sub-Sector],Table3[[#This Row],[Sub-Sector]],Table2[% Away From Current Month High],"&lt;=0.05")/Table3[[#This Row],[Count]]</f>
        <v>0</v>
      </c>
      <c r="P18" s="5">
        <f>COUNTIFS(Table2[Sub-Sector],Table3[[#This Row],[Sub-Sector]],Table2[% Away From 52W High],"&lt;=10")/Table3[[#This Row],[Count]]</f>
        <v>1</v>
      </c>
      <c r="Q18" s="5">
        <f>COUNTIFS(Table2[Sub-Sector],Table3[[#This Row],[Sub-Sector]],Table2[% Away From 52W Low],"&gt;=10")/Table3[[#This Row],[Count]]</f>
        <v>1</v>
      </c>
      <c r="R18" s="5">
        <f>COUNTIFS(Table2[Sub-Sector],Table3[[#This Row],[Sub-Sector]],Table2[% Price above 20 EMA],"&gt;=0")/Table3[[#This Row],[Count]]</f>
        <v>0</v>
      </c>
      <c r="S18" s="5">
        <f>COUNTIFS(Table2[Sub-Sector],Table3[[#This Row],[Sub-Sector]],Table2[% Price above 50 EMA],"&gt;=0")/Table3[[#This Row],[Count]]</f>
        <v>1</v>
      </c>
      <c r="T18" s="5">
        <f>COUNTIFS(Table2[Sub-Sector],Table3[[#This Row],[Sub-Sector]],Table2[% Price above 200 EMA],"&gt;=0")/Table3[[#This Row],[Count]]</f>
        <v>1</v>
      </c>
      <c r="U18" s="5">
        <f>COUNTIFS(Table2[Sub-Sector],Table3[[#This Row],[Sub-Sector]],Table2[Rate of Change - Zone],"Positive")/Table3[[#This Row],[Count]]</f>
        <v>0</v>
      </c>
      <c r="V18" s="5">
        <f>COUNTIFS(Table2[Sub-Sector],Table3[[#This Row],[Sub-Sector]],Table2[Sharpe Ratio],"&gt;=0.10")/Table3[[#This Row],[Count]]</f>
        <v>1</v>
      </c>
      <c r="W18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362</v>
      </c>
      <c r="X18" s="6">
        <f>_xlfn.RANK.AVG(Table3[[#This Row],[Score]],Table3[Score],1)</f>
        <v>39</v>
      </c>
      <c r="Y18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161</v>
      </c>
      <c r="Z18" s="6">
        <f>_xlfn.RANK.AVG(Table3[[#This Row],[Score 2 ]],Table3[[Score 2 ]],1)</f>
        <v>16.5</v>
      </c>
    </row>
    <row r="19" spans="1:26" x14ac:dyDescent="0.3">
      <c r="A19" t="s">
        <v>216</v>
      </c>
      <c r="B19">
        <f>COUNTIFS(Table2[Sub-Sector],Table3[[#This Row],[Sub-Sector]])</f>
        <v>9</v>
      </c>
      <c r="C19" s="5">
        <f>COUNTIFS(Table2[Sub-Sector],Table3[[#This Row],[Sub-Sector]],Table2[Uptrend],"Uptrend")/Table3[[#This Row],[Count]]</f>
        <v>0.77777777777777779</v>
      </c>
      <c r="D19" s="5">
        <f>COUNTIFS(Table2[Sub-Sector],Table3[[#This Row],[Sub-Sector]],Table2[1W Return vs Nifty],"&gt;=5")/Table3[[#This Row],[Count]]</f>
        <v>0</v>
      </c>
      <c r="E19" s="5">
        <f>COUNTIFS(Table2[Sub-Sector],Table3[[#This Row],[Sub-Sector]],Table2[1M Return vs Nifty],"&gt;=5")/Table3[[#This Row],[Count]]</f>
        <v>0.33333333333333331</v>
      </c>
      <c r="F19" s="5">
        <f>COUNTIFS(Table2[Sub-Sector],Table3[[#This Row],[Sub-Sector]],Table2[6M Return vs Nifty],"&gt;=10")/Table3[[#This Row],[Count]]</f>
        <v>0.77777777777777779</v>
      </c>
      <c r="G19" s="5">
        <f>COUNTIFS(Table2[Sub-Sector],Table3[[#This Row],[Sub-Sector]],Table2[1Y Return vs Nifty],"&gt;=10")/Table3[[#This Row],[Count]]</f>
        <v>0.77777777777777779</v>
      </c>
      <c r="H19" s="5">
        <f>COUNTIFS(Table2[Sub-Sector],Table3[[#This Row],[Sub-Sector]],Table2[RSI Exponential â€“ 14D],"&gt;=50")/Table3[[#This Row],[Count]]</f>
        <v>0.88888888888888884</v>
      </c>
      <c r="I19" s="5">
        <f>COUNTIFS(Table2[Sub-Sector],Table3[[#This Row],[Sub-Sector]],Table2[Relative Volume],"&gt;=1")/Table3[[#This Row],[Count]]</f>
        <v>0.55555555555555558</v>
      </c>
      <c r="J19" s="5">
        <f>COUNTIFS(Table2[Sub-Sector],Table3[[#This Row],[Sub-Sector]],Table2[% Away From Day Low],"&gt;=0.05")/Table3[[#This Row],[Count]]</f>
        <v>0</v>
      </c>
      <c r="K19" s="5">
        <f>COUNTIFS(Table2[Sub-Sector],Table3[[#This Row],[Sub-Sector]],Table2[% Away From Day High],"&lt;=0.05")/Table3[[#This Row],[Count]]</f>
        <v>1</v>
      </c>
      <c r="L19" s="5">
        <f>COUNTIFS(Table2[Sub-Sector],Table3[[#This Row],[Sub-Sector]],Table2[% Away From Current Week Low],"&gt;=0.05")/Table3[[#This Row],[Count]]</f>
        <v>0</v>
      </c>
      <c r="M19" s="5">
        <f>COUNTIFS(Table2[Sub-Sector],Table3[[#This Row],[Sub-Sector]],Table2[% Away From Current Week High],"&lt;=0.05")/Table3[[#This Row],[Count]]</f>
        <v>0.77777777777777779</v>
      </c>
      <c r="N19" s="5">
        <f>COUNTIFS(Table2[Sub-Sector],Table3[[#This Row],[Sub-Sector]],Table2[% Away From Current Month Low],"&gt;=0.05")/Table3[[#This Row],[Count]]</f>
        <v>1</v>
      </c>
      <c r="O19" s="5">
        <f>COUNTIFS(Table2[Sub-Sector],Table3[[#This Row],[Sub-Sector]],Table2[% Away From Current Month High],"&lt;=0.05")/Table3[[#This Row],[Count]]</f>
        <v>0.55555555555555558</v>
      </c>
      <c r="P19" s="5">
        <f>COUNTIFS(Table2[Sub-Sector],Table3[[#This Row],[Sub-Sector]],Table2[% Away From 52W High],"&lt;=10")/Table3[[#This Row],[Count]]</f>
        <v>0.55555555555555558</v>
      </c>
      <c r="Q19" s="5">
        <f>COUNTIFS(Table2[Sub-Sector],Table3[[#This Row],[Sub-Sector]],Table2[% Away From 52W Low],"&gt;=10")/Table3[[#This Row],[Count]]</f>
        <v>1</v>
      </c>
      <c r="R19" s="5">
        <f>COUNTIFS(Table2[Sub-Sector],Table3[[#This Row],[Sub-Sector]],Table2[% Price above 20 EMA],"&gt;=0")/Table3[[#This Row],[Count]]</f>
        <v>0.77777777777777779</v>
      </c>
      <c r="S19" s="5">
        <f>COUNTIFS(Table2[Sub-Sector],Table3[[#This Row],[Sub-Sector]],Table2[% Price above 50 EMA],"&gt;=0")/Table3[[#This Row],[Count]]</f>
        <v>0.77777777777777779</v>
      </c>
      <c r="T19" s="5">
        <f>COUNTIFS(Table2[Sub-Sector],Table3[[#This Row],[Sub-Sector]],Table2[% Price above 200 EMA],"&gt;=0")/Table3[[#This Row],[Count]]</f>
        <v>0.88888888888888884</v>
      </c>
      <c r="U19" s="5">
        <f>COUNTIFS(Table2[Sub-Sector],Table3[[#This Row],[Sub-Sector]],Table2[Rate of Change - Zone],"Positive")/Table3[[#This Row],[Count]]</f>
        <v>1</v>
      </c>
      <c r="V19" s="5">
        <f>COUNTIFS(Table2[Sub-Sector],Table3[[#This Row],[Sub-Sector]],Table2[Sharpe Ratio],"&gt;=0.10")/Table3[[#This Row],[Count]]</f>
        <v>0.33333333333333331</v>
      </c>
      <c r="W19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354</v>
      </c>
      <c r="X19" s="6">
        <f>_xlfn.RANK.AVG(Table3[[#This Row],[Score]],Table3[Score],1)</f>
        <v>35</v>
      </c>
      <c r="Y19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162.5</v>
      </c>
      <c r="Z19" s="6">
        <f>_xlfn.RANK.AVG(Table3[[#This Row],[Score 2 ]],Table3[[Score 2 ]],1)</f>
        <v>18</v>
      </c>
    </row>
    <row r="20" spans="1:26" x14ac:dyDescent="0.3">
      <c r="A20" t="s">
        <v>450</v>
      </c>
      <c r="B20">
        <f>COUNTIFS(Table2[Sub-Sector],Table3[[#This Row],[Sub-Sector]])</f>
        <v>4</v>
      </c>
      <c r="C20" s="5">
        <f>COUNTIFS(Table2[Sub-Sector],Table3[[#This Row],[Sub-Sector]],Table2[Uptrend],"Uptrend")/Table3[[#This Row],[Count]]</f>
        <v>0.75</v>
      </c>
      <c r="D20" s="5">
        <f>COUNTIFS(Table2[Sub-Sector],Table3[[#This Row],[Sub-Sector]],Table2[1W Return vs Nifty],"&gt;=5")/Table3[[#This Row],[Count]]</f>
        <v>0.25</v>
      </c>
      <c r="E20" s="5">
        <f>COUNTIFS(Table2[Sub-Sector],Table3[[#This Row],[Sub-Sector]],Table2[1M Return vs Nifty],"&gt;=5")/Table3[[#This Row],[Count]]</f>
        <v>0.5</v>
      </c>
      <c r="F20" s="5">
        <f>COUNTIFS(Table2[Sub-Sector],Table3[[#This Row],[Sub-Sector]],Table2[6M Return vs Nifty],"&gt;=10")/Table3[[#This Row],[Count]]</f>
        <v>0.5</v>
      </c>
      <c r="G20" s="5">
        <f>COUNTIFS(Table2[Sub-Sector],Table3[[#This Row],[Sub-Sector]],Table2[1Y Return vs Nifty],"&gt;=10")/Table3[[#This Row],[Count]]</f>
        <v>0.75</v>
      </c>
      <c r="H20" s="5">
        <f>COUNTIFS(Table2[Sub-Sector],Table3[[#This Row],[Sub-Sector]],Table2[RSI Exponential â€“ 14D],"&gt;=50")/Table3[[#This Row],[Count]]</f>
        <v>1</v>
      </c>
      <c r="I20" s="5">
        <f>COUNTIFS(Table2[Sub-Sector],Table3[[#This Row],[Sub-Sector]],Table2[Relative Volume],"&gt;=1")/Table3[[#This Row],[Count]]</f>
        <v>0.75</v>
      </c>
      <c r="J20" s="5">
        <f>COUNTIFS(Table2[Sub-Sector],Table3[[#This Row],[Sub-Sector]],Table2[% Away From Day Low],"&gt;=0.05")/Table3[[#This Row],[Count]]</f>
        <v>0</v>
      </c>
      <c r="K20" s="5">
        <f>COUNTIFS(Table2[Sub-Sector],Table3[[#This Row],[Sub-Sector]],Table2[% Away From Day High],"&lt;=0.05")/Table3[[#This Row],[Count]]</f>
        <v>0.75</v>
      </c>
      <c r="L20" s="5">
        <f>COUNTIFS(Table2[Sub-Sector],Table3[[#This Row],[Sub-Sector]],Table2[% Away From Current Week Low],"&gt;=0.05")/Table3[[#This Row],[Count]]</f>
        <v>0.25</v>
      </c>
      <c r="M20" s="5">
        <f>COUNTIFS(Table2[Sub-Sector],Table3[[#This Row],[Sub-Sector]],Table2[% Away From Current Week High],"&lt;=0.05")/Table3[[#This Row],[Count]]</f>
        <v>0.25</v>
      </c>
      <c r="N20" s="5">
        <f>COUNTIFS(Table2[Sub-Sector],Table3[[#This Row],[Sub-Sector]],Table2[% Away From Current Month Low],"&gt;=0.05")/Table3[[#This Row],[Count]]</f>
        <v>1</v>
      </c>
      <c r="O20" s="5">
        <f>COUNTIFS(Table2[Sub-Sector],Table3[[#This Row],[Sub-Sector]],Table2[% Away From Current Month High],"&lt;=0.05")/Table3[[#This Row],[Count]]</f>
        <v>0</v>
      </c>
      <c r="P20" s="5">
        <f>COUNTIFS(Table2[Sub-Sector],Table3[[#This Row],[Sub-Sector]],Table2[% Away From 52W High],"&lt;=10")/Table3[[#This Row],[Count]]</f>
        <v>0.5</v>
      </c>
      <c r="Q20" s="5">
        <f>COUNTIFS(Table2[Sub-Sector],Table3[[#This Row],[Sub-Sector]],Table2[% Away From 52W Low],"&gt;=10")/Table3[[#This Row],[Count]]</f>
        <v>1</v>
      </c>
      <c r="R20" s="5">
        <f>COUNTIFS(Table2[Sub-Sector],Table3[[#This Row],[Sub-Sector]],Table2[% Price above 20 EMA],"&gt;=0")/Table3[[#This Row],[Count]]</f>
        <v>1</v>
      </c>
      <c r="S20" s="5">
        <f>COUNTIFS(Table2[Sub-Sector],Table3[[#This Row],[Sub-Sector]],Table2[% Price above 50 EMA],"&gt;=0")/Table3[[#This Row],[Count]]</f>
        <v>1</v>
      </c>
      <c r="T20" s="5">
        <f>COUNTIFS(Table2[Sub-Sector],Table3[[#This Row],[Sub-Sector]],Table2[% Price above 200 EMA],"&gt;=0")/Table3[[#This Row],[Count]]</f>
        <v>1</v>
      </c>
      <c r="U20" s="5">
        <f>COUNTIFS(Table2[Sub-Sector],Table3[[#This Row],[Sub-Sector]],Table2[Rate of Change - Zone],"Positive")/Table3[[#This Row],[Count]]</f>
        <v>1</v>
      </c>
      <c r="V20" s="5">
        <f>COUNTIFS(Table2[Sub-Sector],Table3[[#This Row],[Sub-Sector]],Table2[Sharpe Ratio],"&gt;=0.10")/Table3[[#This Row],[Count]]</f>
        <v>0.5</v>
      </c>
      <c r="W20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280</v>
      </c>
      <c r="X20" s="6">
        <f>_xlfn.RANK.AVG(Table3[[#This Row],[Score]],Table3[Score],1)</f>
        <v>18</v>
      </c>
      <c r="Y20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168</v>
      </c>
      <c r="Z20" s="6">
        <f>_xlfn.RANK.AVG(Table3[[#This Row],[Score 2 ]],Table3[[Score 2 ]],1)</f>
        <v>20</v>
      </c>
    </row>
    <row r="21" spans="1:26" x14ac:dyDescent="0.3">
      <c r="A21" t="s">
        <v>1603</v>
      </c>
      <c r="B21">
        <f>COUNTIFS(Table2[Sub-Sector],Table3[[#This Row],[Sub-Sector]])</f>
        <v>1</v>
      </c>
      <c r="C21" s="5">
        <f>COUNTIFS(Table2[Sub-Sector],Table3[[#This Row],[Sub-Sector]],Table2[Uptrend],"Uptrend")/Table3[[#This Row],[Count]]</f>
        <v>1</v>
      </c>
      <c r="D21" s="5">
        <f>COUNTIFS(Table2[Sub-Sector],Table3[[#This Row],[Sub-Sector]],Table2[1W Return vs Nifty],"&gt;=5")/Table3[[#This Row],[Count]]</f>
        <v>0</v>
      </c>
      <c r="E21" s="5">
        <f>COUNTIFS(Table2[Sub-Sector],Table3[[#This Row],[Sub-Sector]],Table2[1M Return vs Nifty],"&gt;=5")/Table3[[#This Row],[Count]]</f>
        <v>1</v>
      </c>
      <c r="F21" s="5">
        <f>COUNTIFS(Table2[Sub-Sector],Table3[[#This Row],[Sub-Sector]],Table2[6M Return vs Nifty],"&gt;=10")/Table3[[#This Row],[Count]]</f>
        <v>0</v>
      </c>
      <c r="G21" s="5">
        <f>COUNTIFS(Table2[Sub-Sector],Table3[[#This Row],[Sub-Sector]],Table2[1Y Return vs Nifty],"&gt;=10")/Table3[[#This Row],[Count]]</f>
        <v>1</v>
      </c>
      <c r="H21" s="5">
        <f>COUNTIFS(Table2[Sub-Sector],Table3[[#This Row],[Sub-Sector]],Table2[RSI Exponential â€“ 14D],"&gt;=50")/Table3[[#This Row],[Count]]</f>
        <v>1</v>
      </c>
      <c r="I21" s="5">
        <f>COUNTIFS(Table2[Sub-Sector],Table3[[#This Row],[Sub-Sector]],Table2[Relative Volume],"&gt;=1")/Table3[[#This Row],[Count]]</f>
        <v>1</v>
      </c>
      <c r="J21" s="5">
        <f>COUNTIFS(Table2[Sub-Sector],Table3[[#This Row],[Sub-Sector]],Table2[% Away From Day Low],"&gt;=0.05")/Table3[[#This Row],[Count]]</f>
        <v>0</v>
      </c>
      <c r="K21" s="5">
        <f>COUNTIFS(Table2[Sub-Sector],Table3[[#This Row],[Sub-Sector]],Table2[% Away From Day High],"&lt;=0.05")/Table3[[#This Row],[Count]]</f>
        <v>1</v>
      </c>
      <c r="L21" s="5">
        <f>COUNTIFS(Table2[Sub-Sector],Table3[[#This Row],[Sub-Sector]],Table2[% Away From Current Week Low],"&gt;=0.05")/Table3[[#This Row],[Count]]</f>
        <v>0</v>
      </c>
      <c r="M21" s="5">
        <f>COUNTIFS(Table2[Sub-Sector],Table3[[#This Row],[Sub-Sector]],Table2[% Away From Current Week High],"&lt;=0.05")/Table3[[#This Row],[Count]]</f>
        <v>0</v>
      </c>
      <c r="N21" s="5">
        <f>COUNTIFS(Table2[Sub-Sector],Table3[[#This Row],[Sub-Sector]],Table2[% Away From Current Month Low],"&gt;=0.05")/Table3[[#This Row],[Count]]</f>
        <v>1</v>
      </c>
      <c r="O21" s="5">
        <f>COUNTIFS(Table2[Sub-Sector],Table3[[#This Row],[Sub-Sector]],Table2[% Away From Current Month High],"&lt;=0.05")/Table3[[#This Row],[Count]]</f>
        <v>0</v>
      </c>
      <c r="P21" s="5">
        <f>COUNTIFS(Table2[Sub-Sector],Table3[[#This Row],[Sub-Sector]],Table2[% Away From 52W High],"&lt;=10")/Table3[[#This Row],[Count]]</f>
        <v>0</v>
      </c>
      <c r="Q21" s="5">
        <f>COUNTIFS(Table2[Sub-Sector],Table3[[#This Row],[Sub-Sector]],Table2[% Away From 52W Low],"&gt;=10")/Table3[[#This Row],[Count]]</f>
        <v>1</v>
      </c>
      <c r="R21" s="5">
        <f>COUNTIFS(Table2[Sub-Sector],Table3[[#This Row],[Sub-Sector]],Table2[% Price above 20 EMA],"&gt;=0")/Table3[[#This Row],[Count]]</f>
        <v>1</v>
      </c>
      <c r="S21" s="5">
        <f>COUNTIFS(Table2[Sub-Sector],Table3[[#This Row],[Sub-Sector]],Table2[% Price above 50 EMA],"&gt;=0")/Table3[[#This Row],[Count]]</f>
        <v>1</v>
      </c>
      <c r="T21" s="5">
        <f>COUNTIFS(Table2[Sub-Sector],Table3[[#This Row],[Sub-Sector]],Table2[% Price above 200 EMA],"&gt;=0")/Table3[[#This Row],[Count]]</f>
        <v>1</v>
      </c>
      <c r="U21" s="5">
        <f>COUNTIFS(Table2[Sub-Sector],Table3[[#This Row],[Sub-Sector]],Table2[Rate of Change - Zone],"Positive")/Table3[[#This Row],[Count]]</f>
        <v>1</v>
      </c>
      <c r="V21" s="5">
        <f>COUNTIFS(Table2[Sub-Sector],Table3[[#This Row],[Sub-Sector]],Table2[Sharpe Ratio],"&gt;=0.10")/Table3[[#This Row],[Count]]</f>
        <v>0</v>
      </c>
      <c r="W21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273.5</v>
      </c>
      <c r="X21" s="6">
        <f>_xlfn.RANK.AVG(Table3[[#This Row],[Score]],Table3[Score],1)</f>
        <v>14</v>
      </c>
      <c r="Y21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168</v>
      </c>
      <c r="Z21" s="6">
        <f>_xlfn.RANK.AVG(Table3[[#This Row],[Score 2 ]],Table3[[Score 2 ]],1)</f>
        <v>20</v>
      </c>
    </row>
    <row r="22" spans="1:26" x14ac:dyDescent="0.3">
      <c r="A22" t="s">
        <v>947</v>
      </c>
      <c r="B22">
        <f>COUNTIFS(Table2[Sub-Sector],Table3[[#This Row],[Sub-Sector]])</f>
        <v>3</v>
      </c>
      <c r="C22" s="5">
        <f>COUNTIFS(Table2[Sub-Sector],Table3[[#This Row],[Sub-Sector]],Table2[Uptrend],"Uptrend")/Table3[[#This Row],[Count]]</f>
        <v>0.66666666666666663</v>
      </c>
      <c r="D22" s="5">
        <f>COUNTIFS(Table2[Sub-Sector],Table3[[#This Row],[Sub-Sector]],Table2[1W Return vs Nifty],"&gt;=5")/Table3[[#This Row],[Count]]</f>
        <v>0</v>
      </c>
      <c r="E22" s="5">
        <f>COUNTIFS(Table2[Sub-Sector],Table3[[#This Row],[Sub-Sector]],Table2[1M Return vs Nifty],"&gt;=5")/Table3[[#This Row],[Count]]</f>
        <v>0.33333333333333331</v>
      </c>
      <c r="F22" s="5">
        <f>COUNTIFS(Table2[Sub-Sector],Table3[[#This Row],[Sub-Sector]],Table2[6M Return vs Nifty],"&gt;=10")/Table3[[#This Row],[Count]]</f>
        <v>0</v>
      </c>
      <c r="G22" s="5">
        <f>COUNTIFS(Table2[Sub-Sector],Table3[[#This Row],[Sub-Sector]],Table2[1Y Return vs Nifty],"&gt;=10")/Table3[[#This Row],[Count]]</f>
        <v>1</v>
      </c>
      <c r="H22" s="5">
        <f>COUNTIFS(Table2[Sub-Sector],Table3[[#This Row],[Sub-Sector]],Table2[RSI Exponential â€“ 14D],"&gt;=50")/Table3[[#This Row],[Count]]</f>
        <v>1</v>
      </c>
      <c r="I22" s="5">
        <f>COUNTIFS(Table2[Sub-Sector],Table3[[#This Row],[Sub-Sector]],Table2[Relative Volume],"&gt;=1")/Table3[[#This Row],[Count]]</f>
        <v>1</v>
      </c>
      <c r="J22" s="5">
        <f>COUNTIFS(Table2[Sub-Sector],Table3[[#This Row],[Sub-Sector]],Table2[% Away From Day Low],"&gt;=0.05")/Table3[[#This Row],[Count]]</f>
        <v>0</v>
      </c>
      <c r="K22" s="5">
        <f>COUNTIFS(Table2[Sub-Sector],Table3[[#This Row],[Sub-Sector]],Table2[% Away From Day High],"&lt;=0.05")/Table3[[#This Row],[Count]]</f>
        <v>1</v>
      </c>
      <c r="L22" s="5">
        <f>COUNTIFS(Table2[Sub-Sector],Table3[[#This Row],[Sub-Sector]],Table2[% Away From Current Week Low],"&gt;=0.05")/Table3[[#This Row],[Count]]</f>
        <v>0</v>
      </c>
      <c r="M22" s="5">
        <f>COUNTIFS(Table2[Sub-Sector],Table3[[#This Row],[Sub-Sector]],Table2[% Away From Current Week High],"&lt;=0.05")/Table3[[#This Row],[Count]]</f>
        <v>1</v>
      </c>
      <c r="N22" s="5">
        <f>COUNTIFS(Table2[Sub-Sector],Table3[[#This Row],[Sub-Sector]],Table2[% Away From Current Month Low],"&gt;=0.05")/Table3[[#This Row],[Count]]</f>
        <v>1</v>
      </c>
      <c r="O22" s="5">
        <f>COUNTIFS(Table2[Sub-Sector],Table3[[#This Row],[Sub-Sector]],Table2[% Away From Current Month High],"&lt;=0.05")/Table3[[#This Row],[Count]]</f>
        <v>1</v>
      </c>
      <c r="P22" s="5">
        <f>COUNTIFS(Table2[Sub-Sector],Table3[[#This Row],[Sub-Sector]],Table2[% Away From 52W High],"&lt;=10")/Table3[[#This Row],[Count]]</f>
        <v>0.33333333333333331</v>
      </c>
      <c r="Q22" s="5">
        <f>COUNTIFS(Table2[Sub-Sector],Table3[[#This Row],[Sub-Sector]],Table2[% Away From 52W Low],"&gt;=10")/Table3[[#This Row],[Count]]</f>
        <v>1</v>
      </c>
      <c r="R22" s="5">
        <f>COUNTIFS(Table2[Sub-Sector],Table3[[#This Row],[Sub-Sector]],Table2[% Price above 20 EMA],"&gt;=0")/Table3[[#This Row],[Count]]</f>
        <v>1</v>
      </c>
      <c r="S22" s="5">
        <f>COUNTIFS(Table2[Sub-Sector],Table3[[#This Row],[Sub-Sector]],Table2[% Price above 50 EMA],"&gt;=0")/Table3[[#This Row],[Count]]</f>
        <v>1</v>
      </c>
      <c r="T22" s="5">
        <f>COUNTIFS(Table2[Sub-Sector],Table3[[#This Row],[Sub-Sector]],Table2[% Price above 200 EMA],"&gt;=0")/Table3[[#This Row],[Count]]</f>
        <v>1</v>
      </c>
      <c r="U22" s="5">
        <f>COUNTIFS(Table2[Sub-Sector],Table3[[#This Row],[Sub-Sector]],Table2[Rate of Change - Zone],"Positive")/Table3[[#This Row],[Count]]</f>
        <v>1</v>
      </c>
      <c r="V22" s="5">
        <f>COUNTIFS(Table2[Sub-Sector],Table3[[#This Row],[Sub-Sector]],Table2[Sharpe Ratio],"&gt;=0.10")/Table3[[#This Row],[Count]]</f>
        <v>0.33333333333333331</v>
      </c>
      <c r="W22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376</v>
      </c>
      <c r="X22" s="6">
        <f>_xlfn.RANK.AVG(Table3[[#This Row],[Score]],Table3[Score],1)</f>
        <v>46</v>
      </c>
      <c r="Y22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168</v>
      </c>
      <c r="Z22" s="6">
        <f>_xlfn.RANK.AVG(Table3[[#This Row],[Score 2 ]],Table3[[Score 2 ]],1)</f>
        <v>20</v>
      </c>
    </row>
    <row r="23" spans="1:26" x14ac:dyDescent="0.3">
      <c r="A23" t="s">
        <v>137</v>
      </c>
      <c r="B23">
        <f>COUNTIFS(Table2[Sub-Sector],Table3[[#This Row],[Sub-Sector]])</f>
        <v>1</v>
      </c>
      <c r="C23" s="5">
        <f>COUNTIFS(Table2[Sub-Sector],Table3[[#This Row],[Sub-Sector]],Table2[Uptrend],"Uptrend")/Table3[[#This Row],[Count]]</f>
        <v>1</v>
      </c>
      <c r="D23" s="5">
        <f>COUNTIFS(Table2[Sub-Sector],Table3[[#This Row],[Sub-Sector]],Table2[1W Return vs Nifty],"&gt;=5")/Table3[[#This Row],[Count]]</f>
        <v>0</v>
      </c>
      <c r="E23" s="5">
        <f>COUNTIFS(Table2[Sub-Sector],Table3[[#This Row],[Sub-Sector]],Table2[1M Return vs Nifty],"&gt;=5")/Table3[[#This Row],[Count]]</f>
        <v>0</v>
      </c>
      <c r="F23" s="5">
        <f>COUNTIFS(Table2[Sub-Sector],Table3[[#This Row],[Sub-Sector]],Table2[6M Return vs Nifty],"&gt;=10")/Table3[[#This Row],[Count]]</f>
        <v>1</v>
      </c>
      <c r="G23" s="5">
        <f>COUNTIFS(Table2[Sub-Sector],Table3[[#This Row],[Sub-Sector]],Table2[1Y Return vs Nifty],"&gt;=10")/Table3[[#This Row],[Count]]</f>
        <v>1</v>
      </c>
      <c r="H23" s="5">
        <f>COUNTIFS(Table2[Sub-Sector],Table3[[#This Row],[Sub-Sector]],Table2[RSI Exponential â€“ 14D],"&gt;=50")/Table3[[#This Row],[Count]]</f>
        <v>1</v>
      </c>
      <c r="I23" s="5">
        <f>COUNTIFS(Table2[Sub-Sector],Table3[[#This Row],[Sub-Sector]],Table2[Relative Volume],"&gt;=1")/Table3[[#This Row],[Count]]</f>
        <v>0</v>
      </c>
      <c r="J23" s="5">
        <f>COUNTIFS(Table2[Sub-Sector],Table3[[#This Row],[Sub-Sector]],Table2[% Away From Day Low],"&gt;=0.05")/Table3[[#This Row],[Count]]</f>
        <v>0</v>
      </c>
      <c r="K23" s="5">
        <f>COUNTIFS(Table2[Sub-Sector],Table3[[#This Row],[Sub-Sector]],Table2[% Away From Day High],"&lt;=0.05")/Table3[[#This Row],[Count]]</f>
        <v>1</v>
      </c>
      <c r="L23" s="5">
        <f>COUNTIFS(Table2[Sub-Sector],Table3[[#This Row],[Sub-Sector]],Table2[% Away From Current Week Low],"&gt;=0.05")/Table3[[#This Row],[Count]]</f>
        <v>0</v>
      </c>
      <c r="M23" s="5">
        <f>COUNTIFS(Table2[Sub-Sector],Table3[[#This Row],[Sub-Sector]],Table2[% Away From Current Week High],"&lt;=0.05")/Table3[[#This Row],[Count]]</f>
        <v>1</v>
      </c>
      <c r="N23" s="5">
        <f>COUNTIFS(Table2[Sub-Sector],Table3[[#This Row],[Sub-Sector]],Table2[% Away From Current Month Low],"&gt;=0.05")/Table3[[#This Row],[Count]]</f>
        <v>1</v>
      </c>
      <c r="O23" s="5">
        <f>COUNTIFS(Table2[Sub-Sector],Table3[[#This Row],[Sub-Sector]],Table2[% Away From Current Month High],"&lt;=0.05")/Table3[[#This Row],[Count]]</f>
        <v>1</v>
      </c>
      <c r="P23" s="5">
        <f>COUNTIFS(Table2[Sub-Sector],Table3[[#This Row],[Sub-Sector]],Table2[% Away From 52W High],"&lt;=10")/Table3[[#This Row],[Count]]</f>
        <v>1</v>
      </c>
      <c r="Q23" s="5">
        <f>COUNTIFS(Table2[Sub-Sector],Table3[[#This Row],[Sub-Sector]],Table2[% Away From 52W Low],"&gt;=10")/Table3[[#This Row],[Count]]</f>
        <v>1</v>
      </c>
      <c r="R23" s="5">
        <f>COUNTIFS(Table2[Sub-Sector],Table3[[#This Row],[Sub-Sector]],Table2[% Price above 20 EMA],"&gt;=0")/Table3[[#This Row],[Count]]</f>
        <v>1</v>
      </c>
      <c r="S23" s="5">
        <f>COUNTIFS(Table2[Sub-Sector],Table3[[#This Row],[Sub-Sector]],Table2[% Price above 50 EMA],"&gt;=0")/Table3[[#This Row],[Count]]</f>
        <v>1</v>
      </c>
      <c r="T23" s="5">
        <f>COUNTIFS(Table2[Sub-Sector],Table3[[#This Row],[Sub-Sector]],Table2[% Price above 200 EMA],"&gt;=0")/Table3[[#This Row],[Count]]</f>
        <v>1</v>
      </c>
      <c r="U23" s="5">
        <f>COUNTIFS(Table2[Sub-Sector],Table3[[#This Row],[Sub-Sector]],Table2[Rate of Change - Zone],"Positive")/Table3[[#This Row],[Count]]</f>
        <v>1</v>
      </c>
      <c r="V23" s="5">
        <f>COUNTIFS(Table2[Sub-Sector],Table3[[#This Row],[Sub-Sector]],Table2[Sharpe Ratio],"&gt;=0.10")/Table3[[#This Row],[Count]]</f>
        <v>1</v>
      </c>
      <c r="W23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372.5</v>
      </c>
      <c r="X23" s="6">
        <f>_xlfn.RANK.AVG(Table3[[#This Row],[Score]],Table3[Score],1)</f>
        <v>42.5</v>
      </c>
      <c r="Y23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171.5</v>
      </c>
      <c r="Z23" s="6">
        <f>_xlfn.RANK.AVG(Table3[[#This Row],[Score 2 ]],Table3[[Score 2 ]],1)</f>
        <v>22.5</v>
      </c>
    </row>
    <row r="24" spans="1:26" x14ac:dyDescent="0.3">
      <c r="A24" t="s">
        <v>505</v>
      </c>
      <c r="B24">
        <f>COUNTIFS(Table2[Sub-Sector],Table3[[#This Row],[Sub-Sector]])</f>
        <v>1</v>
      </c>
      <c r="C24" s="5">
        <f>COUNTIFS(Table2[Sub-Sector],Table3[[#This Row],[Sub-Sector]],Table2[Uptrend],"Uptrend")/Table3[[#This Row],[Count]]</f>
        <v>1</v>
      </c>
      <c r="D24" s="5">
        <f>COUNTIFS(Table2[Sub-Sector],Table3[[#This Row],[Sub-Sector]],Table2[1W Return vs Nifty],"&gt;=5")/Table3[[#This Row],[Count]]</f>
        <v>0</v>
      </c>
      <c r="E24" s="5">
        <f>COUNTIFS(Table2[Sub-Sector],Table3[[#This Row],[Sub-Sector]],Table2[1M Return vs Nifty],"&gt;=5")/Table3[[#This Row],[Count]]</f>
        <v>0</v>
      </c>
      <c r="F24" s="5">
        <f>COUNTIFS(Table2[Sub-Sector],Table3[[#This Row],[Sub-Sector]],Table2[6M Return vs Nifty],"&gt;=10")/Table3[[#This Row],[Count]]</f>
        <v>1</v>
      </c>
      <c r="G24" s="5">
        <f>COUNTIFS(Table2[Sub-Sector],Table3[[#This Row],[Sub-Sector]],Table2[1Y Return vs Nifty],"&gt;=10")/Table3[[#This Row],[Count]]</f>
        <v>1</v>
      </c>
      <c r="H24" s="5">
        <f>COUNTIFS(Table2[Sub-Sector],Table3[[#This Row],[Sub-Sector]],Table2[RSI Exponential â€“ 14D],"&gt;=50")/Table3[[#This Row],[Count]]</f>
        <v>1</v>
      </c>
      <c r="I24" s="5">
        <f>COUNTIFS(Table2[Sub-Sector],Table3[[#This Row],[Sub-Sector]],Table2[Relative Volume],"&gt;=1")/Table3[[#This Row],[Count]]</f>
        <v>0</v>
      </c>
      <c r="J24" s="5">
        <f>COUNTIFS(Table2[Sub-Sector],Table3[[#This Row],[Sub-Sector]],Table2[% Away From Day Low],"&gt;=0.05")/Table3[[#This Row],[Count]]</f>
        <v>0</v>
      </c>
      <c r="K24" s="5">
        <f>COUNTIFS(Table2[Sub-Sector],Table3[[#This Row],[Sub-Sector]],Table2[% Away From Day High],"&lt;=0.05")/Table3[[#This Row],[Count]]</f>
        <v>1</v>
      </c>
      <c r="L24" s="5">
        <f>COUNTIFS(Table2[Sub-Sector],Table3[[#This Row],[Sub-Sector]],Table2[% Away From Current Week Low],"&gt;=0.05")/Table3[[#This Row],[Count]]</f>
        <v>0</v>
      </c>
      <c r="M24" s="5">
        <f>COUNTIFS(Table2[Sub-Sector],Table3[[#This Row],[Sub-Sector]],Table2[% Away From Current Week High],"&lt;=0.05")/Table3[[#This Row],[Count]]</f>
        <v>1</v>
      </c>
      <c r="N24" s="5">
        <f>COUNTIFS(Table2[Sub-Sector],Table3[[#This Row],[Sub-Sector]],Table2[% Away From Current Month Low],"&gt;=0.05")/Table3[[#This Row],[Count]]</f>
        <v>1</v>
      </c>
      <c r="O24" s="5">
        <f>COUNTIFS(Table2[Sub-Sector],Table3[[#This Row],[Sub-Sector]],Table2[% Away From Current Month High],"&lt;=0.05")/Table3[[#This Row],[Count]]</f>
        <v>1</v>
      </c>
      <c r="P24" s="5">
        <f>COUNTIFS(Table2[Sub-Sector],Table3[[#This Row],[Sub-Sector]],Table2[% Away From 52W High],"&lt;=10")/Table3[[#This Row],[Count]]</f>
        <v>1</v>
      </c>
      <c r="Q24" s="5">
        <f>COUNTIFS(Table2[Sub-Sector],Table3[[#This Row],[Sub-Sector]],Table2[% Away From 52W Low],"&gt;=10")/Table3[[#This Row],[Count]]</f>
        <v>1</v>
      </c>
      <c r="R24" s="5">
        <f>COUNTIFS(Table2[Sub-Sector],Table3[[#This Row],[Sub-Sector]],Table2[% Price above 20 EMA],"&gt;=0")/Table3[[#This Row],[Count]]</f>
        <v>1</v>
      </c>
      <c r="S24" s="5">
        <f>COUNTIFS(Table2[Sub-Sector],Table3[[#This Row],[Sub-Sector]],Table2[% Price above 50 EMA],"&gt;=0")/Table3[[#This Row],[Count]]</f>
        <v>1</v>
      </c>
      <c r="T24" s="5">
        <f>COUNTIFS(Table2[Sub-Sector],Table3[[#This Row],[Sub-Sector]],Table2[% Price above 200 EMA],"&gt;=0")/Table3[[#This Row],[Count]]</f>
        <v>1</v>
      </c>
      <c r="U24" s="5">
        <f>COUNTIFS(Table2[Sub-Sector],Table3[[#This Row],[Sub-Sector]],Table2[Rate of Change - Zone],"Positive")/Table3[[#This Row],[Count]]</f>
        <v>1</v>
      </c>
      <c r="V24" s="5">
        <f>COUNTIFS(Table2[Sub-Sector],Table3[[#This Row],[Sub-Sector]],Table2[Sharpe Ratio],"&gt;=0.10")/Table3[[#This Row],[Count]]</f>
        <v>0</v>
      </c>
      <c r="W24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372.5</v>
      </c>
      <c r="X24" s="6">
        <f>_xlfn.RANK.AVG(Table3[[#This Row],[Score]],Table3[Score],1)</f>
        <v>42.5</v>
      </c>
      <c r="Y24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171.5</v>
      </c>
      <c r="Z24" s="6">
        <f>_xlfn.RANK.AVG(Table3[[#This Row],[Score 2 ]],Table3[[Score 2 ]],1)</f>
        <v>22.5</v>
      </c>
    </row>
    <row r="25" spans="1:26" x14ac:dyDescent="0.3">
      <c r="A25" t="s">
        <v>798</v>
      </c>
      <c r="B25">
        <f>COUNTIFS(Table2[Sub-Sector],Table3[[#This Row],[Sub-Sector]])</f>
        <v>2</v>
      </c>
      <c r="C25" s="5">
        <f>COUNTIFS(Table2[Sub-Sector],Table3[[#This Row],[Sub-Sector]],Table2[Uptrend],"Uptrend")/Table3[[#This Row],[Count]]</f>
        <v>0.5</v>
      </c>
      <c r="D25" s="5">
        <f>COUNTIFS(Table2[Sub-Sector],Table3[[#This Row],[Sub-Sector]],Table2[1W Return vs Nifty],"&gt;=5")/Table3[[#This Row],[Count]]</f>
        <v>0</v>
      </c>
      <c r="E25" s="5">
        <f>COUNTIFS(Table2[Sub-Sector],Table3[[#This Row],[Sub-Sector]],Table2[1M Return vs Nifty],"&gt;=5")/Table3[[#This Row],[Count]]</f>
        <v>1</v>
      </c>
      <c r="F25" s="5">
        <f>COUNTIFS(Table2[Sub-Sector],Table3[[#This Row],[Sub-Sector]],Table2[6M Return vs Nifty],"&gt;=10")/Table3[[#This Row],[Count]]</f>
        <v>0.5</v>
      </c>
      <c r="G25" s="5">
        <f>COUNTIFS(Table2[Sub-Sector],Table3[[#This Row],[Sub-Sector]],Table2[1Y Return vs Nifty],"&gt;=10")/Table3[[#This Row],[Count]]</f>
        <v>0.5</v>
      </c>
      <c r="H25" s="5">
        <f>COUNTIFS(Table2[Sub-Sector],Table3[[#This Row],[Sub-Sector]],Table2[RSI Exponential â€“ 14D],"&gt;=50")/Table3[[#This Row],[Count]]</f>
        <v>1</v>
      </c>
      <c r="I25" s="5">
        <f>COUNTIFS(Table2[Sub-Sector],Table3[[#This Row],[Sub-Sector]],Table2[Relative Volume],"&gt;=1")/Table3[[#This Row],[Count]]</f>
        <v>1</v>
      </c>
      <c r="J25" s="5">
        <f>COUNTIFS(Table2[Sub-Sector],Table3[[#This Row],[Sub-Sector]],Table2[% Away From Day Low],"&gt;=0.05")/Table3[[#This Row],[Count]]</f>
        <v>0</v>
      </c>
      <c r="K25" s="5">
        <f>COUNTIFS(Table2[Sub-Sector],Table3[[#This Row],[Sub-Sector]],Table2[% Away From Day High],"&lt;=0.05")/Table3[[#This Row],[Count]]</f>
        <v>1</v>
      </c>
      <c r="L25" s="5">
        <f>COUNTIFS(Table2[Sub-Sector],Table3[[#This Row],[Sub-Sector]],Table2[% Away From Current Week Low],"&gt;=0.05")/Table3[[#This Row],[Count]]</f>
        <v>0.5</v>
      </c>
      <c r="M25" s="5">
        <f>COUNTIFS(Table2[Sub-Sector],Table3[[#This Row],[Sub-Sector]],Table2[% Away From Current Week High],"&lt;=0.05")/Table3[[#This Row],[Count]]</f>
        <v>1</v>
      </c>
      <c r="N25" s="5">
        <f>COUNTIFS(Table2[Sub-Sector],Table3[[#This Row],[Sub-Sector]],Table2[% Away From Current Month Low],"&gt;=0.05")/Table3[[#This Row],[Count]]</f>
        <v>1</v>
      </c>
      <c r="O25" s="5">
        <f>COUNTIFS(Table2[Sub-Sector],Table3[[#This Row],[Sub-Sector]],Table2[% Away From Current Month High],"&lt;=0.05")/Table3[[#This Row],[Count]]</f>
        <v>0.5</v>
      </c>
      <c r="P25" s="5">
        <f>COUNTIFS(Table2[Sub-Sector],Table3[[#This Row],[Sub-Sector]],Table2[% Away From 52W High],"&lt;=10")/Table3[[#This Row],[Count]]</f>
        <v>0.5</v>
      </c>
      <c r="Q25" s="5">
        <f>COUNTIFS(Table2[Sub-Sector],Table3[[#This Row],[Sub-Sector]],Table2[% Away From 52W Low],"&gt;=10")/Table3[[#This Row],[Count]]</f>
        <v>1</v>
      </c>
      <c r="R25" s="5">
        <f>COUNTIFS(Table2[Sub-Sector],Table3[[#This Row],[Sub-Sector]],Table2[% Price above 20 EMA],"&gt;=0")/Table3[[#This Row],[Count]]</f>
        <v>1</v>
      </c>
      <c r="S25" s="5">
        <f>COUNTIFS(Table2[Sub-Sector],Table3[[#This Row],[Sub-Sector]],Table2[% Price above 50 EMA],"&gt;=0")/Table3[[#This Row],[Count]]</f>
        <v>1</v>
      </c>
      <c r="T25" s="5">
        <f>COUNTIFS(Table2[Sub-Sector],Table3[[#This Row],[Sub-Sector]],Table2[% Price above 200 EMA],"&gt;=0")/Table3[[#This Row],[Count]]</f>
        <v>1</v>
      </c>
      <c r="U25" s="5">
        <f>COUNTIFS(Table2[Sub-Sector],Table3[[#This Row],[Sub-Sector]],Table2[Rate of Change - Zone],"Positive")/Table3[[#This Row],[Count]]</f>
        <v>1</v>
      </c>
      <c r="V25" s="5">
        <f>COUNTIFS(Table2[Sub-Sector],Table3[[#This Row],[Sub-Sector]],Table2[Sharpe Ratio],"&gt;=0.10")/Table3[[#This Row],[Count]]</f>
        <v>0</v>
      </c>
      <c r="W25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352.5</v>
      </c>
      <c r="X25" s="6">
        <f>_xlfn.RANK.AVG(Table3[[#This Row],[Score]],Table3[Score],1)</f>
        <v>33</v>
      </c>
      <c r="Y25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172</v>
      </c>
      <c r="Z25" s="6">
        <f>_xlfn.RANK.AVG(Table3[[#This Row],[Score 2 ]],Table3[[Score 2 ]],1)</f>
        <v>24.5</v>
      </c>
    </row>
    <row r="26" spans="1:26" x14ac:dyDescent="0.3">
      <c r="A26" t="s">
        <v>1592</v>
      </c>
      <c r="B26">
        <f>COUNTIFS(Table2[Sub-Sector],Table3[[#This Row],[Sub-Sector]])</f>
        <v>2</v>
      </c>
      <c r="C26" s="5">
        <f>COUNTIFS(Table2[Sub-Sector],Table3[[#This Row],[Sub-Sector]],Table2[Uptrend],"Uptrend")/Table3[[#This Row],[Count]]</f>
        <v>1</v>
      </c>
      <c r="D26" s="5">
        <f>COUNTIFS(Table2[Sub-Sector],Table3[[#This Row],[Sub-Sector]],Table2[1W Return vs Nifty],"&gt;=5")/Table3[[#This Row],[Count]]</f>
        <v>0</v>
      </c>
      <c r="E26" s="5">
        <f>COUNTIFS(Table2[Sub-Sector],Table3[[#This Row],[Sub-Sector]],Table2[1M Return vs Nifty],"&gt;=5")/Table3[[#This Row],[Count]]</f>
        <v>0</v>
      </c>
      <c r="F26" s="5">
        <f>COUNTIFS(Table2[Sub-Sector],Table3[[#This Row],[Sub-Sector]],Table2[6M Return vs Nifty],"&gt;=10")/Table3[[#This Row],[Count]]</f>
        <v>0.5</v>
      </c>
      <c r="G26" s="5">
        <f>COUNTIFS(Table2[Sub-Sector],Table3[[#This Row],[Sub-Sector]],Table2[1Y Return vs Nifty],"&gt;=10")/Table3[[#This Row],[Count]]</f>
        <v>0.5</v>
      </c>
      <c r="H26" s="5">
        <f>COUNTIFS(Table2[Sub-Sector],Table3[[#This Row],[Sub-Sector]],Table2[RSI Exponential â€“ 14D],"&gt;=50")/Table3[[#This Row],[Count]]</f>
        <v>0.5</v>
      </c>
      <c r="I26" s="5">
        <f>COUNTIFS(Table2[Sub-Sector],Table3[[#This Row],[Sub-Sector]],Table2[Relative Volume],"&gt;=1")/Table3[[#This Row],[Count]]</f>
        <v>1</v>
      </c>
      <c r="J26" s="5">
        <f>COUNTIFS(Table2[Sub-Sector],Table3[[#This Row],[Sub-Sector]],Table2[% Away From Day Low],"&gt;=0.05")/Table3[[#This Row],[Count]]</f>
        <v>0</v>
      </c>
      <c r="K26" s="5">
        <f>COUNTIFS(Table2[Sub-Sector],Table3[[#This Row],[Sub-Sector]],Table2[% Away From Day High],"&lt;=0.05")/Table3[[#This Row],[Count]]</f>
        <v>1</v>
      </c>
      <c r="L26" s="5">
        <f>COUNTIFS(Table2[Sub-Sector],Table3[[#This Row],[Sub-Sector]],Table2[% Away From Current Week Low],"&gt;=0.05")/Table3[[#This Row],[Count]]</f>
        <v>0.5</v>
      </c>
      <c r="M26" s="5">
        <f>COUNTIFS(Table2[Sub-Sector],Table3[[#This Row],[Sub-Sector]],Table2[% Away From Current Week High],"&lt;=0.05")/Table3[[#This Row],[Count]]</f>
        <v>1</v>
      </c>
      <c r="N26" s="5">
        <f>COUNTIFS(Table2[Sub-Sector],Table3[[#This Row],[Sub-Sector]],Table2[% Away From Current Month Low],"&gt;=0.05")/Table3[[#This Row],[Count]]</f>
        <v>1</v>
      </c>
      <c r="O26" s="5">
        <f>COUNTIFS(Table2[Sub-Sector],Table3[[#This Row],[Sub-Sector]],Table2[% Away From Current Month High],"&lt;=0.05")/Table3[[#This Row],[Count]]</f>
        <v>1</v>
      </c>
      <c r="P26" s="5">
        <f>COUNTIFS(Table2[Sub-Sector],Table3[[#This Row],[Sub-Sector]],Table2[% Away From 52W High],"&lt;=10")/Table3[[#This Row],[Count]]</f>
        <v>0</v>
      </c>
      <c r="Q26" s="5">
        <f>COUNTIFS(Table2[Sub-Sector],Table3[[#This Row],[Sub-Sector]],Table2[% Away From 52W Low],"&gt;=10")/Table3[[#This Row],[Count]]</f>
        <v>1</v>
      </c>
      <c r="R26" s="5">
        <f>COUNTIFS(Table2[Sub-Sector],Table3[[#This Row],[Sub-Sector]],Table2[% Price above 20 EMA],"&gt;=0")/Table3[[#This Row],[Count]]</f>
        <v>1</v>
      </c>
      <c r="S26" s="5">
        <f>COUNTIFS(Table2[Sub-Sector],Table3[[#This Row],[Sub-Sector]],Table2[% Price above 50 EMA],"&gt;=0")/Table3[[#This Row],[Count]]</f>
        <v>1</v>
      </c>
      <c r="T26" s="5">
        <f>COUNTIFS(Table2[Sub-Sector],Table3[[#This Row],[Sub-Sector]],Table2[% Price above 200 EMA],"&gt;=0")/Table3[[#This Row],[Count]]</f>
        <v>1</v>
      </c>
      <c r="U26" s="5">
        <f>COUNTIFS(Table2[Sub-Sector],Table3[[#This Row],[Sub-Sector]],Table2[Rate of Change - Zone],"Positive")/Table3[[#This Row],[Count]]</f>
        <v>1</v>
      </c>
      <c r="V26" s="5">
        <f>COUNTIFS(Table2[Sub-Sector],Table3[[#This Row],[Sub-Sector]],Table2[Sharpe Ratio],"&gt;=0.10")/Table3[[#This Row],[Count]]</f>
        <v>0.5</v>
      </c>
      <c r="W26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373</v>
      </c>
      <c r="X26" s="6">
        <f>_xlfn.RANK.AVG(Table3[[#This Row],[Score]],Table3[Score],1)</f>
        <v>44</v>
      </c>
      <c r="Y26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172</v>
      </c>
      <c r="Z26" s="6">
        <f>_xlfn.RANK.AVG(Table3[[#This Row],[Score 2 ]],Table3[[Score 2 ]],1)</f>
        <v>24.5</v>
      </c>
    </row>
    <row r="27" spans="1:26" x14ac:dyDescent="0.3">
      <c r="A27" t="s">
        <v>146</v>
      </c>
      <c r="B27">
        <f>COUNTIFS(Table2[Sub-Sector],Table3[[#This Row],[Sub-Sector]])</f>
        <v>10</v>
      </c>
      <c r="C27" s="5">
        <f>COUNTIFS(Table2[Sub-Sector],Table3[[#This Row],[Sub-Sector]],Table2[Uptrend],"Uptrend")/Table3[[#This Row],[Count]]</f>
        <v>1</v>
      </c>
      <c r="D27" s="5">
        <f>COUNTIFS(Table2[Sub-Sector],Table3[[#This Row],[Sub-Sector]],Table2[1W Return vs Nifty],"&gt;=5")/Table3[[#This Row],[Count]]</f>
        <v>0</v>
      </c>
      <c r="E27" s="5">
        <f>COUNTIFS(Table2[Sub-Sector],Table3[[#This Row],[Sub-Sector]],Table2[1M Return vs Nifty],"&gt;=5")/Table3[[#This Row],[Count]]</f>
        <v>0.2</v>
      </c>
      <c r="F27" s="5">
        <f>COUNTIFS(Table2[Sub-Sector],Table3[[#This Row],[Sub-Sector]],Table2[6M Return vs Nifty],"&gt;=10")/Table3[[#This Row],[Count]]</f>
        <v>1</v>
      </c>
      <c r="G27" s="5">
        <f>COUNTIFS(Table2[Sub-Sector],Table3[[#This Row],[Sub-Sector]],Table2[1Y Return vs Nifty],"&gt;=10")/Table3[[#This Row],[Count]]</f>
        <v>1</v>
      </c>
      <c r="H27" s="5">
        <f>COUNTIFS(Table2[Sub-Sector],Table3[[#This Row],[Sub-Sector]],Table2[RSI Exponential â€“ 14D],"&gt;=50")/Table3[[#This Row],[Count]]</f>
        <v>0.6</v>
      </c>
      <c r="I27" s="5">
        <f>COUNTIFS(Table2[Sub-Sector],Table3[[#This Row],[Sub-Sector]],Table2[Relative Volume],"&gt;=1")/Table3[[#This Row],[Count]]</f>
        <v>0.4</v>
      </c>
      <c r="J27" s="5">
        <f>COUNTIFS(Table2[Sub-Sector],Table3[[#This Row],[Sub-Sector]],Table2[% Away From Day Low],"&gt;=0.05")/Table3[[#This Row],[Count]]</f>
        <v>0.1</v>
      </c>
      <c r="K27" s="5">
        <f>COUNTIFS(Table2[Sub-Sector],Table3[[#This Row],[Sub-Sector]],Table2[% Away From Day High],"&lt;=0.05")/Table3[[#This Row],[Count]]</f>
        <v>1</v>
      </c>
      <c r="L27" s="5">
        <f>COUNTIFS(Table2[Sub-Sector],Table3[[#This Row],[Sub-Sector]],Table2[% Away From Current Week Low],"&gt;=0.05")/Table3[[#This Row],[Count]]</f>
        <v>0.2</v>
      </c>
      <c r="M27" s="5">
        <f>COUNTIFS(Table2[Sub-Sector],Table3[[#This Row],[Sub-Sector]],Table2[% Away From Current Week High],"&lt;=0.05")/Table3[[#This Row],[Count]]</f>
        <v>0.7</v>
      </c>
      <c r="N27" s="5">
        <f>COUNTIFS(Table2[Sub-Sector],Table3[[#This Row],[Sub-Sector]],Table2[% Away From Current Month Low],"&gt;=0.05")/Table3[[#This Row],[Count]]</f>
        <v>1</v>
      </c>
      <c r="O27" s="5">
        <f>COUNTIFS(Table2[Sub-Sector],Table3[[#This Row],[Sub-Sector]],Table2[% Away From Current Month High],"&lt;=0.05")/Table3[[#This Row],[Count]]</f>
        <v>0.2</v>
      </c>
      <c r="P27" s="5">
        <f>COUNTIFS(Table2[Sub-Sector],Table3[[#This Row],[Sub-Sector]],Table2[% Away From 52W High],"&lt;=10")/Table3[[#This Row],[Count]]</f>
        <v>0.7</v>
      </c>
      <c r="Q27" s="5">
        <f>COUNTIFS(Table2[Sub-Sector],Table3[[#This Row],[Sub-Sector]],Table2[% Away From 52W Low],"&gt;=10")/Table3[[#This Row],[Count]]</f>
        <v>1</v>
      </c>
      <c r="R27" s="5">
        <f>COUNTIFS(Table2[Sub-Sector],Table3[[#This Row],[Sub-Sector]],Table2[% Price above 20 EMA],"&gt;=0")/Table3[[#This Row],[Count]]</f>
        <v>0.8</v>
      </c>
      <c r="S27" s="5">
        <f>COUNTIFS(Table2[Sub-Sector],Table3[[#This Row],[Sub-Sector]],Table2[% Price above 50 EMA],"&gt;=0")/Table3[[#This Row],[Count]]</f>
        <v>0.9</v>
      </c>
      <c r="T27" s="5">
        <f>COUNTIFS(Table2[Sub-Sector],Table3[[#This Row],[Sub-Sector]],Table2[% Price above 200 EMA],"&gt;=0")/Table3[[#This Row],[Count]]</f>
        <v>1</v>
      </c>
      <c r="U27" s="5">
        <f>COUNTIFS(Table2[Sub-Sector],Table3[[#This Row],[Sub-Sector]],Table2[Rate of Change - Zone],"Positive")/Table3[[#This Row],[Count]]</f>
        <v>0.9</v>
      </c>
      <c r="V27" s="5">
        <f>COUNTIFS(Table2[Sub-Sector],Table3[[#This Row],[Sub-Sector]],Table2[Sharpe Ratio],"&gt;=0.10")/Table3[[#This Row],[Count]]</f>
        <v>1</v>
      </c>
      <c r="W27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348.5</v>
      </c>
      <c r="X27" s="6">
        <f>_xlfn.RANK.AVG(Table3[[#This Row],[Score]],Table3[Score],1)</f>
        <v>32</v>
      </c>
      <c r="Y27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173</v>
      </c>
      <c r="Z27" s="6">
        <f>_xlfn.RANK.AVG(Table3[[#This Row],[Score 2 ]],Table3[[Score 2 ]],1)</f>
        <v>26.5</v>
      </c>
    </row>
    <row r="28" spans="1:26" x14ac:dyDescent="0.3">
      <c r="A28" t="s">
        <v>464</v>
      </c>
      <c r="B28">
        <f>COUNTIFS(Table2[Sub-Sector],Table3[[#This Row],[Sub-Sector]])</f>
        <v>2</v>
      </c>
      <c r="C28" s="5">
        <f>COUNTIFS(Table2[Sub-Sector],Table3[[#This Row],[Sub-Sector]],Table2[Uptrend],"Uptrend")/Table3[[#This Row],[Count]]</f>
        <v>1</v>
      </c>
      <c r="D28" s="5">
        <f>COUNTIFS(Table2[Sub-Sector],Table3[[#This Row],[Sub-Sector]],Table2[1W Return vs Nifty],"&gt;=5")/Table3[[#This Row],[Count]]</f>
        <v>0</v>
      </c>
      <c r="E28" s="5">
        <f>COUNTIFS(Table2[Sub-Sector],Table3[[#This Row],[Sub-Sector]],Table2[1M Return vs Nifty],"&gt;=5")/Table3[[#This Row],[Count]]</f>
        <v>1</v>
      </c>
      <c r="F28" s="5">
        <f>COUNTIFS(Table2[Sub-Sector],Table3[[#This Row],[Sub-Sector]],Table2[6M Return vs Nifty],"&gt;=10")/Table3[[#This Row],[Count]]</f>
        <v>0.5</v>
      </c>
      <c r="G28" s="5">
        <f>COUNTIFS(Table2[Sub-Sector],Table3[[#This Row],[Sub-Sector]],Table2[1Y Return vs Nifty],"&gt;=10")/Table3[[#This Row],[Count]]</f>
        <v>1</v>
      </c>
      <c r="H28" s="5">
        <f>COUNTIFS(Table2[Sub-Sector],Table3[[#This Row],[Sub-Sector]],Table2[RSI Exponential â€“ 14D],"&gt;=50")/Table3[[#This Row],[Count]]</f>
        <v>1</v>
      </c>
      <c r="I28" s="5">
        <f>COUNTIFS(Table2[Sub-Sector],Table3[[#This Row],[Sub-Sector]],Table2[Relative Volume],"&gt;=1")/Table3[[#This Row],[Count]]</f>
        <v>0.5</v>
      </c>
      <c r="J28" s="5">
        <f>COUNTIFS(Table2[Sub-Sector],Table3[[#This Row],[Sub-Sector]],Table2[% Away From Day Low],"&gt;=0.05")/Table3[[#This Row],[Count]]</f>
        <v>0</v>
      </c>
      <c r="K28" s="5">
        <f>COUNTIFS(Table2[Sub-Sector],Table3[[#This Row],[Sub-Sector]],Table2[% Away From Day High],"&lt;=0.05")/Table3[[#This Row],[Count]]</f>
        <v>1</v>
      </c>
      <c r="L28" s="5">
        <f>COUNTIFS(Table2[Sub-Sector],Table3[[#This Row],[Sub-Sector]],Table2[% Away From Current Week Low],"&gt;=0.05")/Table3[[#This Row],[Count]]</f>
        <v>0</v>
      </c>
      <c r="M28" s="5">
        <f>COUNTIFS(Table2[Sub-Sector],Table3[[#This Row],[Sub-Sector]],Table2[% Away From Current Week High],"&lt;=0.05")/Table3[[#This Row],[Count]]</f>
        <v>1</v>
      </c>
      <c r="N28" s="5">
        <f>COUNTIFS(Table2[Sub-Sector],Table3[[#This Row],[Sub-Sector]],Table2[% Away From Current Month Low],"&gt;=0.05")/Table3[[#This Row],[Count]]</f>
        <v>1</v>
      </c>
      <c r="O28" s="5">
        <f>COUNTIFS(Table2[Sub-Sector],Table3[[#This Row],[Sub-Sector]],Table2[% Away From Current Month High],"&lt;=0.05")/Table3[[#This Row],[Count]]</f>
        <v>1</v>
      </c>
      <c r="P28" s="5">
        <f>COUNTIFS(Table2[Sub-Sector],Table3[[#This Row],[Sub-Sector]],Table2[% Away From 52W High],"&lt;=10")/Table3[[#This Row],[Count]]</f>
        <v>1</v>
      </c>
      <c r="Q28" s="5">
        <f>COUNTIFS(Table2[Sub-Sector],Table3[[#This Row],[Sub-Sector]],Table2[% Away From 52W Low],"&gt;=10")/Table3[[#This Row],[Count]]</f>
        <v>1</v>
      </c>
      <c r="R28" s="5">
        <f>COUNTIFS(Table2[Sub-Sector],Table3[[#This Row],[Sub-Sector]],Table2[% Price above 20 EMA],"&gt;=0")/Table3[[#This Row],[Count]]</f>
        <v>1</v>
      </c>
      <c r="S28" s="5">
        <f>COUNTIFS(Table2[Sub-Sector],Table3[[#This Row],[Sub-Sector]],Table2[% Price above 50 EMA],"&gt;=0")/Table3[[#This Row],[Count]]</f>
        <v>1</v>
      </c>
      <c r="T28" s="5">
        <f>COUNTIFS(Table2[Sub-Sector],Table3[[#This Row],[Sub-Sector]],Table2[% Price above 200 EMA],"&gt;=0")/Table3[[#This Row],[Count]]</f>
        <v>1</v>
      </c>
      <c r="U28" s="5">
        <f>COUNTIFS(Table2[Sub-Sector],Table3[[#This Row],[Sub-Sector]],Table2[Rate of Change - Zone],"Positive")/Table3[[#This Row],[Count]]</f>
        <v>1</v>
      </c>
      <c r="V28" s="5">
        <f>COUNTIFS(Table2[Sub-Sector],Table3[[#This Row],[Sub-Sector]],Table2[Sharpe Ratio],"&gt;=0.10")/Table3[[#This Row],[Count]]</f>
        <v>0.5</v>
      </c>
      <c r="W28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278.5</v>
      </c>
      <c r="X28" s="6">
        <f>_xlfn.RANK.AVG(Table3[[#This Row],[Score]],Table3[Score],1)</f>
        <v>17</v>
      </c>
      <c r="Y28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173</v>
      </c>
      <c r="Z28" s="6">
        <f>_xlfn.RANK.AVG(Table3[[#This Row],[Score 2 ]],Table3[[Score 2 ]],1)</f>
        <v>26.5</v>
      </c>
    </row>
    <row r="29" spans="1:26" x14ac:dyDescent="0.3">
      <c r="A29" t="s">
        <v>670</v>
      </c>
      <c r="B29">
        <f>COUNTIFS(Table2[Sub-Sector],Table3[[#This Row],[Sub-Sector]])</f>
        <v>3</v>
      </c>
      <c r="C29" s="5">
        <f>COUNTIFS(Table2[Sub-Sector],Table3[[#This Row],[Sub-Sector]],Table2[Uptrend],"Uptrend")/Table3[[#This Row],[Count]]</f>
        <v>1</v>
      </c>
      <c r="D29" s="5">
        <f>COUNTIFS(Table2[Sub-Sector],Table3[[#This Row],[Sub-Sector]],Table2[1W Return vs Nifty],"&gt;=5")/Table3[[#This Row],[Count]]</f>
        <v>0</v>
      </c>
      <c r="E29" s="5">
        <f>COUNTIFS(Table2[Sub-Sector],Table3[[#This Row],[Sub-Sector]],Table2[1M Return vs Nifty],"&gt;=5")/Table3[[#This Row],[Count]]</f>
        <v>0.33333333333333331</v>
      </c>
      <c r="F29" s="5">
        <f>COUNTIFS(Table2[Sub-Sector],Table3[[#This Row],[Sub-Sector]],Table2[6M Return vs Nifty],"&gt;=10")/Table3[[#This Row],[Count]]</f>
        <v>0.66666666666666663</v>
      </c>
      <c r="G29" s="5">
        <f>COUNTIFS(Table2[Sub-Sector],Table3[[#This Row],[Sub-Sector]],Table2[1Y Return vs Nifty],"&gt;=10")/Table3[[#This Row],[Count]]</f>
        <v>0.66666666666666663</v>
      </c>
      <c r="H29" s="5">
        <f>COUNTIFS(Table2[Sub-Sector],Table3[[#This Row],[Sub-Sector]],Table2[RSI Exponential â€“ 14D],"&gt;=50")/Table3[[#This Row],[Count]]</f>
        <v>1</v>
      </c>
      <c r="I29" s="5">
        <f>COUNTIFS(Table2[Sub-Sector],Table3[[#This Row],[Sub-Sector]],Table2[Relative Volume],"&gt;=1")/Table3[[#This Row],[Count]]</f>
        <v>0.66666666666666663</v>
      </c>
      <c r="J29" s="5">
        <f>COUNTIFS(Table2[Sub-Sector],Table3[[#This Row],[Sub-Sector]],Table2[% Away From Day Low],"&gt;=0.05")/Table3[[#This Row],[Count]]</f>
        <v>0.33333333333333331</v>
      </c>
      <c r="K29" s="5">
        <f>COUNTIFS(Table2[Sub-Sector],Table3[[#This Row],[Sub-Sector]],Table2[% Away From Day High],"&lt;=0.05")/Table3[[#This Row],[Count]]</f>
        <v>1</v>
      </c>
      <c r="L29" s="5">
        <f>COUNTIFS(Table2[Sub-Sector],Table3[[#This Row],[Sub-Sector]],Table2[% Away From Current Week Low],"&gt;=0.05")/Table3[[#This Row],[Count]]</f>
        <v>0.33333333333333331</v>
      </c>
      <c r="M29" s="5">
        <f>COUNTIFS(Table2[Sub-Sector],Table3[[#This Row],[Sub-Sector]],Table2[% Away From Current Week High],"&lt;=0.05")/Table3[[#This Row],[Count]]</f>
        <v>1</v>
      </c>
      <c r="N29" s="5">
        <f>COUNTIFS(Table2[Sub-Sector],Table3[[#This Row],[Sub-Sector]],Table2[% Away From Current Month Low],"&gt;=0.05")/Table3[[#This Row],[Count]]</f>
        <v>1</v>
      </c>
      <c r="O29" s="5">
        <f>COUNTIFS(Table2[Sub-Sector],Table3[[#This Row],[Sub-Sector]],Table2[% Away From Current Month High],"&lt;=0.05")/Table3[[#This Row],[Count]]</f>
        <v>0.66666666666666663</v>
      </c>
      <c r="P29" s="5">
        <f>COUNTIFS(Table2[Sub-Sector],Table3[[#This Row],[Sub-Sector]],Table2[% Away From 52W High],"&lt;=10")/Table3[[#This Row],[Count]]</f>
        <v>0.66666666666666663</v>
      </c>
      <c r="Q29" s="5">
        <f>COUNTIFS(Table2[Sub-Sector],Table3[[#This Row],[Sub-Sector]],Table2[% Away From 52W Low],"&gt;=10")/Table3[[#This Row],[Count]]</f>
        <v>1</v>
      </c>
      <c r="R29" s="5">
        <f>COUNTIFS(Table2[Sub-Sector],Table3[[#This Row],[Sub-Sector]],Table2[% Price above 20 EMA],"&gt;=0")/Table3[[#This Row],[Count]]</f>
        <v>1</v>
      </c>
      <c r="S29" s="5">
        <f>COUNTIFS(Table2[Sub-Sector],Table3[[#This Row],[Sub-Sector]],Table2[% Price above 50 EMA],"&gt;=0")/Table3[[#This Row],[Count]]</f>
        <v>1</v>
      </c>
      <c r="T29" s="5">
        <f>COUNTIFS(Table2[Sub-Sector],Table3[[#This Row],[Sub-Sector]],Table2[% Price above 200 EMA],"&gt;=0")/Table3[[#This Row],[Count]]</f>
        <v>1</v>
      </c>
      <c r="U29" s="5">
        <f>COUNTIFS(Table2[Sub-Sector],Table3[[#This Row],[Sub-Sector]],Table2[Rate of Change - Zone],"Positive")/Table3[[#This Row],[Count]]</f>
        <v>1</v>
      </c>
      <c r="V29" s="5">
        <f>COUNTIFS(Table2[Sub-Sector],Table3[[#This Row],[Sub-Sector]],Table2[Sharpe Ratio],"&gt;=0.10")/Table3[[#This Row],[Count]]</f>
        <v>0.33333333333333331</v>
      </c>
      <c r="W29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328</v>
      </c>
      <c r="X29" s="6">
        <f>_xlfn.RANK.AVG(Table3[[#This Row],[Score]],Table3[Score],1)</f>
        <v>24</v>
      </c>
      <c r="Y29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173.5</v>
      </c>
      <c r="Z29" s="6">
        <f>_xlfn.RANK.AVG(Table3[[#This Row],[Score 2 ]],Table3[[Score 2 ]],1)</f>
        <v>28</v>
      </c>
    </row>
    <row r="30" spans="1:26" x14ac:dyDescent="0.3">
      <c r="A30" t="s">
        <v>264</v>
      </c>
      <c r="B30">
        <f>COUNTIFS(Table2[Sub-Sector],Table3[[#This Row],[Sub-Sector]])</f>
        <v>7</v>
      </c>
      <c r="C30" s="5">
        <f>COUNTIFS(Table2[Sub-Sector],Table3[[#This Row],[Sub-Sector]],Table2[Uptrend],"Uptrend")/Table3[[#This Row],[Count]]</f>
        <v>1</v>
      </c>
      <c r="D30" s="5">
        <f>COUNTIFS(Table2[Sub-Sector],Table3[[#This Row],[Sub-Sector]],Table2[1W Return vs Nifty],"&gt;=5")/Table3[[#This Row],[Count]]</f>
        <v>0</v>
      </c>
      <c r="E30" s="5">
        <f>COUNTIFS(Table2[Sub-Sector],Table3[[#This Row],[Sub-Sector]],Table2[1M Return vs Nifty],"&gt;=5")/Table3[[#This Row],[Count]]</f>
        <v>0.2857142857142857</v>
      </c>
      <c r="F30" s="5">
        <f>COUNTIFS(Table2[Sub-Sector],Table3[[#This Row],[Sub-Sector]],Table2[6M Return vs Nifty],"&gt;=10")/Table3[[#This Row],[Count]]</f>
        <v>0.7142857142857143</v>
      </c>
      <c r="G30" s="5">
        <f>COUNTIFS(Table2[Sub-Sector],Table3[[#This Row],[Sub-Sector]],Table2[1Y Return vs Nifty],"&gt;=10")/Table3[[#This Row],[Count]]</f>
        <v>0.8571428571428571</v>
      </c>
      <c r="H30" s="5">
        <f>COUNTIFS(Table2[Sub-Sector],Table3[[#This Row],[Sub-Sector]],Table2[RSI Exponential â€“ 14D],"&gt;=50")/Table3[[#This Row],[Count]]</f>
        <v>0.8571428571428571</v>
      </c>
      <c r="I30" s="5">
        <f>COUNTIFS(Table2[Sub-Sector],Table3[[#This Row],[Sub-Sector]],Table2[Relative Volume],"&gt;=1")/Table3[[#This Row],[Count]]</f>
        <v>0.7142857142857143</v>
      </c>
      <c r="J30" s="5">
        <f>COUNTIFS(Table2[Sub-Sector],Table3[[#This Row],[Sub-Sector]],Table2[% Away From Day Low],"&gt;=0.05")/Table3[[#This Row],[Count]]</f>
        <v>0</v>
      </c>
      <c r="K30" s="5">
        <f>COUNTIFS(Table2[Sub-Sector],Table3[[#This Row],[Sub-Sector]],Table2[% Away From Day High],"&lt;=0.05")/Table3[[#This Row],[Count]]</f>
        <v>1</v>
      </c>
      <c r="L30" s="5">
        <f>COUNTIFS(Table2[Sub-Sector],Table3[[#This Row],[Sub-Sector]],Table2[% Away From Current Week Low],"&gt;=0.05")/Table3[[#This Row],[Count]]</f>
        <v>0.2857142857142857</v>
      </c>
      <c r="M30" s="5">
        <f>COUNTIFS(Table2[Sub-Sector],Table3[[#This Row],[Sub-Sector]],Table2[% Away From Current Week High],"&lt;=0.05")/Table3[[#This Row],[Count]]</f>
        <v>0.7142857142857143</v>
      </c>
      <c r="N30" s="5">
        <f>COUNTIFS(Table2[Sub-Sector],Table3[[#This Row],[Sub-Sector]],Table2[% Away From Current Month Low],"&gt;=0.05")/Table3[[#This Row],[Count]]</f>
        <v>1</v>
      </c>
      <c r="O30" s="5">
        <f>COUNTIFS(Table2[Sub-Sector],Table3[[#This Row],[Sub-Sector]],Table2[% Away From Current Month High],"&lt;=0.05")/Table3[[#This Row],[Count]]</f>
        <v>0.2857142857142857</v>
      </c>
      <c r="P30" s="5">
        <f>COUNTIFS(Table2[Sub-Sector],Table3[[#This Row],[Sub-Sector]],Table2[% Away From 52W High],"&lt;=10")/Table3[[#This Row],[Count]]</f>
        <v>0.7142857142857143</v>
      </c>
      <c r="Q30" s="5">
        <f>COUNTIFS(Table2[Sub-Sector],Table3[[#This Row],[Sub-Sector]],Table2[% Away From 52W Low],"&gt;=10")/Table3[[#This Row],[Count]]</f>
        <v>1</v>
      </c>
      <c r="R30" s="5">
        <f>COUNTIFS(Table2[Sub-Sector],Table3[[#This Row],[Sub-Sector]],Table2[% Price above 20 EMA],"&gt;=0")/Table3[[#This Row],[Count]]</f>
        <v>0.8571428571428571</v>
      </c>
      <c r="S30" s="5">
        <f>COUNTIFS(Table2[Sub-Sector],Table3[[#This Row],[Sub-Sector]],Table2[% Price above 50 EMA],"&gt;=0")/Table3[[#This Row],[Count]]</f>
        <v>0.8571428571428571</v>
      </c>
      <c r="T30" s="5">
        <f>COUNTIFS(Table2[Sub-Sector],Table3[[#This Row],[Sub-Sector]],Table2[% Price above 200 EMA],"&gt;=0")/Table3[[#This Row],[Count]]</f>
        <v>1</v>
      </c>
      <c r="U30" s="5">
        <f>COUNTIFS(Table2[Sub-Sector],Table3[[#This Row],[Sub-Sector]],Table2[Rate of Change - Zone],"Positive")/Table3[[#This Row],[Count]]</f>
        <v>0.8571428571428571</v>
      </c>
      <c r="V30" s="5">
        <f>COUNTIFS(Table2[Sub-Sector],Table3[[#This Row],[Sub-Sector]],Table2[Sharpe Ratio],"&gt;=0.10")/Table3[[#This Row],[Count]]</f>
        <v>0.2857142857142857</v>
      </c>
      <c r="W30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348</v>
      </c>
      <c r="X30" s="6">
        <f>_xlfn.RANK.AVG(Table3[[#This Row],[Score]],Table3[Score],1)</f>
        <v>30.5</v>
      </c>
      <c r="Y30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181.5</v>
      </c>
      <c r="Z30" s="6">
        <f>_xlfn.RANK.AVG(Table3[[#This Row],[Score 2 ]],Table3[[Score 2 ]],1)</f>
        <v>29</v>
      </c>
    </row>
    <row r="31" spans="1:26" x14ac:dyDescent="0.3">
      <c r="A31" t="s">
        <v>46</v>
      </c>
      <c r="B31">
        <f>COUNTIFS(Table2[Sub-Sector],Table3[[#This Row],[Sub-Sector]])</f>
        <v>27</v>
      </c>
      <c r="C31" s="5">
        <f>COUNTIFS(Table2[Sub-Sector],Table3[[#This Row],[Sub-Sector]],Table2[Uptrend],"Uptrend")/Table3[[#This Row],[Count]]</f>
        <v>0.88888888888888884</v>
      </c>
      <c r="D31" s="5">
        <f>COUNTIFS(Table2[Sub-Sector],Table3[[#This Row],[Sub-Sector]],Table2[1W Return vs Nifty],"&gt;=5")/Table3[[#This Row],[Count]]</f>
        <v>7.407407407407407E-2</v>
      </c>
      <c r="E31" s="5">
        <f>COUNTIFS(Table2[Sub-Sector],Table3[[#This Row],[Sub-Sector]],Table2[1M Return vs Nifty],"&gt;=5")/Table3[[#This Row],[Count]]</f>
        <v>0.51851851851851849</v>
      </c>
      <c r="F31" s="5">
        <f>COUNTIFS(Table2[Sub-Sector],Table3[[#This Row],[Sub-Sector]],Table2[6M Return vs Nifty],"&gt;=10")/Table3[[#This Row],[Count]]</f>
        <v>0.77777777777777779</v>
      </c>
      <c r="G31" s="5">
        <f>COUNTIFS(Table2[Sub-Sector],Table3[[#This Row],[Sub-Sector]],Table2[1Y Return vs Nifty],"&gt;=10")/Table3[[#This Row],[Count]]</f>
        <v>0.92592592592592593</v>
      </c>
      <c r="H31" s="5">
        <f>COUNTIFS(Table2[Sub-Sector],Table3[[#This Row],[Sub-Sector]],Table2[RSI Exponential â€“ 14D],"&gt;=50")/Table3[[#This Row],[Count]]</f>
        <v>0.81481481481481477</v>
      </c>
      <c r="I31" s="5">
        <f>COUNTIFS(Table2[Sub-Sector],Table3[[#This Row],[Sub-Sector]],Table2[Relative Volume],"&gt;=1")/Table3[[#This Row],[Count]]</f>
        <v>0.59259259259259256</v>
      </c>
      <c r="J31" s="5">
        <f>COUNTIFS(Table2[Sub-Sector],Table3[[#This Row],[Sub-Sector]],Table2[% Away From Day Low],"&gt;=0.05")/Table3[[#This Row],[Count]]</f>
        <v>0.1111111111111111</v>
      </c>
      <c r="K31" s="5">
        <f>COUNTIFS(Table2[Sub-Sector],Table3[[#This Row],[Sub-Sector]],Table2[% Away From Day High],"&lt;=0.05")/Table3[[#This Row],[Count]]</f>
        <v>0.96296296296296291</v>
      </c>
      <c r="L31" s="5">
        <f>COUNTIFS(Table2[Sub-Sector],Table3[[#This Row],[Sub-Sector]],Table2[% Away From Current Week Low],"&gt;=0.05")/Table3[[#This Row],[Count]]</f>
        <v>0.18518518518518517</v>
      </c>
      <c r="M31" s="5">
        <f>COUNTIFS(Table2[Sub-Sector],Table3[[#This Row],[Sub-Sector]],Table2[% Away From Current Week High],"&lt;=0.05")/Table3[[#This Row],[Count]]</f>
        <v>0.7407407407407407</v>
      </c>
      <c r="N31" s="5">
        <f>COUNTIFS(Table2[Sub-Sector],Table3[[#This Row],[Sub-Sector]],Table2[% Away From Current Month Low],"&gt;=0.05")/Table3[[#This Row],[Count]]</f>
        <v>1</v>
      </c>
      <c r="O31" s="5">
        <f>COUNTIFS(Table2[Sub-Sector],Table3[[#This Row],[Sub-Sector]],Table2[% Away From Current Month High],"&lt;=0.05")/Table3[[#This Row],[Count]]</f>
        <v>0.40740740740740738</v>
      </c>
      <c r="P31" s="5">
        <f>COUNTIFS(Table2[Sub-Sector],Table3[[#This Row],[Sub-Sector]],Table2[% Away From 52W High],"&lt;=10")/Table3[[#This Row],[Count]]</f>
        <v>0.55555555555555558</v>
      </c>
      <c r="Q31" s="5">
        <f>COUNTIFS(Table2[Sub-Sector],Table3[[#This Row],[Sub-Sector]],Table2[% Away From 52W Low],"&gt;=10")/Table3[[#This Row],[Count]]</f>
        <v>1</v>
      </c>
      <c r="R31" s="5">
        <f>COUNTIFS(Table2[Sub-Sector],Table3[[#This Row],[Sub-Sector]],Table2[% Price above 20 EMA],"&gt;=0")/Table3[[#This Row],[Count]]</f>
        <v>0.92592592592592593</v>
      </c>
      <c r="S31" s="5">
        <f>COUNTIFS(Table2[Sub-Sector],Table3[[#This Row],[Sub-Sector]],Table2[% Price above 50 EMA],"&gt;=0")/Table3[[#This Row],[Count]]</f>
        <v>0.96296296296296291</v>
      </c>
      <c r="T31" s="5">
        <f>COUNTIFS(Table2[Sub-Sector],Table3[[#This Row],[Sub-Sector]],Table2[% Price above 200 EMA],"&gt;=0")/Table3[[#This Row],[Count]]</f>
        <v>0.92592592592592593</v>
      </c>
      <c r="U31" s="5">
        <f>COUNTIFS(Table2[Sub-Sector],Table3[[#This Row],[Sub-Sector]],Table2[Rate of Change - Zone],"Positive")/Table3[[#This Row],[Count]]</f>
        <v>0.85185185185185186</v>
      </c>
      <c r="V31" s="5">
        <f>COUNTIFS(Table2[Sub-Sector],Table3[[#This Row],[Sub-Sector]],Table2[Sharpe Ratio],"&gt;=0.10")/Table3[[#This Row],[Count]]</f>
        <v>0.62962962962962965</v>
      </c>
      <c r="W31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290.5</v>
      </c>
      <c r="X31" s="6">
        <f>_xlfn.RANK.AVG(Table3[[#This Row],[Score]],Table3[Score],1)</f>
        <v>21</v>
      </c>
      <c r="Y31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189.5</v>
      </c>
      <c r="Z31" s="6">
        <f>_xlfn.RANK.AVG(Table3[[#This Row],[Score 2 ]],Table3[[Score 2 ]],1)</f>
        <v>30</v>
      </c>
    </row>
    <row r="32" spans="1:26" x14ac:dyDescent="0.3">
      <c r="A32" t="s">
        <v>196</v>
      </c>
      <c r="B32">
        <f>COUNTIFS(Table2[Sub-Sector],Table3[[#This Row],[Sub-Sector]])</f>
        <v>25</v>
      </c>
      <c r="C32" s="5">
        <f>COUNTIFS(Table2[Sub-Sector],Table3[[#This Row],[Sub-Sector]],Table2[Uptrend],"Uptrend")/Table3[[#This Row],[Count]]</f>
        <v>0.92</v>
      </c>
      <c r="D32" s="5">
        <f>COUNTIFS(Table2[Sub-Sector],Table3[[#This Row],[Sub-Sector]],Table2[1W Return vs Nifty],"&gt;=5")/Table3[[#This Row],[Count]]</f>
        <v>0.16</v>
      </c>
      <c r="E32" s="5">
        <f>COUNTIFS(Table2[Sub-Sector],Table3[[#This Row],[Sub-Sector]],Table2[1M Return vs Nifty],"&gt;=5")/Table3[[#This Row],[Count]]</f>
        <v>0.6</v>
      </c>
      <c r="F32" s="5">
        <f>COUNTIFS(Table2[Sub-Sector],Table3[[#This Row],[Sub-Sector]],Table2[6M Return vs Nifty],"&gt;=10")/Table3[[#This Row],[Count]]</f>
        <v>0.72</v>
      </c>
      <c r="G32" s="5">
        <f>COUNTIFS(Table2[Sub-Sector],Table3[[#This Row],[Sub-Sector]],Table2[1Y Return vs Nifty],"&gt;=10")/Table3[[#This Row],[Count]]</f>
        <v>0.72</v>
      </c>
      <c r="H32" s="5">
        <f>COUNTIFS(Table2[Sub-Sector],Table3[[#This Row],[Sub-Sector]],Table2[RSI Exponential â€“ 14D],"&gt;=50")/Table3[[#This Row],[Count]]</f>
        <v>0.88</v>
      </c>
      <c r="I32" s="5">
        <f>COUNTIFS(Table2[Sub-Sector],Table3[[#This Row],[Sub-Sector]],Table2[Relative Volume],"&gt;=1")/Table3[[#This Row],[Count]]</f>
        <v>0.72</v>
      </c>
      <c r="J32" s="5">
        <f>COUNTIFS(Table2[Sub-Sector],Table3[[#This Row],[Sub-Sector]],Table2[% Away From Day Low],"&gt;=0.05")/Table3[[#This Row],[Count]]</f>
        <v>0.04</v>
      </c>
      <c r="K32" s="5">
        <f>COUNTIFS(Table2[Sub-Sector],Table3[[#This Row],[Sub-Sector]],Table2[% Away From Day High],"&lt;=0.05")/Table3[[#This Row],[Count]]</f>
        <v>0.92</v>
      </c>
      <c r="L32" s="5">
        <f>COUNTIFS(Table2[Sub-Sector],Table3[[#This Row],[Sub-Sector]],Table2[% Away From Current Week Low],"&gt;=0.05")/Table3[[#This Row],[Count]]</f>
        <v>0.32</v>
      </c>
      <c r="M32" s="5">
        <f>COUNTIFS(Table2[Sub-Sector],Table3[[#This Row],[Sub-Sector]],Table2[% Away From Current Week High],"&lt;=0.05")/Table3[[#This Row],[Count]]</f>
        <v>0.84</v>
      </c>
      <c r="N32" s="5">
        <f>COUNTIFS(Table2[Sub-Sector],Table3[[#This Row],[Sub-Sector]],Table2[% Away From Current Month Low],"&gt;=0.05")/Table3[[#This Row],[Count]]</f>
        <v>0.96</v>
      </c>
      <c r="O32" s="5">
        <f>COUNTIFS(Table2[Sub-Sector],Table3[[#This Row],[Sub-Sector]],Table2[% Away From Current Month High],"&lt;=0.05")/Table3[[#This Row],[Count]]</f>
        <v>0.52</v>
      </c>
      <c r="P32" s="5">
        <f>COUNTIFS(Table2[Sub-Sector],Table3[[#This Row],[Sub-Sector]],Table2[% Away From 52W High],"&lt;=10")/Table3[[#This Row],[Count]]</f>
        <v>0.72</v>
      </c>
      <c r="Q32" s="5">
        <f>COUNTIFS(Table2[Sub-Sector],Table3[[#This Row],[Sub-Sector]],Table2[% Away From 52W Low],"&gt;=10")/Table3[[#This Row],[Count]]</f>
        <v>1</v>
      </c>
      <c r="R32" s="5">
        <f>COUNTIFS(Table2[Sub-Sector],Table3[[#This Row],[Sub-Sector]],Table2[% Price above 20 EMA],"&gt;=0")/Table3[[#This Row],[Count]]</f>
        <v>0.84</v>
      </c>
      <c r="S32" s="5">
        <f>COUNTIFS(Table2[Sub-Sector],Table3[[#This Row],[Sub-Sector]],Table2[% Price above 50 EMA],"&gt;=0")/Table3[[#This Row],[Count]]</f>
        <v>0.92</v>
      </c>
      <c r="T32" s="5">
        <f>COUNTIFS(Table2[Sub-Sector],Table3[[#This Row],[Sub-Sector]],Table2[% Price above 200 EMA],"&gt;=0")/Table3[[#This Row],[Count]]</f>
        <v>0.96</v>
      </c>
      <c r="U32" s="5">
        <f>COUNTIFS(Table2[Sub-Sector],Table3[[#This Row],[Sub-Sector]],Table2[Rate of Change - Zone],"Positive")/Table3[[#This Row],[Count]]</f>
        <v>0.88</v>
      </c>
      <c r="V32" s="5">
        <f>COUNTIFS(Table2[Sub-Sector],Table3[[#This Row],[Sub-Sector]],Table2[Sharpe Ratio],"&gt;=0.10")/Table3[[#This Row],[Count]]</f>
        <v>0.44</v>
      </c>
      <c r="W32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281.5</v>
      </c>
      <c r="X32" s="6">
        <f>_xlfn.RANK.AVG(Table3[[#This Row],[Score]],Table3[Score],1)</f>
        <v>19</v>
      </c>
      <c r="Y32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190</v>
      </c>
      <c r="Z32" s="6">
        <f>_xlfn.RANK.AVG(Table3[[#This Row],[Score 2 ]],Table3[[Score 2 ]],1)</f>
        <v>31</v>
      </c>
    </row>
    <row r="33" spans="1:26" x14ac:dyDescent="0.3">
      <c r="A33" t="s">
        <v>355</v>
      </c>
      <c r="B33">
        <f>COUNTIFS(Table2[Sub-Sector],Table3[[#This Row],[Sub-Sector]])</f>
        <v>10</v>
      </c>
      <c r="C33" s="5">
        <f>COUNTIFS(Table2[Sub-Sector],Table3[[#This Row],[Sub-Sector]],Table2[Uptrend],"Uptrend")/Table3[[#This Row],[Count]]</f>
        <v>0.9</v>
      </c>
      <c r="D33" s="5">
        <f>COUNTIFS(Table2[Sub-Sector],Table3[[#This Row],[Sub-Sector]],Table2[1W Return vs Nifty],"&gt;=5")/Table3[[#This Row],[Count]]</f>
        <v>0</v>
      </c>
      <c r="E33" s="5">
        <f>COUNTIFS(Table2[Sub-Sector],Table3[[#This Row],[Sub-Sector]],Table2[1M Return vs Nifty],"&gt;=5")/Table3[[#This Row],[Count]]</f>
        <v>0.8</v>
      </c>
      <c r="F33" s="5">
        <f>COUNTIFS(Table2[Sub-Sector],Table3[[#This Row],[Sub-Sector]],Table2[6M Return vs Nifty],"&gt;=10")/Table3[[#This Row],[Count]]</f>
        <v>0.7</v>
      </c>
      <c r="G33" s="5">
        <f>COUNTIFS(Table2[Sub-Sector],Table3[[#This Row],[Sub-Sector]],Table2[1Y Return vs Nifty],"&gt;=10")/Table3[[#This Row],[Count]]</f>
        <v>0.7</v>
      </c>
      <c r="H33" s="5">
        <f>COUNTIFS(Table2[Sub-Sector],Table3[[#This Row],[Sub-Sector]],Table2[RSI Exponential â€“ 14D],"&gt;=50")/Table3[[#This Row],[Count]]</f>
        <v>0.9</v>
      </c>
      <c r="I33" s="5">
        <f>COUNTIFS(Table2[Sub-Sector],Table3[[#This Row],[Sub-Sector]],Table2[Relative Volume],"&gt;=1")/Table3[[#This Row],[Count]]</f>
        <v>0.5</v>
      </c>
      <c r="J33" s="5">
        <f>COUNTIFS(Table2[Sub-Sector],Table3[[#This Row],[Sub-Sector]],Table2[% Away From Day Low],"&gt;=0.05")/Table3[[#This Row],[Count]]</f>
        <v>0.2</v>
      </c>
      <c r="K33" s="5">
        <f>COUNTIFS(Table2[Sub-Sector],Table3[[#This Row],[Sub-Sector]],Table2[% Away From Day High],"&lt;=0.05")/Table3[[#This Row],[Count]]</f>
        <v>1</v>
      </c>
      <c r="L33" s="5">
        <f>COUNTIFS(Table2[Sub-Sector],Table3[[#This Row],[Sub-Sector]],Table2[% Away From Current Week Low],"&gt;=0.05")/Table3[[#This Row],[Count]]</f>
        <v>0.4</v>
      </c>
      <c r="M33" s="5">
        <f>COUNTIFS(Table2[Sub-Sector],Table3[[#This Row],[Sub-Sector]],Table2[% Away From Current Week High],"&lt;=0.05")/Table3[[#This Row],[Count]]</f>
        <v>1</v>
      </c>
      <c r="N33" s="5">
        <f>COUNTIFS(Table2[Sub-Sector],Table3[[#This Row],[Sub-Sector]],Table2[% Away From Current Month Low],"&gt;=0.05")/Table3[[#This Row],[Count]]</f>
        <v>1</v>
      </c>
      <c r="O33" s="5">
        <f>COUNTIFS(Table2[Sub-Sector],Table3[[#This Row],[Sub-Sector]],Table2[% Away From Current Month High],"&lt;=0.05")/Table3[[#This Row],[Count]]</f>
        <v>0.9</v>
      </c>
      <c r="P33" s="5">
        <f>COUNTIFS(Table2[Sub-Sector],Table3[[#This Row],[Sub-Sector]],Table2[% Away From 52W High],"&lt;=10")/Table3[[#This Row],[Count]]</f>
        <v>1</v>
      </c>
      <c r="Q33" s="5">
        <f>COUNTIFS(Table2[Sub-Sector],Table3[[#This Row],[Sub-Sector]],Table2[% Away From 52W Low],"&gt;=10")/Table3[[#This Row],[Count]]</f>
        <v>1</v>
      </c>
      <c r="R33" s="5">
        <f>COUNTIFS(Table2[Sub-Sector],Table3[[#This Row],[Sub-Sector]],Table2[% Price above 20 EMA],"&gt;=0")/Table3[[#This Row],[Count]]</f>
        <v>1</v>
      </c>
      <c r="S33" s="5">
        <f>COUNTIFS(Table2[Sub-Sector],Table3[[#This Row],[Sub-Sector]],Table2[% Price above 50 EMA],"&gt;=0")/Table3[[#This Row],[Count]]</f>
        <v>1</v>
      </c>
      <c r="T33" s="5">
        <f>COUNTIFS(Table2[Sub-Sector],Table3[[#This Row],[Sub-Sector]],Table2[% Price above 200 EMA],"&gt;=0")/Table3[[#This Row],[Count]]</f>
        <v>1</v>
      </c>
      <c r="U33" s="5">
        <f>COUNTIFS(Table2[Sub-Sector],Table3[[#This Row],[Sub-Sector]],Table2[Rate of Change - Zone],"Positive")/Table3[[#This Row],[Count]]</f>
        <v>1</v>
      </c>
      <c r="V33" s="5">
        <f>COUNTIFS(Table2[Sub-Sector],Table3[[#This Row],[Sub-Sector]],Table2[Sharpe Ratio],"&gt;=0.10")/Table3[[#This Row],[Count]]</f>
        <v>0.2</v>
      </c>
      <c r="W33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325</v>
      </c>
      <c r="X33" s="6">
        <f>_xlfn.RANK.AVG(Table3[[#This Row],[Score]],Table3[Score],1)</f>
        <v>23</v>
      </c>
      <c r="Y33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191</v>
      </c>
      <c r="Z33" s="6">
        <f>_xlfn.RANK.AVG(Table3[[#This Row],[Score 2 ]],Table3[[Score 2 ]],1)</f>
        <v>32</v>
      </c>
    </row>
    <row r="34" spans="1:26" x14ac:dyDescent="0.3">
      <c r="A34" t="s">
        <v>987</v>
      </c>
      <c r="B34">
        <f>COUNTIFS(Table2[Sub-Sector],Table3[[#This Row],[Sub-Sector]])</f>
        <v>6</v>
      </c>
      <c r="C34" s="5">
        <f>COUNTIFS(Table2[Sub-Sector],Table3[[#This Row],[Sub-Sector]],Table2[Uptrend],"Uptrend")/Table3[[#This Row],[Count]]</f>
        <v>0.83333333333333337</v>
      </c>
      <c r="D34" s="5">
        <f>COUNTIFS(Table2[Sub-Sector],Table3[[#This Row],[Sub-Sector]],Table2[1W Return vs Nifty],"&gt;=5")/Table3[[#This Row],[Count]]</f>
        <v>0.16666666666666666</v>
      </c>
      <c r="E34" s="5">
        <f>COUNTIFS(Table2[Sub-Sector],Table3[[#This Row],[Sub-Sector]],Table2[1M Return vs Nifty],"&gt;=5")/Table3[[#This Row],[Count]]</f>
        <v>1</v>
      </c>
      <c r="F34" s="5">
        <f>COUNTIFS(Table2[Sub-Sector],Table3[[#This Row],[Sub-Sector]],Table2[6M Return vs Nifty],"&gt;=10")/Table3[[#This Row],[Count]]</f>
        <v>0.33333333333333331</v>
      </c>
      <c r="G34" s="5">
        <f>COUNTIFS(Table2[Sub-Sector],Table3[[#This Row],[Sub-Sector]],Table2[1Y Return vs Nifty],"&gt;=10")/Table3[[#This Row],[Count]]</f>
        <v>0.5</v>
      </c>
      <c r="H34" s="5">
        <f>COUNTIFS(Table2[Sub-Sector],Table3[[#This Row],[Sub-Sector]],Table2[RSI Exponential â€“ 14D],"&gt;=50")/Table3[[#This Row],[Count]]</f>
        <v>1</v>
      </c>
      <c r="I34" s="5">
        <f>COUNTIFS(Table2[Sub-Sector],Table3[[#This Row],[Sub-Sector]],Table2[Relative Volume],"&gt;=1")/Table3[[#This Row],[Count]]</f>
        <v>1</v>
      </c>
      <c r="J34" s="5">
        <f>COUNTIFS(Table2[Sub-Sector],Table3[[#This Row],[Sub-Sector]],Table2[% Away From Day Low],"&gt;=0.05")/Table3[[#This Row],[Count]]</f>
        <v>0</v>
      </c>
      <c r="K34" s="5">
        <f>COUNTIFS(Table2[Sub-Sector],Table3[[#This Row],[Sub-Sector]],Table2[% Away From Day High],"&lt;=0.05")/Table3[[#This Row],[Count]]</f>
        <v>1</v>
      </c>
      <c r="L34" s="5">
        <f>COUNTIFS(Table2[Sub-Sector],Table3[[#This Row],[Sub-Sector]],Table2[% Away From Current Week Low],"&gt;=0.05")/Table3[[#This Row],[Count]]</f>
        <v>0</v>
      </c>
      <c r="M34" s="5">
        <f>COUNTIFS(Table2[Sub-Sector],Table3[[#This Row],[Sub-Sector]],Table2[% Away From Current Week High],"&lt;=0.05")/Table3[[#This Row],[Count]]</f>
        <v>0.66666666666666663</v>
      </c>
      <c r="N34" s="5">
        <f>COUNTIFS(Table2[Sub-Sector],Table3[[#This Row],[Sub-Sector]],Table2[% Away From Current Month Low],"&gt;=0.05")/Table3[[#This Row],[Count]]</f>
        <v>1</v>
      </c>
      <c r="O34" s="5">
        <f>COUNTIFS(Table2[Sub-Sector],Table3[[#This Row],[Sub-Sector]],Table2[% Away From Current Month High],"&lt;=0.05")/Table3[[#This Row],[Count]]</f>
        <v>0</v>
      </c>
      <c r="P34" s="5">
        <f>COUNTIFS(Table2[Sub-Sector],Table3[[#This Row],[Sub-Sector]],Table2[% Away From 52W High],"&lt;=10")/Table3[[#This Row],[Count]]</f>
        <v>0.5</v>
      </c>
      <c r="Q34" s="5">
        <f>COUNTIFS(Table2[Sub-Sector],Table3[[#This Row],[Sub-Sector]],Table2[% Away From 52W Low],"&gt;=10")/Table3[[#This Row],[Count]]</f>
        <v>1</v>
      </c>
      <c r="R34" s="5">
        <f>COUNTIFS(Table2[Sub-Sector],Table3[[#This Row],[Sub-Sector]],Table2[% Price above 20 EMA],"&gt;=0")/Table3[[#This Row],[Count]]</f>
        <v>1</v>
      </c>
      <c r="S34" s="5">
        <f>COUNTIFS(Table2[Sub-Sector],Table3[[#This Row],[Sub-Sector]],Table2[% Price above 50 EMA],"&gt;=0")/Table3[[#This Row],[Count]]</f>
        <v>1</v>
      </c>
      <c r="T34" s="5">
        <f>COUNTIFS(Table2[Sub-Sector],Table3[[#This Row],[Sub-Sector]],Table2[% Price above 200 EMA],"&gt;=0")/Table3[[#This Row],[Count]]</f>
        <v>1</v>
      </c>
      <c r="U34" s="5">
        <f>COUNTIFS(Table2[Sub-Sector],Table3[[#This Row],[Sub-Sector]],Table2[Rate of Change - Zone],"Positive")/Table3[[#This Row],[Count]]</f>
        <v>1</v>
      </c>
      <c r="V34" s="5">
        <f>COUNTIFS(Table2[Sub-Sector],Table3[[#This Row],[Sub-Sector]],Table2[Sharpe Ratio],"&gt;=0.10")/Table3[[#This Row],[Count]]</f>
        <v>0</v>
      </c>
      <c r="W34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272</v>
      </c>
      <c r="X34" s="6">
        <f>_xlfn.RANK.AVG(Table3[[#This Row],[Score]],Table3[Score],1)</f>
        <v>10.5</v>
      </c>
      <c r="Y34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192</v>
      </c>
      <c r="Z34" s="6">
        <f>_xlfn.RANK.AVG(Table3[[#This Row],[Score 2 ]],Table3[[Score 2 ]],1)</f>
        <v>33</v>
      </c>
    </row>
    <row r="35" spans="1:26" x14ac:dyDescent="0.3">
      <c r="A35" t="s">
        <v>373</v>
      </c>
      <c r="B35">
        <f>COUNTIFS(Table2[Sub-Sector],Table3[[#This Row],[Sub-Sector]])</f>
        <v>14</v>
      </c>
      <c r="C35" s="5">
        <f>COUNTIFS(Table2[Sub-Sector],Table3[[#This Row],[Sub-Sector]],Table2[Uptrend],"Uptrend")/Table3[[#This Row],[Count]]</f>
        <v>0.8571428571428571</v>
      </c>
      <c r="D35" s="5">
        <f>COUNTIFS(Table2[Sub-Sector],Table3[[#This Row],[Sub-Sector]],Table2[1W Return vs Nifty],"&gt;=5")/Table3[[#This Row],[Count]]</f>
        <v>0.2857142857142857</v>
      </c>
      <c r="E35" s="5">
        <f>COUNTIFS(Table2[Sub-Sector],Table3[[#This Row],[Sub-Sector]],Table2[1M Return vs Nifty],"&gt;=5")/Table3[[#This Row],[Count]]</f>
        <v>0.7857142857142857</v>
      </c>
      <c r="F35" s="5">
        <f>COUNTIFS(Table2[Sub-Sector],Table3[[#This Row],[Sub-Sector]],Table2[6M Return vs Nifty],"&gt;=10")/Table3[[#This Row],[Count]]</f>
        <v>0.5714285714285714</v>
      </c>
      <c r="G35" s="5">
        <f>COUNTIFS(Table2[Sub-Sector],Table3[[#This Row],[Sub-Sector]],Table2[1Y Return vs Nifty],"&gt;=10")/Table3[[#This Row],[Count]]</f>
        <v>0.6428571428571429</v>
      </c>
      <c r="H35" s="5">
        <f>COUNTIFS(Table2[Sub-Sector],Table3[[#This Row],[Sub-Sector]],Table2[RSI Exponential â€“ 14D],"&gt;=50")/Table3[[#This Row],[Count]]</f>
        <v>0.9285714285714286</v>
      </c>
      <c r="I35" s="5">
        <f>COUNTIFS(Table2[Sub-Sector],Table3[[#This Row],[Sub-Sector]],Table2[Relative Volume],"&gt;=1")/Table3[[#This Row],[Count]]</f>
        <v>0.8571428571428571</v>
      </c>
      <c r="J35" s="5">
        <f>COUNTIFS(Table2[Sub-Sector],Table3[[#This Row],[Sub-Sector]],Table2[% Away From Day Low],"&gt;=0.05")/Table3[[#This Row],[Count]]</f>
        <v>7.1428571428571425E-2</v>
      </c>
      <c r="K35" s="5">
        <f>COUNTIFS(Table2[Sub-Sector],Table3[[#This Row],[Sub-Sector]],Table2[% Away From Day High],"&lt;=0.05")/Table3[[#This Row],[Count]]</f>
        <v>1</v>
      </c>
      <c r="L35" s="5">
        <f>COUNTIFS(Table2[Sub-Sector],Table3[[#This Row],[Sub-Sector]],Table2[% Away From Current Week Low],"&gt;=0.05")/Table3[[#This Row],[Count]]</f>
        <v>7.1428571428571425E-2</v>
      </c>
      <c r="M35" s="5">
        <f>COUNTIFS(Table2[Sub-Sector],Table3[[#This Row],[Sub-Sector]],Table2[% Away From Current Week High],"&lt;=0.05")/Table3[[#This Row],[Count]]</f>
        <v>0.7142857142857143</v>
      </c>
      <c r="N35" s="5">
        <f>COUNTIFS(Table2[Sub-Sector],Table3[[#This Row],[Sub-Sector]],Table2[% Away From Current Month Low],"&gt;=0.05")/Table3[[#This Row],[Count]]</f>
        <v>1</v>
      </c>
      <c r="O35" s="5">
        <f>COUNTIFS(Table2[Sub-Sector],Table3[[#This Row],[Sub-Sector]],Table2[% Away From Current Month High],"&lt;=0.05")/Table3[[#This Row],[Count]]</f>
        <v>0.21428571428571427</v>
      </c>
      <c r="P35" s="5">
        <f>COUNTIFS(Table2[Sub-Sector],Table3[[#This Row],[Sub-Sector]],Table2[% Away From 52W High],"&lt;=10")/Table3[[#This Row],[Count]]</f>
        <v>0.2857142857142857</v>
      </c>
      <c r="Q35" s="5">
        <f>COUNTIFS(Table2[Sub-Sector],Table3[[#This Row],[Sub-Sector]],Table2[% Away From 52W Low],"&gt;=10")/Table3[[#This Row],[Count]]</f>
        <v>1</v>
      </c>
      <c r="R35" s="5">
        <f>COUNTIFS(Table2[Sub-Sector],Table3[[#This Row],[Sub-Sector]],Table2[% Price above 20 EMA],"&gt;=0")/Table3[[#This Row],[Count]]</f>
        <v>1</v>
      </c>
      <c r="S35" s="5">
        <f>COUNTIFS(Table2[Sub-Sector],Table3[[#This Row],[Sub-Sector]],Table2[% Price above 50 EMA],"&gt;=0")/Table3[[#This Row],[Count]]</f>
        <v>0.9285714285714286</v>
      </c>
      <c r="T35" s="5">
        <f>COUNTIFS(Table2[Sub-Sector],Table3[[#This Row],[Sub-Sector]],Table2[% Price above 200 EMA],"&gt;=0")/Table3[[#This Row],[Count]]</f>
        <v>0.9285714285714286</v>
      </c>
      <c r="U35" s="5">
        <f>COUNTIFS(Table2[Sub-Sector],Table3[[#This Row],[Sub-Sector]],Table2[Rate of Change - Zone],"Positive")/Table3[[#This Row],[Count]]</f>
        <v>0.9285714285714286</v>
      </c>
      <c r="V35" s="5">
        <f>COUNTIFS(Table2[Sub-Sector],Table3[[#This Row],[Sub-Sector]],Table2[Sharpe Ratio],"&gt;=0.10")/Table3[[#This Row],[Count]]</f>
        <v>7.1428571428571425E-2</v>
      </c>
      <c r="W35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274</v>
      </c>
      <c r="X35" s="6">
        <f>_xlfn.RANK.AVG(Table3[[#This Row],[Score]],Table3[Score],1)</f>
        <v>15</v>
      </c>
      <c r="Y35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195.5</v>
      </c>
      <c r="Z35" s="6">
        <f>_xlfn.RANK.AVG(Table3[[#This Row],[Score 2 ]],Table3[[Score 2 ]],1)</f>
        <v>34</v>
      </c>
    </row>
    <row r="36" spans="1:26" x14ac:dyDescent="0.3">
      <c r="A36" t="s">
        <v>900</v>
      </c>
      <c r="B36">
        <f>COUNTIFS(Table2[Sub-Sector],Table3[[#This Row],[Sub-Sector]])</f>
        <v>3</v>
      </c>
      <c r="C36" s="5">
        <f>COUNTIFS(Table2[Sub-Sector],Table3[[#This Row],[Sub-Sector]],Table2[Uptrend],"Uptrend")/Table3[[#This Row],[Count]]</f>
        <v>0.66666666666666663</v>
      </c>
      <c r="D36" s="5">
        <f>COUNTIFS(Table2[Sub-Sector],Table3[[#This Row],[Sub-Sector]],Table2[1W Return vs Nifty],"&gt;=5")/Table3[[#This Row],[Count]]</f>
        <v>0.33333333333333331</v>
      </c>
      <c r="E36" s="5">
        <f>COUNTIFS(Table2[Sub-Sector],Table3[[#This Row],[Sub-Sector]],Table2[1M Return vs Nifty],"&gt;=5")/Table3[[#This Row],[Count]]</f>
        <v>0.33333333333333331</v>
      </c>
      <c r="F36" s="5">
        <f>COUNTIFS(Table2[Sub-Sector],Table3[[#This Row],[Sub-Sector]],Table2[6M Return vs Nifty],"&gt;=10")/Table3[[#This Row],[Count]]</f>
        <v>0</v>
      </c>
      <c r="G36" s="5">
        <f>COUNTIFS(Table2[Sub-Sector],Table3[[#This Row],[Sub-Sector]],Table2[1Y Return vs Nifty],"&gt;=10")/Table3[[#This Row],[Count]]</f>
        <v>1</v>
      </c>
      <c r="H36" s="5">
        <f>COUNTIFS(Table2[Sub-Sector],Table3[[#This Row],[Sub-Sector]],Table2[RSI Exponential â€“ 14D],"&gt;=50")/Table3[[#This Row],[Count]]</f>
        <v>0.66666666666666663</v>
      </c>
      <c r="I36" s="5">
        <f>COUNTIFS(Table2[Sub-Sector],Table3[[#This Row],[Sub-Sector]],Table2[Relative Volume],"&gt;=1")/Table3[[#This Row],[Count]]</f>
        <v>0.66666666666666663</v>
      </c>
      <c r="J36" s="5">
        <f>COUNTIFS(Table2[Sub-Sector],Table3[[#This Row],[Sub-Sector]],Table2[% Away From Day Low],"&gt;=0.05")/Table3[[#This Row],[Count]]</f>
        <v>0</v>
      </c>
      <c r="K36" s="5">
        <f>COUNTIFS(Table2[Sub-Sector],Table3[[#This Row],[Sub-Sector]],Table2[% Away From Day High],"&lt;=0.05")/Table3[[#This Row],[Count]]</f>
        <v>1</v>
      </c>
      <c r="L36" s="5">
        <f>COUNTIFS(Table2[Sub-Sector],Table3[[#This Row],[Sub-Sector]],Table2[% Away From Current Week Low],"&gt;=0.05")/Table3[[#This Row],[Count]]</f>
        <v>0</v>
      </c>
      <c r="M36" s="5">
        <f>COUNTIFS(Table2[Sub-Sector],Table3[[#This Row],[Sub-Sector]],Table2[% Away From Current Week High],"&lt;=0.05")/Table3[[#This Row],[Count]]</f>
        <v>0.66666666666666663</v>
      </c>
      <c r="N36" s="5">
        <f>COUNTIFS(Table2[Sub-Sector],Table3[[#This Row],[Sub-Sector]],Table2[% Away From Current Month Low],"&gt;=0.05")/Table3[[#This Row],[Count]]</f>
        <v>1</v>
      </c>
      <c r="O36" s="5">
        <f>COUNTIFS(Table2[Sub-Sector],Table3[[#This Row],[Sub-Sector]],Table2[% Away From Current Month High],"&lt;=0.05")/Table3[[#This Row],[Count]]</f>
        <v>0.33333333333333331</v>
      </c>
      <c r="P36" s="5">
        <f>COUNTIFS(Table2[Sub-Sector],Table3[[#This Row],[Sub-Sector]],Table2[% Away From 52W High],"&lt;=10")/Table3[[#This Row],[Count]]</f>
        <v>0.33333333333333331</v>
      </c>
      <c r="Q36" s="5">
        <f>COUNTIFS(Table2[Sub-Sector],Table3[[#This Row],[Sub-Sector]],Table2[% Away From 52W Low],"&gt;=10")/Table3[[#This Row],[Count]]</f>
        <v>1</v>
      </c>
      <c r="R36" s="5">
        <f>COUNTIFS(Table2[Sub-Sector],Table3[[#This Row],[Sub-Sector]],Table2[% Price above 20 EMA],"&gt;=0")/Table3[[#This Row],[Count]]</f>
        <v>1</v>
      </c>
      <c r="S36" s="5">
        <f>COUNTIFS(Table2[Sub-Sector],Table3[[#This Row],[Sub-Sector]],Table2[% Price above 50 EMA],"&gt;=0")/Table3[[#This Row],[Count]]</f>
        <v>0.66666666666666663</v>
      </c>
      <c r="T36" s="5">
        <f>COUNTIFS(Table2[Sub-Sector],Table3[[#This Row],[Sub-Sector]],Table2[% Price above 200 EMA],"&gt;=0")/Table3[[#This Row],[Count]]</f>
        <v>1</v>
      </c>
      <c r="U36" s="5">
        <f>COUNTIFS(Table2[Sub-Sector],Table3[[#This Row],[Sub-Sector]],Table2[Rate of Change - Zone],"Positive")/Table3[[#This Row],[Count]]</f>
        <v>1</v>
      </c>
      <c r="V36" s="5">
        <f>COUNTIFS(Table2[Sub-Sector],Table3[[#This Row],[Sub-Sector]],Table2[Sharpe Ratio],"&gt;=0.10")/Table3[[#This Row],[Count]]</f>
        <v>0</v>
      </c>
      <c r="W36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344</v>
      </c>
      <c r="X36" s="6">
        <f>_xlfn.RANK.AVG(Table3[[#This Row],[Score]],Table3[Score],1)</f>
        <v>28</v>
      </c>
      <c r="Y36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200.5</v>
      </c>
      <c r="Z36" s="6">
        <f>_xlfn.RANK.AVG(Table3[[#This Row],[Score 2 ]],Table3[[Score 2 ]],1)</f>
        <v>35</v>
      </c>
    </row>
    <row r="37" spans="1:26" x14ac:dyDescent="0.3">
      <c r="A37" t="s">
        <v>1779</v>
      </c>
      <c r="B37">
        <f>COUNTIFS(Table2[Sub-Sector],Table3[[#This Row],[Sub-Sector]])</f>
        <v>3</v>
      </c>
      <c r="C37" s="5">
        <f>COUNTIFS(Table2[Sub-Sector],Table3[[#This Row],[Sub-Sector]],Table2[Uptrend],"Uptrend")/Table3[[#This Row],[Count]]</f>
        <v>0.66666666666666663</v>
      </c>
      <c r="D37" s="5">
        <f>COUNTIFS(Table2[Sub-Sector],Table3[[#This Row],[Sub-Sector]],Table2[1W Return vs Nifty],"&gt;=5")/Table3[[#This Row],[Count]]</f>
        <v>0</v>
      </c>
      <c r="E37" s="5">
        <f>COUNTIFS(Table2[Sub-Sector],Table3[[#This Row],[Sub-Sector]],Table2[1M Return vs Nifty],"&gt;=5")/Table3[[#This Row],[Count]]</f>
        <v>0</v>
      </c>
      <c r="F37" s="5">
        <f>COUNTIFS(Table2[Sub-Sector],Table3[[#This Row],[Sub-Sector]],Table2[6M Return vs Nifty],"&gt;=10")/Table3[[#This Row],[Count]]</f>
        <v>0</v>
      </c>
      <c r="G37" s="5">
        <f>COUNTIFS(Table2[Sub-Sector],Table3[[#This Row],[Sub-Sector]],Table2[1Y Return vs Nifty],"&gt;=10")/Table3[[#This Row],[Count]]</f>
        <v>0.66666666666666663</v>
      </c>
      <c r="H37" s="5">
        <f>COUNTIFS(Table2[Sub-Sector],Table3[[#This Row],[Sub-Sector]],Table2[RSI Exponential â€“ 14D],"&gt;=50")/Table3[[#This Row],[Count]]</f>
        <v>0.66666666666666663</v>
      </c>
      <c r="I37" s="5">
        <f>COUNTIFS(Table2[Sub-Sector],Table3[[#This Row],[Sub-Sector]],Table2[Relative Volume],"&gt;=1")/Table3[[#This Row],[Count]]</f>
        <v>1</v>
      </c>
      <c r="J37" s="5">
        <f>COUNTIFS(Table2[Sub-Sector],Table3[[#This Row],[Sub-Sector]],Table2[% Away From Day Low],"&gt;=0.05")/Table3[[#This Row],[Count]]</f>
        <v>0</v>
      </c>
      <c r="K37" s="5">
        <f>COUNTIFS(Table2[Sub-Sector],Table3[[#This Row],[Sub-Sector]],Table2[% Away From Day High],"&lt;=0.05")/Table3[[#This Row],[Count]]</f>
        <v>1</v>
      </c>
      <c r="L37" s="5">
        <f>COUNTIFS(Table2[Sub-Sector],Table3[[#This Row],[Sub-Sector]],Table2[% Away From Current Week Low],"&gt;=0.05")/Table3[[#This Row],[Count]]</f>
        <v>0</v>
      </c>
      <c r="M37" s="5">
        <f>COUNTIFS(Table2[Sub-Sector],Table3[[#This Row],[Sub-Sector]],Table2[% Away From Current Week High],"&lt;=0.05")/Table3[[#This Row],[Count]]</f>
        <v>0.66666666666666663</v>
      </c>
      <c r="N37" s="5">
        <f>COUNTIFS(Table2[Sub-Sector],Table3[[#This Row],[Sub-Sector]],Table2[% Away From Current Month Low],"&gt;=0.05")/Table3[[#This Row],[Count]]</f>
        <v>1</v>
      </c>
      <c r="O37" s="5">
        <f>COUNTIFS(Table2[Sub-Sector],Table3[[#This Row],[Sub-Sector]],Table2[% Away From Current Month High],"&lt;=0.05")/Table3[[#This Row],[Count]]</f>
        <v>0</v>
      </c>
      <c r="P37" s="5">
        <f>COUNTIFS(Table2[Sub-Sector],Table3[[#This Row],[Sub-Sector]],Table2[% Away From 52W High],"&lt;=10")/Table3[[#This Row],[Count]]</f>
        <v>0</v>
      </c>
      <c r="Q37" s="5">
        <f>COUNTIFS(Table2[Sub-Sector],Table3[[#This Row],[Sub-Sector]],Table2[% Away From 52W Low],"&gt;=10")/Table3[[#This Row],[Count]]</f>
        <v>1</v>
      </c>
      <c r="R37" s="5">
        <f>COUNTIFS(Table2[Sub-Sector],Table3[[#This Row],[Sub-Sector]],Table2[% Price above 20 EMA],"&gt;=0")/Table3[[#This Row],[Count]]</f>
        <v>0.66666666666666663</v>
      </c>
      <c r="S37" s="5">
        <f>COUNTIFS(Table2[Sub-Sector],Table3[[#This Row],[Sub-Sector]],Table2[% Price above 50 EMA],"&gt;=0")/Table3[[#This Row],[Count]]</f>
        <v>0.66666666666666663</v>
      </c>
      <c r="T37" s="5">
        <f>COUNTIFS(Table2[Sub-Sector],Table3[[#This Row],[Sub-Sector]],Table2[% Price above 200 EMA],"&gt;=0")/Table3[[#This Row],[Count]]</f>
        <v>0.66666666666666663</v>
      </c>
      <c r="U37" s="5">
        <f>COUNTIFS(Table2[Sub-Sector],Table3[[#This Row],[Sub-Sector]],Table2[Rate of Change - Zone],"Positive")/Table3[[#This Row],[Count]]</f>
        <v>1</v>
      </c>
      <c r="V37" s="5">
        <f>COUNTIFS(Table2[Sub-Sector],Table3[[#This Row],[Sub-Sector]],Table2[Sharpe Ratio],"&gt;=0.10")/Table3[[#This Row],[Count]]</f>
        <v>0</v>
      </c>
      <c r="W37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462</v>
      </c>
      <c r="X37" s="6">
        <f>_xlfn.RANK.AVG(Table3[[#This Row],[Score]],Table3[Score],1)</f>
        <v>66</v>
      </c>
      <c r="Y37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207.5</v>
      </c>
      <c r="Z37" s="6">
        <f>_xlfn.RANK.AVG(Table3[[#This Row],[Score 2 ]],Table3[[Score 2 ]],1)</f>
        <v>36</v>
      </c>
    </row>
    <row r="38" spans="1:26" x14ac:dyDescent="0.3">
      <c r="A38" t="s">
        <v>659</v>
      </c>
      <c r="B38">
        <f>COUNTIFS(Table2[Sub-Sector],Table3[[#This Row],[Sub-Sector]])</f>
        <v>4</v>
      </c>
      <c r="C38" s="5">
        <f>COUNTIFS(Table2[Sub-Sector],Table3[[#This Row],[Sub-Sector]],Table2[Uptrend],"Uptrend")/Table3[[#This Row],[Count]]</f>
        <v>0.5</v>
      </c>
      <c r="D38" s="5">
        <f>COUNTIFS(Table2[Sub-Sector],Table3[[#This Row],[Sub-Sector]],Table2[1W Return vs Nifty],"&gt;=5")/Table3[[#This Row],[Count]]</f>
        <v>0</v>
      </c>
      <c r="E38" s="5">
        <f>COUNTIFS(Table2[Sub-Sector],Table3[[#This Row],[Sub-Sector]],Table2[1M Return vs Nifty],"&gt;=5")/Table3[[#This Row],[Count]]</f>
        <v>0.25</v>
      </c>
      <c r="F38" s="5">
        <f>COUNTIFS(Table2[Sub-Sector],Table3[[#This Row],[Sub-Sector]],Table2[6M Return vs Nifty],"&gt;=10")/Table3[[#This Row],[Count]]</f>
        <v>0.75</v>
      </c>
      <c r="G38" s="5">
        <f>COUNTIFS(Table2[Sub-Sector],Table3[[#This Row],[Sub-Sector]],Table2[1Y Return vs Nifty],"&gt;=10")/Table3[[#This Row],[Count]]</f>
        <v>0.75</v>
      </c>
      <c r="H38" s="5">
        <f>COUNTIFS(Table2[Sub-Sector],Table3[[#This Row],[Sub-Sector]],Table2[RSI Exponential â€“ 14D],"&gt;=50")/Table3[[#This Row],[Count]]</f>
        <v>0.5</v>
      </c>
      <c r="I38" s="5">
        <f>COUNTIFS(Table2[Sub-Sector],Table3[[#This Row],[Sub-Sector]],Table2[Relative Volume],"&gt;=1")/Table3[[#This Row],[Count]]</f>
        <v>0.75</v>
      </c>
      <c r="J38" s="5">
        <f>COUNTIFS(Table2[Sub-Sector],Table3[[#This Row],[Sub-Sector]],Table2[% Away From Day Low],"&gt;=0.05")/Table3[[#This Row],[Count]]</f>
        <v>0</v>
      </c>
      <c r="K38" s="5">
        <f>COUNTIFS(Table2[Sub-Sector],Table3[[#This Row],[Sub-Sector]],Table2[% Away From Day High],"&lt;=0.05")/Table3[[#This Row],[Count]]</f>
        <v>1</v>
      </c>
      <c r="L38" s="5">
        <f>COUNTIFS(Table2[Sub-Sector],Table3[[#This Row],[Sub-Sector]],Table2[% Away From Current Week Low],"&gt;=0.05")/Table3[[#This Row],[Count]]</f>
        <v>0</v>
      </c>
      <c r="M38" s="5">
        <f>COUNTIFS(Table2[Sub-Sector],Table3[[#This Row],[Sub-Sector]],Table2[% Away From Current Week High],"&lt;=0.05")/Table3[[#This Row],[Count]]</f>
        <v>1</v>
      </c>
      <c r="N38" s="5">
        <f>COUNTIFS(Table2[Sub-Sector],Table3[[#This Row],[Sub-Sector]],Table2[% Away From Current Month Low],"&gt;=0.05")/Table3[[#This Row],[Count]]</f>
        <v>1</v>
      </c>
      <c r="O38" s="5">
        <f>COUNTIFS(Table2[Sub-Sector],Table3[[#This Row],[Sub-Sector]],Table2[% Away From Current Month High],"&lt;=0.05")/Table3[[#This Row],[Count]]</f>
        <v>0</v>
      </c>
      <c r="P38" s="5">
        <f>COUNTIFS(Table2[Sub-Sector],Table3[[#This Row],[Sub-Sector]],Table2[% Away From 52W High],"&lt;=10")/Table3[[#This Row],[Count]]</f>
        <v>0</v>
      </c>
      <c r="Q38" s="5">
        <f>COUNTIFS(Table2[Sub-Sector],Table3[[#This Row],[Sub-Sector]],Table2[% Away From 52W Low],"&gt;=10")/Table3[[#This Row],[Count]]</f>
        <v>1</v>
      </c>
      <c r="R38" s="5">
        <f>COUNTIFS(Table2[Sub-Sector],Table3[[#This Row],[Sub-Sector]],Table2[% Price above 20 EMA],"&gt;=0")/Table3[[#This Row],[Count]]</f>
        <v>0.5</v>
      </c>
      <c r="S38" s="5">
        <f>COUNTIFS(Table2[Sub-Sector],Table3[[#This Row],[Sub-Sector]],Table2[% Price above 50 EMA],"&gt;=0")/Table3[[#This Row],[Count]]</f>
        <v>0.5</v>
      </c>
      <c r="T38" s="5">
        <f>COUNTIFS(Table2[Sub-Sector],Table3[[#This Row],[Sub-Sector]],Table2[% Price above 200 EMA],"&gt;=0")/Table3[[#This Row],[Count]]</f>
        <v>0.75</v>
      </c>
      <c r="U38" s="5">
        <f>COUNTIFS(Table2[Sub-Sector],Table3[[#This Row],[Sub-Sector]],Table2[Rate of Change - Zone],"Positive")/Table3[[#This Row],[Count]]</f>
        <v>0.5</v>
      </c>
      <c r="V38" s="5">
        <f>COUNTIFS(Table2[Sub-Sector],Table3[[#This Row],[Sub-Sector]],Table2[Sharpe Ratio],"&gt;=0.10")/Table3[[#This Row],[Count]]</f>
        <v>0.25</v>
      </c>
      <c r="W38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460</v>
      </c>
      <c r="X38" s="6">
        <f>_xlfn.RANK.AVG(Table3[[#This Row],[Score]],Table3[Score],1)</f>
        <v>62</v>
      </c>
      <c r="Y38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214</v>
      </c>
      <c r="Z38" s="6">
        <f>_xlfn.RANK.AVG(Table3[[#This Row],[Score 2 ]],Table3[[Score 2 ]],1)</f>
        <v>37.5</v>
      </c>
    </row>
    <row r="39" spans="1:26" x14ac:dyDescent="0.3">
      <c r="A39" t="s">
        <v>92</v>
      </c>
      <c r="B39">
        <f>COUNTIFS(Table2[Sub-Sector],Table3[[#This Row],[Sub-Sector]])</f>
        <v>5</v>
      </c>
      <c r="C39" s="5">
        <f>COUNTIFS(Table2[Sub-Sector],Table3[[#This Row],[Sub-Sector]],Table2[Uptrend],"Uptrend")/Table3[[#This Row],[Count]]</f>
        <v>0.6</v>
      </c>
      <c r="D39" s="5">
        <f>COUNTIFS(Table2[Sub-Sector],Table3[[#This Row],[Sub-Sector]],Table2[1W Return vs Nifty],"&gt;=5")/Table3[[#This Row],[Count]]</f>
        <v>0</v>
      </c>
      <c r="E39" s="5">
        <f>COUNTIFS(Table2[Sub-Sector],Table3[[#This Row],[Sub-Sector]],Table2[1M Return vs Nifty],"&gt;=5")/Table3[[#This Row],[Count]]</f>
        <v>0.6</v>
      </c>
      <c r="F39" s="5">
        <f>COUNTIFS(Table2[Sub-Sector],Table3[[#This Row],[Sub-Sector]],Table2[6M Return vs Nifty],"&gt;=10")/Table3[[#This Row],[Count]]</f>
        <v>0.6</v>
      </c>
      <c r="G39" s="5">
        <f>COUNTIFS(Table2[Sub-Sector],Table3[[#This Row],[Sub-Sector]],Table2[1Y Return vs Nifty],"&gt;=10")/Table3[[#This Row],[Count]]</f>
        <v>0.6</v>
      </c>
      <c r="H39" s="5">
        <f>COUNTIFS(Table2[Sub-Sector],Table3[[#This Row],[Sub-Sector]],Table2[RSI Exponential â€“ 14D],"&gt;=50")/Table3[[#This Row],[Count]]</f>
        <v>0.6</v>
      </c>
      <c r="I39" s="5">
        <f>COUNTIFS(Table2[Sub-Sector],Table3[[#This Row],[Sub-Sector]],Table2[Relative Volume],"&gt;=1")/Table3[[#This Row],[Count]]</f>
        <v>0.8</v>
      </c>
      <c r="J39" s="5">
        <f>COUNTIFS(Table2[Sub-Sector],Table3[[#This Row],[Sub-Sector]],Table2[% Away From Day Low],"&gt;=0.05")/Table3[[#This Row],[Count]]</f>
        <v>0.2</v>
      </c>
      <c r="K39" s="5">
        <f>COUNTIFS(Table2[Sub-Sector],Table3[[#This Row],[Sub-Sector]],Table2[% Away From Day High],"&lt;=0.05")/Table3[[#This Row],[Count]]</f>
        <v>1</v>
      </c>
      <c r="L39" s="5">
        <f>COUNTIFS(Table2[Sub-Sector],Table3[[#This Row],[Sub-Sector]],Table2[% Away From Current Week Low],"&gt;=0.05")/Table3[[#This Row],[Count]]</f>
        <v>0.2</v>
      </c>
      <c r="M39" s="5">
        <f>COUNTIFS(Table2[Sub-Sector],Table3[[#This Row],[Sub-Sector]],Table2[% Away From Current Week High],"&lt;=0.05")/Table3[[#This Row],[Count]]</f>
        <v>1</v>
      </c>
      <c r="N39" s="5">
        <f>COUNTIFS(Table2[Sub-Sector],Table3[[#This Row],[Sub-Sector]],Table2[% Away From Current Month Low],"&gt;=0.05")/Table3[[#This Row],[Count]]</f>
        <v>1</v>
      </c>
      <c r="O39" s="5">
        <f>COUNTIFS(Table2[Sub-Sector],Table3[[#This Row],[Sub-Sector]],Table2[% Away From Current Month High],"&lt;=0.05")/Table3[[#This Row],[Count]]</f>
        <v>0.6</v>
      </c>
      <c r="P39" s="5">
        <f>COUNTIFS(Table2[Sub-Sector],Table3[[#This Row],[Sub-Sector]],Table2[% Away From 52W High],"&lt;=10")/Table3[[#This Row],[Count]]</f>
        <v>0.6</v>
      </c>
      <c r="Q39" s="5">
        <f>COUNTIFS(Table2[Sub-Sector],Table3[[#This Row],[Sub-Sector]],Table2[% Away From 52W Low],"&gt;=10")/Table3[[#This Row],[Count]]</f>
        <v>0.8</v>
      </c>
      <c r="R39" s="5">
        <f>COUNTIFS(Table2[Sub-Sector],Table3[[#This Row],[Sub-Sector]],Table2[% Price above 20 EMA],"&gt;=0")/Table3[[#This Row],[Count]]</f>
        <v>0.6</v>
      </c>
      <c r="S39" s="5">
        <f>COUNTIFS(Table2[Sub-Sector],Table3[[#This Row],[Sub-Sector]],Table2[% Price above 50 EMA],"&gt;=0")/Table3[[#This Row],[Count]]</f>
        <v>0.6</v>
      </c>
      <c r="T39" s="5">
        <f>COUNTIFS(Table2[Sub-Sector],Table3[[#This Row],[Sub-Sector]],Table2[% Price above 200 EMA],"&gt;=0")/Table3[[#This Row],[Count]]</f>
        <v>0.6</v>
      </c>
      <c r="U39" s="5">
        <f>COUNTIFS(Table2[Sub-Sector],Table3[[#This Row],[Sub-Sector]],Table2[Rate of Change - Zone],"Positive")/Table3[[#This Row],[Count]]</f>
        <v>0.8</v>
      </c>
      <c r="V39" s="5">
        <f>COUNTIFS(Table2[Sub-Sector],Table3[[#This Row],[Sub-Sector]],Table2[Sharpe Ratio],"&gt;=0.10")/Table3[[#This Row],[Count]]</f>
        <v>0.4</v>
      </c>
      <c r="W39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398</v>
      </c>
      <c r="X39" s="6">
        <f>_xlfn.RANK.AVG(Table3[[#This Row],[Score]],Table3[Score],1)</f>
        <v>50</v>
      </c>
      <c r="Y39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214</v>
      </c>
      <c r="Z39" s="6">
        <f>_xlfn.RANK.AVG(Table3[[#This Row],[Score 2 ]],Table3[[Score 2 ]],1)</f>
        <v>37.5</v>
      </c>
    </row>
    <row r="40" spans="1:26" x14ac:dyDescent="0.3">
      <c r="A40" t="s">
        <v>72</v>
      </c>
      <c r="B40">
        <f>COUNTIFS(Table2[Sub-Sector],Table3[[#This Row],[Sub-Sector]])</f>
        <v>6</v>
      </c>
      <c r="C40" s="5">
        <f>COUNTIFS(Table2[Sub-Sector],Table3[[#This Row],[Sub-Sector]],Table2[Uptrend],"Uptrend")/Table3[[#This Row],[Count]]</f>
        <v>1</v>
      </c>
      <c r="D40" s="5">
        <f>COUNTIFS(Table2[Sub-Sector],Table3[[#This Row],[Sub-Sector]],Table2[1W Return vs Nifty],"&gt;=5")/Table3[[#This Row],[Count]]</f>
        <v>0</v>
      </c>
      <c r="E40" s="5">
        <f>COUNTIFS(Table2[Sub-Sector],Table3[[#This Row],[Sub-Sector]],Table2[1M Return vs Nifty],"&gt;=5")/Table3[[#This Row],[Count]]</f>
        <v>0.5</v>
      </c>
      <c r="F40" s="5">
        <f>COUNTIFS(Table2[Sub-Sector],Table3[[#This Row],[Sub-Sector]],Table2[6M Return vs Nifty],"&gt;=10")/Table3[[#This Row],[Count]]</f>
        <v>0.83333333333333337</v>
      </c>
      <c r="G40" s="5">
        <f>COUNTIFS(Table2[Sub-Sector],Table3[[#This Row],[Sub-Sector]],Table2[1Y Return vs Nifty],"&gt;=10")/Table3[[#This Row],[Count]]</f>
        <v>1</v>
      </c>
      <c r="H40" s="5">
        <f>COUNTIFS(Table2[Sub-Sector],Table3[[#This Row],[Sub-Sector]],Table2[RSI Exponential â€“ 14D],"&gt;=50")/Table3[[#This Row],[Count]]</f>
        <v>0.66666666666666663</v>
      </c>
      <c r="I40" s="5">
        <f>COUNTIFS(Table2[Sub-Sector],Table3[[#This Row],[Sub-Sector]],Table2[Relative Volume],"&gt;=1")/Table3[[#This Row],[Count]]</f>
        <v>0.33333333333333331</v>
      </c>
      <c r="J40" s="5">
        <f>COUNTIFS(Table2[Sub-Sector],Table3[[#This Row],[Sub-Sector]],Table2[% Away From Day Low],"&gt;=0.05")/Table3[[#This Row],[Count]]</f>
        <v>0.16666666666666666</v>
      </c>
      <c r="K40" s="5">
        <f>COUNTIFS(Table2[Sub-Sector],Table3[[#This Row],[Sub-Sector]],Table2[% Away From Day High],"&lt;=0.05")/Table3[[#This Row],[Count]]</f>
        <v>1</v>
      </c>
      <c r="L40" s="5">
        <f>COUNTIFS(Table2[Sub-Sector],Table3[[#This Row],[Sub-Sector]],Table2[% Away From Current Week Low],"&gt;=0.05")/Table3[[#This Row],[Count]]</f>
        <v>0.16666666666666666</v>
      </c>
      <c r="M40" s="5">
        <f>COUNTIFS(Table2[Sub-Sector],Table3[[#This Row],[Sub-Sector]],Table2[% Away From Current Week High],"&lt;=0.05")/Table3[[#This Row],[Count]]</f>
        <v>0.66666666666666663</v>
      </c>
      <c r="N40" s="5">
        <f>COUNTIFS(Table2[Sub-Sector],Table3[[#This Row],[Sub-Sector]],Table2[% Away From Current Month Low],"&gt;=0.05")/Table3[[#This Row],[Count]]</f>
        <v>1</v>
      </c>
      <c r="O40" s="5">
        <f>COUNTIFS(Table2[Sub-Sector],Table3[[#This Row],[Sub-Sector]],Table2[% Away From Current Month High],"&lt;=0.05")/Table3[[#This Row],[Count]]</f>
        <v>0.16666666666666666</v>
      </c>
      <c r="P40" s="5">
        <f>COUNTIFS(Table2[Sub-Sector],Table3[[#This Row],[Sub-Sector]],Table2[% Away From 52W High],"&lt;=10")/Table3[[#This Row],[Count]]</f>
        <v>0.5</v>
      </c>
      <c r="Q40" s="5">
        <f>COUNTIFS(Table2[Sub-Sector],Table3[[#This Row],[Sub-Sector]],Table2[% Away From 52W Low],"&gt;=10")/Table3[[#This Row],[Count]]</f>
        <v>1</v>
      </c>
      <c r="R40" s="5">
        <f>COUNTIFS(Table2[Sub-Sector],Table3[[#This Row],[Sub-Sector]],Table2[% Price above 20 EMA],"&gt;=0")/Table3[[#This Row],[Count]]</f>
        <v>0.83333333333333337</v>
      </c>
      <c r="S40" s="5">
        <f>COUNTIFS(Table2[Sub-Sector],Table3[[#This Row],[Sub-Sector]],Table2[% Price above 50 EMA],"&gt;=0")/Table3[[#This Row],[Count]]</f>
        <v>1</v>
      </c>
      <c r="T40" s="5">
        <f>COUNTIFS(Table2[Sub-Sector],Table3[[#This Row],[Sub-Sector]],Table2[% Price above 200 EMA],"&gt;=0")/Table3[[#This Row],[Count]]</f>
        <v>1</v>
      </c>
      <c r="U40" s="5">
        <f>COUNTIFS(Table2[Sub-Sector],Table3[[#This Row],[Sub-Sector]],Table2[Rate of Change - Zone],"Positive")/Table3[[#This Row],[Count]]</f>
        <v>0.66666666666666663</v>
      </c>
      <c r="V40" s="5">
        <f>COUNTIFS(Table2[Sub-Sector],Table3[[#This Row],[Sub-Sector]],Table2[Sharpe Ratio],"&gt;=0.10")/Table3[[#This Row],[Count]]</f>
        <v>0.5</v>
      </c>
      <c r="W40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347.5</v>
      </c>
      <c r="X40" s="6">
        <f>_xlfn.RANK.AVG(Table3[[#This Row],[Score]],Table3[Score],1)</f>
        <v>29</v>
      </c>
      <c r="Y40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217.5</v>
      </c>
      <c r="Z40" s="6">
        <f>_xlfn.RANK.AVG(Table3[[#This Row],[Score 2 ]],Table3[[Score 2 ]],1)</f>
        <v>39</v>
      </c>
    </row>
    <row r="41" spans="1:26" x14ac:dyDescent="0.3">
      <c r="A41" t="s">
        <v>77</v>
      </c>
      <c r="B41">
        <f>COUNTIFS(Table2[Sub-Sector],Table3[[#This Row],[Sub-Sector]])</f>
        <v>3</v>
      </c>
      <c r="C41" s="5">
        <f>COUNTIFS(Table2[Sub-Sector],Table3[[#This Row],[Sub-Sector]],Table2[Uptrend],"Uptrend")/Table3[[#This Row],[Count]]</f>
        <v>0.66666666666666663</v>
      </c>
      <c r="D41" s="5">
        <f>COUNTIFS(Table2[Sub-Sector],Table3[[#This Row],[Sub-Sector]],Table2[1W Return vs Nifty],"&gt;=5")/Table3[[#This Row],[Count]]</f>
        <v>0</v>
      </c>
      <c r="E41" s="5">
        <f>COUNTIFS(Table2[Sub-Sector],Table3[[#This Row],[Sub-Sector]],Table2[1M Return vs Nifty],"&gt;=5")/Table3[[#This Row],[Count]]</f>
        <v>0</v>
      </c>
      <c r="F41" s="5">
        <f>COUNTIFS(Table2[Sub-Sector],Table3[[#This Row],[Sub-Sector]],Table2[6M Return vs Nifty],"&gt;=10")/Table3[[#This Row],[Count]]</f>
        <v>0.66666666666666663</v>
      </c>
      <c r="G41" s="5">
        <f>COUNTIFS(Table2[Sub-Sector],Table3[[#This Row],[Sub-Sector]],Table2[1Y Return vs Nifty],"&gt;=10")/Table3[[#This Row],[Count]]</f>
        <v>0.66666666666666663</v>
      </c>
      <c r="H41" s="5">
        <f>COUNTIFS(Table2[Sub-Sector],Table3[[#This Row],[Sub-Sector]],Table2[RSI Exponential â€“ 14D],"&gt;=50")/Table3[[#This Row],[Count]]</f>
        <v>0.66666666666666663</v>
      </c>
      <c r="I41" s="5">
        <f>COUNTIFS(Table2[Sub-Sector],Table3[[#This Row],[Sub-Sector]],Table2[Relative Volume],"&gt;=1")/Table3[[#This Row],[Count]]</f>
        <v>0.33333333333333331</v>
      </c>
      <c r="J41" s="5">
        <f>COUNTIFS(Table2[Sub-Sector],Table3[[#This Row],[Sub-Sector]],Table2[% Away From Day Low],"&gt;=0.05")/Table3[[#This Row],[Count]]</f>
        <v>0</v>
      </c>
      <c r="K41" s="5">
        <f>COUNTIFS(Table2[Sub-Sector],Table3[[#This Row],[Sub-Sector]],Table2[% Away From Day High],"&lt;=0.05")/Table3[[#This Row],[Count]]</f>
        <v>1</v>
      </c>
      <c r="L41" s="5">
        <f>COUNTIFS(Table2[Sub-Sector],Table3[[#This Row],[Sub-Sector]],Table2[% Away From Current Week Low],"&gt;=0.05")/Table3[[#This Row],[Count]]</f>
        <v>0.33333333333333331</v>
      </c>
      <c r="M41" s="5">
        <f>COUNTIFS(Table2[Sub-Sector],Table3[[#This Row],[Sub-Sector]],Table2[% Away From Current Week High],"&lt;=0.05")/Table3[[#This Row],[Count]]</f>
        <v>1</v>
      </c>
      <c r="N41" s="5">
        <f>COUNTIFS(Table2[Sub-Sector],Table3[[#This Row],[Sub-Sector]],Table2[% Away From Current Month Low],"&gt;=0.05")/Table3[[#This Row],[Count]]</f>
        <v>1</v>
      </c>
      <c r="O41" s="5">
        <f>COUNTIFS(Table2[Sub-Sector],Table3[[#This Row],[Sub-Sector]],Table2[% Away From Current Month High],"&lt;=0.05")/Table3[[#This Row],[Count]]</f>
        <v>0.66666666666666663</v>
      </c>
      <c r="P41" s="5">
        <f>COUNTIFS(Table2[Sub-Sector],Table3[[#This Row],[Sub-Sector]],Table2[% Away From 52W High],"&lt;=10")/Table3[[#This Row],[Count]]</f>
        <v>0.66666666666666663</v>
      </c>
      <c r="Q41" s="5">
        <f>COUNTIFS(Table2[Sub-Sector],Table3[[#This Row],[Sub-Sector]],Table2[% Away From 52W Low],"&gt;=10")/Table3[[#This Row],[Count]]</f>
        <v>1</v>
      </c>
      <c r="R41" s="5">
        <f>COUNTIFS(Table2[Sub-Sector],Table3[[#This Row],[Sub-Sector]],Table2[% Price above 20 EMA],"&gt;=0")/Table3[[#This Row],[Count]]</f>
        <v>0.66666666666666663</v>
      </c>
      <c r="S41" s="5">
        <f>COUNTIFS(Table2[Sub-Sector],Table3[[#This Row],[Sub-Sector]],Table2[% Price above 50 EMA],"&gt;=0")/Table3[[#This Row],[Count]]</f>
        <v>0.66666666666666663</v>
      </c>
      <c r="T41" s="5">
        <f>COUNTIFS(Table2[Sub-Sector],Table3[[#This Row],[Sub-Sector]],Table2[% Price above 200 EMA],"&gt;=0")/Table3[[#This Row],[Count]]</f>
        <v>1</v>
      </c>
      <c r="U41" s="5">
        <f>COUNTIFS(Table2[Sub-Sector],Table3[[#This Row],[Sub-Sector]],Table2[Rate of Change - Zone],"Positive")/Table3[[#This Row],[Count]]</f>
        <v>1</v>
      </c>
      <c r="V41" s="5">
        <f>COUNTIFS(Table2[Sub-Sector],Table3[[#This Row],[Sub-Sector]],Table2[Sharpe Ratio],"&gt;=0.10")/Table3[[#This Row],[Count]]</f>
        <v>0.33333333333333331</v>
      </c>
      <c r="W41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472.5</v>
      </c>
      <c r="X41" s="6">
        <f>_xlfn.RANK.AVG(Table3[[#This Row],[Score]],Table3[Score],1)</f>
        <v>72</v>
      </c>
      <c r="Y41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218</v>
      </c>
      <c r="Z41" s="6">
        <f>_xlfn.RANK.AVG(Table3[[#This Row],[Score 2 ]],Table3[[Score 2 ]],1)</f>
        <v>40</v>
      </c>
    </row>
    <row r="42" spans="1:26" x14ac:dyDescent="0.3">
      <c r="A42" t="s">
        <v>284</v>
      </c>
      <c r="B42">
        <f>COUNTIFS(Table2[Sub-Sector],Table3[[#This Row],[Sub-Sector]])</f>
        <v>21</v>
      </c>
      <c r="C42" s="5">
        <f>COUNTIFS(Table2[Sub-Sector],Table3[[#This Row],[Sub-Sector]],Table2[Uptrend],"Uptrend")/Table3[[#This Row],[Count]]</f>
        <v>0.76190476190476186</v>
      </c>
      <c r="D42" s="5">
        <f>COUNTIFS(Table2[Sub-Sector],Table3[[#This Row],[Sub-Sector]],Table2[1W Return vs Nifty],"&gt;=5")/Table3[[#This Row],[Count]]</f>
        <v>0.33333333333333331</v>
      </c>
      <c r="E42" s="5">
        <f>COUNTIFS(Table2[Sub-Sector],Table3[[#This Row],[Sub-Sector]],Table2[1M Return vs Nifty],"&gt;=5")/Table3[[#This Row],[Count]]</f>
        <v>0.47619047619047616</v>
      </c>
      <c r="F42" s="5">
        <f>COUNTIFS(Table2[Sub-Sector],Table3[[#This Row],[Sub-Sector]],Table2[6M Return vs Nifty],"&gt;=10")/Table3[[#This Row],[Count]]</f>
        <v>0.42857142857142855</v>
      </c>
      <c r="G42" s="5">
        <f>COUNTIFS(Table2[Sub-Sector],Table3[[#This Row],[Sub-Sector]],Table2[1Y Return vs Nifty],"&gt;=10")/Table3[[#This Row],[Count]]</f>
        <v>0.52380952380952384</v>
      </c>
      <c r="H42" s="5">
        <f>COUNTIFS(Table2[Sub-Sector],Table3[[#This Row],[Sub-Sector]],Table2[RSI Exponential â€“ 14D],"&gt;=50")/Table3[[#This Row],[Count]]</f>
        <v>0.8571428571428571</v>
      </c>
      <c r="I42" s="5">
        <f>COUNTIFS(Table2[Sub-Sector],Table3[[#This Row],[Sub-Sector]],Table2[Relative Volume],"&gt;=1")/Table3[[#This Row],[Count]]</f>
        <v>0.80952380952380953</v>
      </c>
      <c r="J42" s="5">
        <f>COUNTIFS(Table2[Sub-Sector],Table3[[#This Row],[Sub-Sector]],Table2[% Away From Day Low],"&gt;=0.05")/Table3[[#This Row],[Count]]</f>
        <v>0</v>
      </c>
      <c r="K42" s="5">
        <f>COUNTIFS(Table2[Sub-Sector],Table3[[#This Row],[Sub-Sector]],Table2[% Away From Day High],"&lt;=0.05")/Table3[[#This Row],[Count]]</f>
        <v>0.95238095238095233</v>
      </c>
      <c r="L42" s="5">
        <f>COUNTIFS(Table2[Sub-Sector],Table3[[#This Row],[Sub-Sector]],Table2[% Away From Current Week Low],"&gt;=0.05")/Table3[[#This Row],[Count]]</f>
        <v>0.14285714285714285</v>
      </c>
      <c r="M42" s="5">
        <f>COUNTIFS(Table2[Sub-Sector],Table3[[#This Row],[Sub-Sector]],Table2[% Away From Current Week High],"&lt;=0.05")/Table3[[#This Row],[Count]]</f>
        <v>0.80952380952380953</v>
      </c>
      <c r="N42" s="5">
        <f>COUNTIFS(Table2[Sub-Sector],Table3[[#This Row],[Sub-Sector]],Table2[% Away From Current Month Low],"&gt;=0.05")/Table3[[#This Row],[Count]]</f>
        <v>1</v>
      </c>
      <c r="O42" s="5">
        <f>COUNTIFS(Table2[Sub-Sector],Table3[[#This Row],[Sub-Sector]],Table2[% Away From Current Month High],"&lt;=0.05")/Table3[[#This Row],[Count]]</f>
        <v>0.42857142857142855</v>
      </c>
      <c r="P42" s="5">
        <f>COUNTIFS(Table2[Sub-Sector],Table3[[#This Row],[Sub-Sector]],Table2[% Away From 52W High],"&lt;=10")/Table3[[#This Row],[Count]]</f>
        <v>0.52380952380952384</v>
      </c>
      <c r="Q42" s="5">
        <f>COUNTIFS(Table2[Sub-Sector],Table3[[#This Row],[Sub-Sector]],Table2[% Away From 52W Low],"&gt;=10")/Table3[[#This Row],[Count]]</f>
        <v>1</v>
      </c>
      <c r="R42" s="5">
        <f>COUNTIFS(Table2[Sub-Sector],Table3[[#This Row],[Sub-Sector]],Table2[% Price above 20 EMA],"&gt;=0")/Table3[[#This Row],[Count]]</f>
        <v>0.90476190476190477</v>
      </c>
      <c r="S42" s="5">
        <f>COUNTIFS(Table2[Sub-Sector],Table3[[#This Row],[Sub-Sector]],Table2[% Price above 50 EMA],"&gt;=0")/Table3[[#This Row],[Count]]</f>
        <v>0.90476190476190477</v>
      </c>
      <c r="T42" s="5">
        <f>COUNTIFS(Table2[Sub-Sector],Table3[[#This Row],[Sub-Sector]],Table2[% Price above 200 EMA],"&gt;=0")/Table3[[#This Row],[Count]]</f>
        <v>0.95238095238095233</v>
      </c>
      <c r="U42" s="5">
        <f>COUNTIFS(Table2[Sub-Sector],Table3[[#This Row],[Sub-Sector]],Table2[Rate of Change - Zone],"Positive")/Table3[[#This Row],[Count]]</f>
        <v>0.95238095238095233</v>
      </c>
      <c r="V42" s="5">
        <f>COUNTIFS(Table2[Sub-Sector],Table3[[#This Row],[Sub-Sector]],Table2[Sharpe Ratio],"&gt;=0.10")/Table3[[#This Row],[Count]]</f>
        <v>0.23809523809523808</v>
      </c>
      <c r="W42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331</v>
      </c>
      <c r="X42" s="6">
        <f>_xlfn.RANK.AVG(Table3[[#This Row],[Score]],Table3[Score],1)</f>
        <v>27</v>
      </c>
      <c r="Y42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219</v>
      </c>
      <c r="Z42" s="6">
        <f>_xlfn.RANK.AVG(Table3[[#This Row],[Score 2 ]],Table3[[Score 2 ]],1)</f>
        <v>41</v>
      </c>
    </row>
    <row r="43" spans="1:26" x14ac:dyDescent="0.3">
      <c r="A43" t="s">
        <v>602</v>
      </c>
      <c r="B43">
        <f>COUNTIFS(Table2[Sub-Sector],Table3[[#This Row],[Sub-Sector]])</f>
        <v>13</v>
      </c>
      <c r="C43" s="5">
        <f>COUNTIFS(Table2[Sub-Sector],Table3[[#This Row],[Sub-Sector]],Table2[Uptrend],"Uptrend")/Table3[[#This Row],[Count]]</f>
        <v>0.76923076923076927</v>
      </c>
      <c r="D43" s="5">
        <f>COUNTIFS(Table2[Sub-Sector],Table3[[#This Row],[Sub-Sector]],Table2[1W Return vs Nifty],"&gt;=5")/Table3[[#This Row],[Count]]</f>
        <v>0.15384615384615385</v>
      </c>
      <c r="E43" s="5">
        <f>COUNTIFS(Table2[Sub-Sector],Table3[[#This Row],[Sub-Sector]],Table2[1M Return vs Nifty],"&gt;=5")/Table3[[#This Row],[Count]]</f>
        <v>0.38461538461538464</v>
      </c>
      <c r="F43" s="5">
        <f>COUNTIFS(Table2[Sub-Sector],Table3[[#This Row],[Sub-Sector]],Table2[6M Return vs Nifty],"&gt;=10")/Table3[[#This Row],[Count]]</f>
        <v>0.46153846153846156</v>
      </c>
      <c r="G43" s="5">
        <f>COUNTIFS(Table2[Sub-Sector],Table3[[#This Row],[Sub-Sector]],Table2[1Y Return vs Nifty],"&gt;=10")/Table3[[#This Row],[Count]]</f>
        <v>0.61538461538461542</v>
      </c>
      <c r="H43" s="5">
        <f>COUNTIFS(Table2[Sub-Sector],Table3[[#This Row],[Sub-Sector]],Table2[RSI Exponential â€“ 14D],"&gt;=50")/Table3[[#This Row],[Count]]</f>
        <v>0.84615384615384615</v>
      </c>
      <c r="I43" s="5">
        <f>COUNTIFS(Table2[Sub-Sector],Table3[[#This Row],[Sub-Sector]],Table2[Relative Volume],"&gt;=1")/Table3[[#This Row],[Count]]</f>
        <v>0.76923076923076927</v>
      </c>
      <c r="J43" s="5">
        <f>COUNTIFS(Table2[Sub-Sector],Table3[[#This Row],[Sub-Sector]],Table2[% Away From Day Low],"&gt;=0.05")/Table3[[#This Row],[Count]]</f>
        <v>7.6923076923076927E-2</v>
      </c>
      <c r="K43" s="5">
        <f>COUNTIFS(Table2[Sub-Sector],Table3[[#This Row],[Sub-Sector]],Table2[% Away From Day High],"&lt;=0.05")/Table3[[#This Row],[Count]]</f>
        <v>1</v>
      </c>
      <c r="L43" s="5">
        <f>COUNTIFS(Table2[Sub-Sector],Table3[[#This Row],[Sub-Sector]],Table2[% Away From Current Week Low],"&gt;=0.05")/Table3[[#This Row],[Count]]</f>
        <v>0.30769230769230771</v>
      </c>
      <c r="M43" s="5">
        <f>COUNTIFS(Table2[Sub-Sector],Table3[[#This Row],[Sub-Sector]],Table2[% Away From Current Week High],"&lt;=0.05")/Table3[[#This Row],[Count]]</f>
        <v>0.92307692307692313</v>
      </c>
      <c r="N43" s="5">
        <f>COUNTIFS(Table2[Sub-Sector],Table3[[#This Row],[Sub-Sector]],Table2[% Away From Current Month Low],"&gt;=0.05")/Table3[[#This Row],[Count]]</f>
        <v>1</v>
      </c>
      <c r="O43" s="5">
        <f>COUNTIFS(Table2[Sub-Sector],Table3[[#This Row],[Sub-Sector]],Table2[% Away From Current Month High],"&lt;=0.05")/Table3[[#This Row],[Count]]</f>
        <v>0.61538461538461542</v>
      </c>
      <c r="P43" s="5">
        <f>COUNTIFS(Table2[Sub-Sector],Table3[[#This Row],[Sub-Sector]],Table2[% Away From 52W High],"&lt;=10")/Table3[[#This Row],[Count]]</f>
        <v>0.38461538461538464</v>
      </c>
      <c r="Q43" s="5">
        <f>COUNTIFS(Table2[Sub-Sector],Table3[[#This Row],[Sub-Sector]],Table2[% Away From 52W Low],"&gt;=10")/Table3[[#This Row],[Count]]</f>
        <v>1</v>
      </c>
      <c r="R43" s="5">
        <f>COUNTIFS(Table2[Sub-Sector],Table3[[#This Row],[Sub-Sector]],Table2[% Price above 20 EMA],"&gt;=0")/Table3[[#This Row],[Count]]</f>
        <v>0.84615384615384615</v>
      </c>
      <c r="S43" s="5">
        <f>COUNTIFS(Table2[Sub-Sector],Table3[[#This Row],[Sub-Sector]],Table2[% Price above 50 EMA],"&gt;=0")/Table3[[#This Row],[Count]]</f>
        <v>1</v>
      </c>
      <c r="T43" s="5">
        <f>COUNTIFS(Table2[Sub-Sector],Table3[[#This Row],[Sub-Sector]],Table2[% Price above 200 EMA],"&gt;=0")/Table3[[#This Row],[Count]]</f>
        <v>0.92307692307692313</v>
      </c>
      <c r="U43" s="5">
        <f>COUNTIFS(Table2[Sub-Sector],Table3[[#This Row],[Sub-Sector]],Table2[Rate of Change - Zone],"Positive")/Table3[[#This Row],[Count]]</f>
        <v>0.92307692307692313</v>
      </c>
      <c r="V43" s="5">
        <f>COUNTIFS(Table2[Sub-Sector],Table3[[#This Row],[Sub-Sector]],Table2[Sharpe Ratio],"&gt;=0.10")/Table3[[#This Row],[Count]]</f>
        <v>0.30769230769230771</v>
      </c>
      <c r="W43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355</v>
      </c>
      <c r="X43" s="6">
        <f>_xlfn.RANK.AVG(Table3[[#This Row],[Score]],Table3[Score],1)</f>
        <v>36</v>
      </c>
      <c r="Y43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220</v>
      </c>
      <c r="Z43" s="6">
        <f>_xlfn.RANK.AVG(Table3[[#This Row],[Score 2 ]],Table3[[Score 2 ]],1)</f>
        <v>42</v>
      </c>
    </row>
    <row r="44" spans="1:26" x14ac:dyDescent="0.3">
      <c r="A44" t="s">
        <v>154</v>
      </c>
      <c r="B44">
        <f>COUNTIFS(Table2[Sub-Sector],Table3[[#This Row],[Sub-Sector]])</f>
        <v>3</v>
      </c>
      <c r="C44" s="5">
        <f>COUNTIFS(Table2[Sub-Sector],Table3[[#This Row],[Sub-Sector]],Table2[Uptrend],"Uptrend")/Table3[[#This Row],[Count]]</f>
        <v>1</v>
      </c>
      <c r="D44" s="5">
        <f>COUNTIFS(Table2[Sub-Sector],Table3[[#This Row],[Sub-Sector]],Table2[1W Return vs Nifty],"&gt;=5")/Table3[[#This Row],[Count]]</f>
        <v>0</v>
      </c>
      <c r="E44" s="5">
        <f>COUNTIFS(Table2[Sub-Sector],Table3[[#This Row],[Sub-Sector]],Table2[1M Return vs Nifty],"&gt;=5")/Table3[[#This Row],[Count]]</f>
        <v>0</v>
      </c>
      <c r="F44" s="5">
        <f>COUNTIFS(Table2[Sub-Sector],Table3[[#This Row],[Sub-Sector]],Table2[6M Return vs Nifty],"&gt;=10")/Table3[[#This Row],[Count]]</f>
        <v>0.33333333333333331</v>
      </c>
      <c r="G44" s="5">
        <f>COUNTIFS(Table2[Sub-Sector],Table3[[#This Row],[Sub-Sector]],Table2[1Y Return vs Nifty],"&gt;=10")/Table3[[#This Row],[Count]]</f>
        <v>1</v>
      </c>
      <c r="H44" s="5">
        <f>COUNTIFS(Table2[Sub-Sector],Table3[[#This Row],[Sub-Sector]],Table2[RSI Exponential â€“ 14D],"&gt;=50")/Table3[[#This Row],[Count]]</f>
        <v>1</v>
      </c>
      <c r="I44" s="5">
        <f>COUNTIFS(Table2[Sub-Sector],Table3[[#This Row],[Sub-Sector]],Table2[Relative Volume],"&gt;=1")/Table3[[#This Row],[Count]]</f>
        <v>0.66666666666666663</v>
      </c>
      <c r="J44" s="5">
        <f>COUNTIFS(Table2[Sub-Sector],Table3[[#This Row],[Sub-Sector]],Table2[% Away From Day Low],"&gt;=0.05")/Table3[[#This Row],[Count]]</f>
        <v>0</v>
      </c>
      <c r="K44" s="5">
        <f>COUNTIFS(Table2[Sub-Sector],Table3[[#This Row],[Sub-Sector]],Table2[% Away From Day High],"&lt;=0.05")/Table3[[#This Row],[Count]]</f>
        <v>1</v>
      </c>
      <c r="L44" s="5">
        <f>COUNTIFS(Table2[Sub-Sector],Table3[[#This Row],[Sub-Sector]],Table2[% Away From Current Week Low],"&gt;=0.05")/Table3[[#This Row],[Count]]</f>
        <v>0.33333333333333331</v>
      </c>
      <c r="M44" s="5">
        <f>COUNTIFS(Table2[Sub-Sector],Table3[[#This Row],[Sub-Sector]],Table2[% Away From Current Week High],"&lt;=0.05")/Table3[[#This Row],[Count]]</f>
        <v>0.66666666666666663</v>
      </c>
      <c r="N44" s="5">
        <f>COUNTIFS(Table2[Sub-Sector],Table3[[#This Row],[Sub-Sector]],Table2[% Away From Current Month Low],"&gt;=0.05")/Table3[[#This Row],[Count]]</f>
        <v>1</v>
      </c>
      <c r="O44" s="5">
        <f>COUNTIFS(Table2[Sub-Sector],Table3[[#This Row],[Sub-Sector]],Table2[% Away From Current Month High],"&lt;=0.05")/Table3[[#This Row],[Count]]</f>
        <v>0.66666666666666663</v>
      </c>
      <c r="P44" s="5">
        <f>COUNTIFS(Table2[Sub-Sector],Table3[[#This Row],[Sub-Sector]],Table2[% Away From 52W High],"&lt;=10")/Table3[[#This Row],[Count]]</f>
        <v>0</v>
      </c>
      <c r="Q44" s="5">
        <f>COUNTIFS(Table2[Sub-Sector],Table3[[#This Row],[Sub-Sector]],Table2[% Away From 52W Low],"&gt;=10")/Table3[[#This Row],[Count]]</f>
        <v>1</v>
      </c>
      <c r="R44" s="5">
        <f>COUNTIFS(Table2[Sub-Sector],Table3[[#This Row],[Sub-Sector]],Table2[% Price above 20 EMA],"&gt;=0")/Table3[[#This Row],[Count]]</f>
        <v>0.66666666666666663</v>
      </c>
      <c r="S44" s="5">
        <f>COUNTIFS(Table2[Sub-Sector],Table3[[#This Row],[Sub-Sector]],Table2[% Price above 50 EMA],"&gt;=0")/Table3[[#This Row],[Count]]</f>
        <v>1</v>
      </c>
      <c r="T44" s="5">
        <f>COUNTIFS(Table2[Sub-Sector],Table3[[#This Row],[Sub-Sector]],Table2[% Price above 200 EMA],"&gt;=0")/Table3[[#This Row],[Count]]</f>
        <v>1</v>
      </c>
      <c r="U44" s="5">
        <f>COUNTIFS(Table2[Sub-Sector],Table3[[#This Row],[Sub-Sector]],Table2[Rate of Change - Zone],"Positive")/Table3[[#This Row],[Count]]</f>
        <v>0.66666666666666663</v>
      </c>
      <c r="V44" s="5">
        <f>COUNTIFS(Table2[Sub-Sector],Table3[[#This Row],[Sub-Sector]],Table2[Sharpe Ratio],"&gt;=0.10")/Table3[[#This Row],[Count]]</f>
        <v>0.33333333333333331</v>
      </c>
      <c r="W44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424</v>
      </c>
      <c r="X44" s="6">
        <f>_xlfn.RANK.AVG(Table3[[#This Row],[Score]],Table3[Score],1)</f>
        <v>53</v>
      </c>
      <c r="Y44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223</v>
      </c>
      <c r="Z44" s="6">
        <f>_xlfn.RANK.AVG(Table3[[#This Row],[Score 2 ]],Table3[[Score 2 ]],1)</f>
        <v>43</v>
      </c>
    </row>
    <row r="45" spans="1:26" x14ac:dyDescent="0.3">
      <c r="A45" t="s">
        <v>230</v>
      </c>
      <c r="B45">
        <f>COUNTIFS(Table2[Sub-Sector],Table3[[#This Row],[Sub-Sector]])</f>
        <v>23</v>
      </c>
      <c r="C45" s="5">
        <f>COUNTIFS(Table2[Sub-Sector],Table3[[#This Row],[Sub-Sector]],Table2[Uptrend],"Uptrend")/Table3[[#This Row],[Count]]</f>
        <v>0.78260869565217395</v>
      </c>
      <c r="D45" s="5">
        <f>COUNTIFS(Table2[Sub-Sector],Table3[[#This Row],[Sub-Sector]],Table2[1W Return vs Nifty],"&gt;=5")/Table3[[#This Row],[Count]]</f>
        <v>4.3478260869565216E-2</v>
      </c>
      <c r="E45" s="5">
        <f>COUNTIFS(Table2[Sub-Sector],Table3[[#This Row],[Sub-Sector]],Table2[1M Return vs Nifty],"&gt;=5")/Table3[[#This Row],[Count]]</f>
        <v>0.39130434782608697</v>
      </c>
      <c r="F45" s="5">
        <f>COUNTIFS(Table2[Sub-Sector],Table3[[#This Row],[Sub-Sector]],Table2[6M Return vs Nifty],"&gt;=10")/Table3[[#This Row],[Count]]</f>
        <v>0.60869565217391308</v>
      </c>
      <c r="G45" s="5">
        <f>COUNTIFS(Table2[Sub-Sector],Table3[[#This Row],[Sub-Sector]],Table2[1Y Return vs Nifty],"&gt;=10")/Table3[[#This Row],[Count]]</f>
        <v>0.52173913043478259</v>
      </c>
      <c r="H45" s="5">
        <f>COUNTIFS(Table2[Sub-Sector],Table3[[#This Row],[Sub-Sector]],Table2[RSI Exponential â€“ 14D],"&gt;=50")/Table3[[#This Row],[Count]]</f>
        <v>0.91304347826086951</v>
      </c>
      <c r="I45" s="5">
        <f>COUNTIFS(Table2[Sub-Sector],Table3[[#This Row],[Sub-Sector]],Table2[Relative Volume],"&gt;=1")/Table3[[#This Row],[Count]]</f>
        <v>0.56521739130434778</v>
      </c>
      <c r="J45" s="5">
        <f>COUNTIFS(Table2[Sub-Sector],Table3[[#This Row],[Sub-Sector]],Table2[% Away From Day Low],"&gt;=0.05")/Table3[[#This Row],[Count]]</f>
        <v>8.6956521739130432E-2</v>
      </c>
      <c r="K45" s="5">
        <f>COUNTIFS(Table2[Sub-Sector],Table3[[#This Row],[Sub-Sector]],Table2[% Away From Day High],"&lt;=0.05")/Table3[[#This Row],[Count]]</f>
        <v>1</v>
      </c>
      <c r="L45" s="5">
        <f>COUNTIFS(Table2[Sub-Sector],Table3[[#This Row],[Sub-Sector]],Table2[% Away From Current Week Low],"&gt;=0.05")/Table3[[#This Row],[Count]]</f>
        <v>0.17391304347826086</v>
      </c>
      <c r="M45" s="5">
        <f>COUNTIFS(Table2[Sub-Sector],Table3[[#This Row],[Sub-Sector]],Table2[% Away From Current Week High],"&lt;=0.05")/Table3[[#This Row],[Count]]</f>
        <v>0.91304347826086951</v>
      </c>
      <c r="N45" s="5">
        <f>COUNTIFS(Table2[Sub-Sector],Table3[[#This Row],[Sub-Sector]],Table2[% Away From Current Month Low],"&gt;=0.05")/Table3[[#This Row],[Count]]</f>
        <v>0.95652173913043481</v>
      </c>
      <c r="O45" s="5">
        <f>COUNTIFS(Table2[Sub-Sector],Table3[[#This Row],[Sub-Sector]],Table2[% Away From Current Month High],"&lt;=0.05")/Table3[[#This Row],[Count]]</f>
        <v>0.60869565217391308</v>
      </c>
      <c r="P45" s="5">
        <f>COUNTIFS(Table2[Sub-Sector],Table3[[#This Row],[Sub-Sector]],Table2[% Away From 52W High],"&lt;=10")/Table3[[#This Row],[Count]]</f>
        <v>0.47826086956521741</v>
      </c>
      <c r="Q45" s="5">
        <f>COUNTIFS(Table2[Sub-Sector],Table3[[#This Row],[Sub-Sector]],Table2[% Away From 52W Low],"&gt;=10")/Table3[[#This Row],[Count]]</f>
        <v>1</v>
      </c>
      <c r="R45" s="5">
        <f>COUNTIFS(Table2[Sub-Sector],Table3[[#This Row],[Sub-Sector]],Table2[% Price above 20 EMA],"&gt;=0")/Table3[[#This Row],[Count]]</f>
        <v>0.91304347826086951</v>
      </c>
      <c r="S45" s="5">
        <f>COUNTIFS(Table2[Sub-Sector],Table3[[#This Row],[Sub-Sector]],Table2[% Price above 50 EMA],"&gt;=0")/Table3[[#This Row],[Count]]</f>
        <v>0.95652173913043481</v>
      </c>
      <c r="T45" s="5">
        <f>COUNTIFS(Table2[Sub-Sector],Table3[[#This Row],[Sub-Sector]],Table2[% Price above 200 EMA],"&gt;=0")/Table3[[#This Row],[Count]]</f>
        <v>0.78260869565217395</v>
      </c>
      <c r="U45" s="5">
        <f>COUNTIFS(Table2[Sub-Sector],Table3[[#This Row],[Sub-Sector]],Table2[Rate of Change - Zone],"Positive")/Table3[[#This Row],[Count]]</f>
        <v>0.95652173913043481</v>
      </c>
      <c r="V45" s="5">
        <f>COUNTIFS(Table2[Sub-Sector],Table3[[#This Row],[Sub-Sector]],Table2[Sharpe Ratio],"&gt;=0.10")/Table3[[#This Row],[Count]]</f>
        <v>0.56521739130434778</v>
      </c>
      <c r="W45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361</v>
      </c>
      <c r="X45" s="6">
        <f>_xlfn.RANK.AVG(Table3[[#This Row],[Score]],Table3[Score],1)</f>
        <v>38</v>
      </c>
      <c r="Y45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225</v>
      </c>
      <c r="Z45" s="6">
        <f>_xlfn.RANK.AVG(Table3[[#This Row],[Score 2 ]],Table3[[Score 2 ]],1)</f>
        <v>44</v>
      </c>
    </row>
    <row r="46" spans="1:26" x14ac:dyDescent="0.3">
      <c r="A46" t="s">
        <v>89</v>
      </c>
      <c r="B46">
        <f>COUNTIFS(Table2[Sub-Sector],Table3[[#This Row],[Sub-Sector]])</f>
        <v>3</v>
      </c>
      <c r="C46" s="5">
        <f>COUNTIFS(Table2[Sub-Sector],Table3[[#This Row],[Sub-Sector]],Table2[Uptrend],"Uptrend")/Table3[[#This Row],[Count]]</f>
        <v>1</v>
      </c>
      <c r="D46" s="5">
        <f>COUNTIFS(Table2[Sub-Sector],Table3[[#This Row],[Sub-Sector]],Table2[1W Return vs Nifty],"&gt;=5")/Table3[[#This Row],[Count]]</f>
        <v>0</v>
      </c>
      <c r="E46" s="5">
        <f>COUNTIFS(Table2[Sub-Sector],Table3[[#This Row],[Sub-Sector]],Table2[1M Return vs Nifty],"&gt;=5")/Table3[[#This Row],[Count]]</f>
        <v>0</v>
      </c>
      <c r="F46" s="5">
        <f>COUNTIFS(Table2[Sub-Sector],Table3[[#This Row],[Sub-Sector]],Table2[6M Return vs Nifty],"&gt;=10")/Table3[[#This Row],[Count]]</f>
        <v>1</v>
      </c>
      <c r="G46" s="5">
        <f>COUNTIFS(Table2[Sub-Sector],Table3[[#This Row],[Sub-Sector]],Table2[1Y Return vs Nifty],"&gt;=10")/Table3[[#This Row],[Count]]</f>
        <v>1</v>
      </c>
      <c r="H46" s="5">
        <f>COUNTIFS(Table2[Sub-Sector],Table3[[#This Row],[Sub-Sector]],Table2[RSI Exponential â€“ 14D],"&gt;=50")/Table3[[#This Row],[Count]]</f>
        <v>0.33333333333333331</v>
      </c>
      <c r="I46" s="5">
        <f>COUNTIFS(Table2[Sub-Sector],Table3[[#This Row],[Sub-Sector]],Table2[Relative Volume],"&gt;=1")/Table3[[#This Row],[Count]]</f>
        <v>0</v>
      </c>
      <c r="J46" s="5">
        <f>COUNTIFS(Table2[Sub-Sector],Table3[[#This Row],[Sub-Sector]],Table2[% Away From Day Low],"&gt;=0.05")/Table3[[#This Row],[Count]]</f>
        <v>0</v>
      </c>
      <c r="K46" s="5">
        <f>COUNTIFS(Table2[Sub-Sector],Table3[[#This Row],[Sub-Sector]],Table2[% Away From Day High],"&lt;=0.05")/Table3[[#This Row],[Count]]</f>
        <v>1</v>
      </c>
      <c r="L46" s="5">
        <f>COUNTIFS(Table2[Sub-Sector],Table3[[#This Row],[Sub-Sector]],Table2[% Away From Current Week Low],"&gt;=0.05")/Table3[[#This Row],[Count]]</f>
        <v>0</v>
      </c>
      <c r="M46" s="5">
        <f>COUNTIFS(Table2[Sub-Sector],Table3[[#This Row],[Sub-Sector]],Table2[% Away From Current Week High],"&lt;=0.05")/Table3[[#This Row],[Count]]</f>
        <v>1</v>
      </c>
      <c r="N46" s="5">
        <f>COUNTIFS(Table2[Sub-Sector],Table3[[#This Row],[Sub-Sector]],Table2[% Away From Current Month Low],"&gt;=0.05")/Table3[[#This Row],[Count]]</f>
        <v>1</v>
      </c>
      <c r="O46" s="5">
        <f>COUNTIFS(Table2[Sub-Sector],Table3[[#This Row],[Sub-Sector]],Table2[% Away From Current Month High],"&lt;=0.05")/Table3[[#This Row],[Count]]</f>
        <v>0</v>
      </c>
      <c r="P46" s="5">
        <f>COUNTIFS(Table2[Sub-Sector],Table3[[#This Row],[Sub-Sector]],Table2[% Away From 52W High],"&lt;=10")/Table3[[#This Row],[Count]]</f>
        <v>1</v>
      </c>
      <c r="Q46" s="5">
        <f>COUNTIFS(Table2[Sub-Sector],Table3[[#This Row],[Sub-Sector]],Table2[% Away From 52W Low],"&gt;=10")/Table3[[#This Row],[Count]]</f>
        <v>1</v>
      </c>
      <c r="R46" s="5">
        <f>COUNTIFS(Table2[Sub-Sector],Table3[[#This Row],[Sub-Sector]],Table2[% Price above 20 EMA],"&gt;=0")/Table3[[#This Row],[Count]]</f>
        <v>0.33333333333333331</v>
      </c>
      <c r="S46" s="5">
        <f>COUNTIFS(Table2[Sub-Sector],Table3[[#This Row],[Sub-Sector]],Table2[% Price above 50 EMA],"&gt;=0")/Table3[[#This Row],[Count]]</f>
        <v>1</v>
      </c>
      <c r="T46" s="5">
        <f>COUNTIFS(Table2[Sub-Sector],Table3[[#This Row],[Sub-Sector]],Table2[% Price above 200 EMA],"&gt;=0")/Table3[[#This Row],[Count]]</f>
        <v>1</v>
      </c>
      <c r="U46" s="5">
        <f>COUNTIFS(Table2[Sub-Sector],Table3[[#This Row],[Sub-Sector]],Table2[Rate of Change - Zone],"Positive")/Table3[[#This Row],[Count]]</f>
        <v>0.66666666666666663</v>
      </c>
      <c r="V46" s="5">
        <f>COUNTIFS(Table2[Sub-Sector],Table3[[#This Row],[Sub-Sector]],Table2[Sharpe Ratio],"&gt;=0.10")/Table3[[#This Row],[Count]]</f>
        <v>1</v>
      </c>
      <c r="W46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427.5</v>
      </c>
      <c r="X46" s="6">
        <f>_xlfn.RANK.AVG(Table3[[#This Row],[Score]],Table3[Score],1)</f>
        <v>54</v>
      </c>
      <c r="Y46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226.5</v>
      </c>
      <c r="Z46" s="6">
        <f>_xlfn.RANK.AVG(Table3[[#This Row],[Score 2 ]],Table3[[Score 2 ]],1)</f>
        <v>45</v>
      </c>
    </row>
    <row r="47" spans="1:26" x14ac:dyDescent="0.3">
      <c r="A47" t="s">
        <v>1116</v>
      </c>
      <c r="B47">
        <f>COUNTIFS(Table2[Sub-Sector],Table3[[#This Row],[Sub-Sector]])</f>
        <v>3</v>
      </c>
      <c r="C47" s="5">
        <f>COUNTIFS(Table2[Sub-Sector],Table3[[#This Row],[Sub-Sector]],Table2[Uptrend],"Uptrend")/Table3[[#This Row],[Count]]</f>
        <v>0.66666666666666663</v>
      </c>
      <c r="D47" s="5">
        <f>COUNTIFS(Table2[Sub-Sector],Table3[[#This Row],[Sub-Sector]],Table2[1W Return vs Nifty],"&gt;=5")/Table3[[#This Row],[Count]]</f>
        <v>0</v>
      </c>
      <c r="E47" s="5">
        <f>COUNTIFS(Table2[Sub-Sector],Table3[[#This Row],[Sub-Sector]],Table2[1M Return vs Nifty],"&gt;=5")/Table3[[#This Row],[Count]]</f>
        <v>0.33333333333333331</v>
      </c>
      <c r="F47" s="5">
        <f>COUNTIFS(Table2[Sub-Sector],Table3[[#This Row],[Sub-Sector]],Table2[6M Return vs Nifty],"&gt;=10")/Table3[[#This Row],[Count]]</f>
        <v>0.66666666666666663</v>
      </c>
      <c r="G47" s="5">
        <f>COUNTIFS(Table2[Sub-Sector],Table3[[#This Row],[Sub-Sector]],Table2[1Y Return vs Nifty],"&gt;=10")/Table3[[#This Row],[Count]]</f>
        <v>0.66666666666666663</v>
      </c>
      <c r="H47" s="5">
        <f>COUNTIFS(Table2[Sub-Sector],Table3[[#This Row],[Sub-Sector]],Table2[RSI Exponential â€“ 14D],"&gt;=50")/Table3[[#This Row],[Count]]</f>
        <v>0.66666666666666663</v>
      </c>
      <c r="I47" s="5">
        <f>COUNTIFS(Table2[Sub-Sector],Table3[[#This Row],[Sub-Sector]],Table2[Relative Volume],"&gt;=1")/Table3[[#This Row],[Count]]</f>
        <v>0.66666666666666663</v>
      </c>
      <c r="J47" s="5">
        <f>COUNTIFS(Table2[Sub-Sector],Table3[[#This Row],[Sub-Sector]],Table2[% Away From Day Low],"&gt;=0.05")/Table3[[#This Row],[Count]]</f>
        <v>0</v>
      </c>
      <c r="K47" s="5">
        <f>COUNTIFS(Table2[Sub-Sector],Table3[[#This Row],[Sub-Sector]],Table2[% Away From Day High],"&lt;=0.05")/Table3[[#This Row],[Count]]</f>
        <v>1</v>
      </c>
      <c r="L47" s="5">
        <f>COUNTIFS(Table2[Sub-Sector],Table3[[#This Row],[Sub-Sector]],Table2[% Away From Current Week Low],"&gt;=0.05")/Table3[[#This Row],[Count]]</f>
        <v>0</v>
      </c>
      <c r="M47" s="5">
        <f>COUNTIFS(Table2[Sub-Sector],Table3[[#This Row],[Sub-Sector]],Table2[% Away From Current Week High],"&lt;=0.05")/Table3[[#This Row],[Count]]</f>
        <v>0.66666666666666663</v>
      </c>
      <c r="N47" s="5">
        <f>COUNTIFS(Table2[Sub-Sector],Table3[[#This Row],[Sub-Sector]],Table2[% Away From Current Month Low],"&gt;=0.05")/Table3[[#This Row],[Count]]</f>
        <v>1</v>
      </c>
      <c r="O47" s="5">
        <f>COUNTIFS(Table2[Sub-Sector],Table3[[#This Row],[Sub-Sector]],Table2[% Away From Current Month High],"&lt;=0.05")/Table3[[#This Row],[Count]]</f>
        <v>0.33333333333333331</v>
      </c>
      <c r="P47" s="5">
        <f>COUNTIFS(Table2[Sub-Sector],Table3[[#This Row],[Sub-Sector]],Table2[% Away From 52W High],"&lt;=10")/Table3[[#This Row],[Count]]</f>
        <v>0.33333333333333331</v>
      </c>
      <c r="Q47" s="5">
        <f>COUNTIFS(Table2[Sub-Sector],Table3[[#This Row],[Sub-Sector]],Table2[% Away From 52W Low],"&gt;=10")/Table3[[#This Row],[Count]]</f>
        <v>1</v>
      </c>
      <c r="R47" s="5">
        <f>COUNTIFS(Table2[Sub-Sector],Table3[[#This Row],[Sub-Sector]],Table2[% Price above 20 EMA],"&gt;=0")/Table3[[#This Row],[Count]]</f>
        <v>0.33333333333333331</v>
      </c>
      <c r="S47" s="5">
        <f>COUNTIFS(Table2[Sub-Sector],Table3[[#This Row],[Sub-Sector]],Table2[% Price above 50 EMA],"&gt;=0")/Table3[[#This Row],[Count]]</f>
        <v>0.33333333333333331</v>
      </c>
      <c r="T47" s="5">
        <f>COUNTIFS(Table2[Sub-Sector],Table3[[#This Row],[Sub-Sector]],Table2[% Price above 200 EMA],"&gt;=0")/Table3[[#This Row],[Count]]</f>
        <v>0.66666666666666663</v>
      </c>
      <c r="U47" s="5">
        <f>COUNTIFS(Table2[Sub-Sector],Table3[[#This Row],[Sub-Sector]],Table2[Rate of Change - Zone],"Positive")/Table3[[#This Row],[Count]]</f>
        <v>0.66666666666666663</v>
      </c>
      <c r="V47" s="5">
        <f>COUNTIFS(Table2[Sub-Sector],Table3[[#This Row],[Sub-Sector]],Table2[Sharpe Ratio],"&gt;=0.10")/Table3[[#This Row],[Count]]</f>
        <v>0.33333333333333331</v>
      </c>
      <c r="W47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436.5</v>
      </c>
      <c r="X47" s="6">
        <f>_xlfn.RANK.AVG(Table3[[#This Row],[Score]],Table3[Score],1)</f>
        <v>57</v>
      </c>
      <c r="Y47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228.5</v>
      </c>
      <c r="Z47" s="6">
        <f>_xlfn.RANK.AVG(Table3[[#This Row],[Score 2 ]],Table3[[Score 2 ]],1)</f>
        <v>46</v>
      </c>
    </row>
    <row r="48" spans="1:26" x14ac:dyDescent="0.3">
      <c r="A48" t="s">
        <v>143</v>
      </c>
      <c r="B48">
        <f>COUNTIFS(Table2[Sub-Sector],Table3[[#This Row],[Sub-Sector]])</f>
        <v>3</v>
      </c>
      <c r="C48" s="5">
        <f>COUNTIFS(Table2[Sub-Sector],Table3[[#This Row],[Sub-Sector]],Table2[Uptrend],"Uptrend")/Table3[[#This Row],[Count]]</f>
        <v>1</v>
      </c>
      <c r="D48" s="5">
        <f>COUNTIFS(Table2[Sub-Sector],Table3[[#This Row],[Sub-Sector]],Table2[1W Return vs Nifty],"&gt;=5")/Table3[[#This Row],[Count]]</f>
        <v>0</v>
      </c>
      <c r="E48" s="5">
        <f>COUNTIFS(Table2[Sub-Sector],Table3[[#This Row],[Sub-Sector]],Table2[1M Return vs Nifty],"&gt;=5")/Table3[[#This Row],[Count]]</f>
        <v>0.66666666666666663</v>
      </c>
      <c r="F48" s="5">
        <f>COUNTIFS(Table2[Sub-Sector],Table3[[#This Row],[Sub-Sector]],Table2[6M Return vs Nifty],"&gt;=10")/Table3[[#This Row],[Count]]</f>
        <v>1</v>
      </c>
      <c r="G48" s="5">
        <f>COUNTIFS(Table2[Sub-Sector],Table3[[#This Row],[Sub-Sector]],Table2[1Y Return vs Nifty],"&gt;=10")/Table3[[#This Row],[Count]]</f>
        <v>1</v>
      </c>
      <c r="H48" s="5">
        <f>COUNTIFS(Table2[Sub-Sector],Table3[[#This Row],[Sub-Sector]],Table2[RSI Exponential â€“ 14D],"&gt;=50")/Table3[[#This Row],[Count]]</f>
        <v>1</v>
      </c>
      <c r="I48" s="5">
        <f>COUNTIFS(Table2[Sub-Sector],Table3[[#This Row],[Sub-Sector]],Table2[Relative Volume],"&gt;=1")/Table3[[#This Row],[Count]]</f>
        <v>0.33333333333333331</v>
      </c>
      <c r="J48" s="5">
        <f>COUNTIFS(Table2[Sub-Sector],Table3[[#This Row],[Sub-Sector]],Table2[% Away From Day Low],"&gt;=0.05")/Table3[[#This Row],[Count]]</f>
        <v>0</v>
      </c>
      <c r="K48" s="5">
        <f>COUNTIFS(Table2[Sub-Sector],Table3[[#This Row],[Sub-Sector]],Table2[% Away From Day High],"&lt;=0.05")/Table3[[#This Row],[Count]]</f>
        <v>1</v>
      </c>
      <c r="L48" s="5">
        <f>COUNTIFS(Table2[Sub-Sector],Table3[[#This Row],[Sub-Sector]],Table2[% Away From Current Week Low],"&gt;=0.05")/Table3[[#This Row],[Count]]</f>
        <v>0</v>
      </c>
      <c r="M48" s="5">
        <f>COUNTIFS(Table2[Sub-Sector],Table3[[#This Row],[Sub-Sector]],Table2[% Away From Current Week High],"&lt;=0.05")/Table3[[#This Row],[Count]]</f>
        <v>1</v>
      </c>
      <c r="N48" s="5">
        <f>COUNTIFS(Table2[Sub-Sector],Table3[[#This Row],[Sub-Sector]],Table2[% Away From Current Month Low],"&gt;=0.05")/Table3[[#This Row],[Count]]</f>
        <v>1</v>
      </c>
      <c r="O48" s="5">
        <f>COUNTIFS(Table2[Sub-Sector],Table3[[#This Row],[Sub-Sector]],Table2[% Away From Current Month High],"&lt;=0.05")/Table3[[#This Row],[Count]]</f>
        <v>1</v>
      </c>
      <c r="P48" s="5">
        <f>COUNTIFS(Table2[Sub-Sector],Table3[[#This Row],[Sub-Sector]],Table2[% Away From 52W High],"&lt;=10")/Table3[[#This Row],[Count]]</f>
        <v>1</v>
      </c>
      <c r="Q48" s="5">
        <f>COUNTIFS(Table2[Sub-Sector],Table3[[#This Row],[Sub-Sector]],Table2[% Away From 52W Low],"&gt;=10")/Table3[[#This Row],[Count]]</f>
        <v>1</v>
      </c>
      <c r="R48" s="5">
        <f>COUNTIFS(Table2[Sub-Sector],Table3[[#This Row],[Sub-Sector]],Table2[% Price above 20 EMA],"&gt;=0")/Table3[[#This Row],[Count]]</f>
        <v>1</v>
      </c>
      <c r="S48" s="5">
        <f>COUNTIFS(Table2[Sub-Sector],Table3[[#This Row],[Sub-Sector]],Table2[% Price above 50 EMA],"&gt;=0")/Table3[[#This Row],[Count]]</f>
        <v>1</v>
      </c>
      <c r="T48" s="5">
        <f>COUNTIFS(Table2[Sub-Sector],Table3[[#This Row],[Sub-Sector]],Table2[% Price above 200 EMA],"&gt;=0")/Table3[[#This Row],[Count]]</f>
        <v>1</v>
      </c>
      <c r="U48" s="5">
        <f>COUNTIFS(Table2[Sub-Sector],Table3[[#This Row],[Sub-Sector]],Table2[Rate of Change - Zone],"Positive")/Table3[[#This Row],[Count]]</f>
        <v>0.33333333333333331</v>
      </c>
      <c r="V48" s="5">
        <f>COUNTIFS(Table2[Sub-Sector],Table3[[#This Row],[Sub-Sector]],Table2[Sharpe Ratio],"&gt;=0.10")/Table3[[#This Row],[Count]]</f>
        <v>0.33333333333333331</v>
      </c>
      <c r="W48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348</v>
      </c>
      <c r="X48" s="6">
        <f>_xlfn.RANK.AVG(Table3[[#This Row],[Score]],Table3[Score],1)</f>
        <v>30.5</v>
      </c>
      <c r="Y48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229</v>
      </c>
      <c r="Z48" s="6">
        <f>_xlfn.RANK.AVG(Table3[[#This Row],[Score 2 ]],Table3[[Score 2 ]],1)</f>
        <v>47</v>
      </c>
    </row>
    <row r="49" spans="1:26" x14ac:dyDescent="0.3">
      <c r="A49" t="s">
        <v>859</v>
      </c>
      <c r="B49">
        <f>COUNTIFS(Table2[Sub-Sector],Table3[[#This Row],[Sub-Sector]])</f>
        <v>2</v>
      </c>
      <c r="C49" s="5">
        <f>COUNTIFS(Table2[Sub-Sector],Table3[[#This Row],[Sub-Sector]],Table2[Uptrend],"Uptrend")/Table3[[#This Row],[Count]]</f>
        <v>0.5</v>
      </c>
      <c r="D49" s="5">
        <f>COUNTIFS(Table2[Sub-Sector],Table3[[#This Row],[Sub-Sector]],Table2[1W Return vs Nifty],"&gt;=5")/Table3[[#This Row],[Count]]</f>
        <v>0.5</v>
      </c>
      <c r="E49" s="5">
        <f>COUNTIFS(Table2[Sub-Sector],Table3[[#This Row],[Sub-Sector]],Table2[1M Return vs Nifty],"&gt;=5")/Table3[[#This Row],[Count]]</f>
        <v>0.5</v>
      </c>
      <c r="F49" s="5">
        <f>COUNTIFS(Table2[Sub-Sector],Table3[[#This Row],[Sub-Sector]],Table2[6M Return vs Nifty],"&gt;=10")/Table3[[#This Row],[Count]]</f>
        <v>0.5</v>
      </c>
      <c r="G49" s="5">
        <f>COUNTIFS(Table2[Sub-Sector],Table3[[#This Row],[Sub-Sector]],Table2[1Y Return vs Nifty],"&gt;=10")/Table3[[#This Row],[Count]]</f>
        <v>0.5</v>
      </c>
      <c r="H49" s="5">
        <f>COUNTIFS(Table2[Sub-Sector],Table3[[#This Row],[Sub-Sector]],Table2[RSI Exponential â€“ 14D],"&gt;=50")/Table3[[#This Row],[Count]]</f>
        <v>1</v>
      </c>
      <c r="I49" s="5">
        <f>COUNTIFS(Table2[Sub-Sector],Table3[[#This Row],[Sub-Sector]],Table2[Relative Volume],"&gt;=1")/Table3[[#This Row],[Count]]</f>
        <v>0.5</v>
      </c>
      <c r="J49" s="5">
        <f>COUNTIFS(Table2[Sub-Sector],Table3[[#This Row],[Sub-Sector]],Table2[% Away From Day Low],"&gt;=0.05")/Table3[[#This Row],[Count]]</f>
        <v>0</v>
      </c>
      <c r="K49" s="5">
        <f>COUNTIFS(Table2[Sub-Sector],Table3[[#This Row],[Sub-Sector]],Table2[% Away From Day High],"&lt;=0.05")/Table3[[#This Row],[Count]]</f>
        <v>1</v>
      </c>
      <c r="L49" s="5">
        <f>COUNTIFS(Table2[Sub-Sector],Table3[[#This Row],[Sub-Sector]],Table2[% Away From Current Week Low],"&gt;=0.05")/Table3[[#This Row],[Count]]</f>
        <v>0.5</v>
      </c>
      <c r="M49" s="5">
        <f>COUNTIFS(Table2[Sub-Sector],Table3[[#This Row],[Sub-Sector]],Table2[% Away From Current Week High],"&lt;=0.05")/Table3[[#This Row],[Count]]</f>
        <v>1</v>
      </c>
      <c r="N49" s="5">
        <f>COUNTIFS(Table2[Sub-Sector],Table3[[#This Row],[Sub-Sector]],Table2[% Away From Current Month Low],"&gt;=0.05")/Table3[[#This Row],[Count]]</f>
        <v>1</v>
      </c>
      <c r="O49" s="5">
        <f>COUNTIFS(Table2[Sub-Sector],Table3[[#This Row],[Sub-Sector]],Table2[% Away From Current Month High],"&lt;=0.05")/Table3[[#This Row],[Count]]</f>
        <v>1</v>
      </c>
      <c r="P49" s="5">
        <f>COUNTIFS(Table2[Sub-Sector],Table3[[#This Row],[Sub-Sector]],Table2[% Away From 52W High],"&lt;=10")/Table3[[#This Row],[Count]]</f>
        <v>0</v>
      </c>
      <c r="Q49" s="5">
        <f>COUNTIFS(Table2[Sub-Sector],Table3[[#This Row],[Sub-Sector]],Table2[% Away From 52W Low],"&gt;=10")/Table3[[#This Row],[Count]]</f>
        <v>1</v>
      </c>
      <c r="R49" s="5">
        <f>COUNTIFS(Table2[Sub-Sector],Table3[[#This Row],[Sub-Sector]],Table2[% Price above 20 EMA],"&gt;=0")/Table3[[#This Row],[Count]]</f>
        <v>1</v>
      </c>
      <c r="S49" s="5">
        <f>COUNTIFS(Table2[Sub-Sector],Table3[[#This Row],[Sub-Sector]],Table2[% Price above 50 EMA],"&gt;=0")/Table3[[#This Row],[Count]]</f>
        <v>1</v>
      </c>
      <c r="T49" s="5">
        <f>COUNTIFS(Table2[Sub-Sector],Table3[[#This Row],[Sub-Sector]],Table2[% Price above 200 EMA],"&gt;=0")/Table3[[#This Row],[Count]]</f>
        <v>1</v>
      </c>
      <c r="U49" s="5">
        <f>COUNTIFS(Table2[Sub-Sector],Table3[[#This Row],[Sub-Sector]],Table2[Rate of Change - Zone],"Positive")/Table3[[#This Row],[Count]]</f>
        <v>1</v>
      </c>
      <c r="V49" s="5">
        <f>COUNTIFS(Table2[Sub-Sector],Table3[[#This Row],[Sub-Sector]],Table2[Sharpe Ratio],"&gt;=0.10")/Table3[[#This Row],[Count]]</f>
        <v>0</v>
      </c>
      <c r="W49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362.5</v>
      </c>
      <c r="X49" s="6">
        <f>_xlfn.RANK.AVG(Table3[[#This Row],[Score]],Table3[Score],1)</f>
        <v>40</v>
      </c>
      <c r="Y49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229.5</v>
      </c>
      <c r="Z49" s="6">
        <f>_xlfn.RANK.AVG(Table3[[#This Row],[Score 2 ]],Table3[[Score 2 ]],1)</f>
        <v>48.5</v>
      </c>
    </row>
    <row r="50" spans="1:26" x14ac:dyDescent="0.3">
      <c r="A50" t="s">
        <v>27</v>
      </c>
      <c r="B50">
        <f>COUNTIFS(Table2[Sub-Sector],Table3[[#This Row],[Sub-Sector]])</f>
        <v>4</v>
      </c>
      <c r="C50" s="5">
        <f>COUNTIFS(Table2[Sub-Sector],Table3[[#This Row],[Sub-Sector]],Table2[Uptrend],"Uptrend")/Table3[[#This Row],[Count]]</f>
        <v>0.75</v>
      </c>
      <c r="D50" s="5">
        <f>COUNTIFS(Table2[Sub-Sector],Table3[[#This Row],[Sub-Sector]],Table2[1W Return vs Nifty],"&gt;=5")/Table3[[#This Row],[Count]]</f>
        <v>0</v>
      </c>
      <c r="E50" s="5">
        <f>COUNTIFS(Table2[Sub-Sector],Table3[[#This Row],[Sub-Sector]],Table2[1M Return vs Nifty],"&gt;=5")/Table3[[#This Row],[Count]]</f>
        <v>0.25</v>
      </c>
      <c r="F50" s="5">
        <f>COUNTIFS(Table2[Sub-Sector],Table3[[#This Row],[Sub-Sector]],Table2[6M Return vs Nifty],"&gt;=10")/Table3[[#This Row],[Count]]</f>
        <v>0.5</v>
      </c>
      <c r="G50" s="5">
        <f>COUNTIFS(Table2[Sub-Sector],Table3[[#This Row],[Sub-Sector]],Table2[1Y Return vs Nifty],"&gt;=10")/Table3[[#This Row],[Count]]</f>
        <v>0.5</v>
      </c>
      <c r="H50" s="5">
        <f>COUNTIFS(Table2[Sub-Sector],Table3[[#This Row],[Sub-Sector]],Table2[RSI Exponential â€“ 14D],"&gt;=50")/Table3[[#This Row],[Count]]</f>
        <v>0.5</v>
      </c>
      <c r="I50" s="5">
        <f>COUNTIFS(Table2[Sub-Sector],Table3[[#This Row],[Sub-Sector]],Table2[Relative Volume],"&gt;=1")/Table3[[#This Row],[Count]]</f>
        <v>0.5</v>
      </c>
      <c r="J50" s="5">
        <f>COUNTIFS(Table2[Sub-Sector],Table3[[#This Row],[Sub-Sector]],Table2[% Away From Day Low],"&gt;=0.05")/Table3[[#This Row],[Count]]</f>
        <v>0</v>
      </c>
      <c r="K50" s="5">
        <f>COUNTIFS(Table2[Sub-Sector],Table3[[#This Row],[Sub-Sector]],Table2[% Away From Day High],"&lt;=0.05")/Table3[[#This Row],[Count]]</f>
        <v>1</v>
      </c>
      <c r="L50" s="5">
        <f>COUNTIFS(Table2[Sub-Sector],Table3[[#This Row],[Sub-Sector]],Table2[% Away From Current Week Low],"&gt;=0.05")/Table3[[#This Row],[Count]]</f>
        <v>0.5</v>
      </c>
      <c r="M50" s="5">
        <f>COUNTIFS(Table2[Sub-Sector],Table3[[#This Row],[Sub-Sector]],Table2[% Away From Current Week High],"&lt;=0.05")/Table3[[#This Row],[Count]]</f>
        <v>1</v>
      </c>
      <c r="N50" s="5">
        <f>COUNTIFS(Table2[Sub-Sector],Table3[[#This Row],[Sub-Sector]],Table2[% Away From Current Month Low],"&gt;=0.05")/Table3[[#This Row],[Count]]</f>
        <v>1</v>
      </c>
      <c r="O50" s="5">
        <f>COUNTIFS(Table2[Sub-Sector],Table3[[#This Row],[Sub-Sector]],Table2[% Away From Current Month High],"&lt;=0.05")/Table3[[#This Row],[Count]]</f>
        <v>1</v>
      </c>
      <c r="P50" s="5">
        <f>COUNTIFS(Table2[Sub-Sector],Table3[[#This Row],[Sub-Sector]],Table2[% Away From 52W High],"&lt;=10")/Table3[[#This Row],[Count]]</f>
        <v>0.5</v>
      </c>
      <c r="Q50" s="5">
        <f>COUNTIFS(Table2[Sub-Sector],Table3[[#This Row],[Sub-Sector]],Table2[% Away From 52W Low],"&gt;=10")/Table3[[#This Row],[Count]]</f>
        <v>1</v>
      </c>
      <c r="R50" s="5">
        <f>COUNTIFS(Table2[Sub-Sector],Table3[[#This Row],[Sub-Sector]],Table2[% Price above 20 EMA],"&gt;=0")/Table3[[#This Row],[Count]]</f>
        <v>1</v>
      </c>
      <c r="S50" s="5">
        <f>COUNTIFS(Table2[Sub-Sector],Table3[[#This Row],[Sub-Sector]],Table2[% Price above 50 EMA],"&gt;=0")/Table3[[#This Row],[Count]]</f>
        <v>1</v>
      </c>
      <c r="T50" s="5">
        <f>COUNTIFS(Table2[Sub-Sector],Table3[[#This Row],[Sub-Sector]],Table2[% Price above 200 EMA],"&gt;=0")/Table3[[#This Row],[Count]]</f>
        <v>0.75</v>
      </c>
      <c r="U50" s="5">
        <f>COUNTIFS(Table2[Sub-Sector],Table3[[#This Row],[Sub-Sector]],Table2[Rate of Change - Zone],"Positive")/Table3[[#This Row],[Count]]</f>
        <v>1</v>
      </c>
      <c r="V50" s="5">
        <f>COUNTIFS(Table2[Sub-Sector],Table3[[#This Row],[Sub-Sector]],Table2[Sharpe Ratio],"&gt;=0.10")/Table3[[#This Row],[Count]]</f>
        <v>0.25</v>
      </c>
      <c r="W50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443</v>
      </c>
      <c r="X50" s="6">
        <f>_xlfn.RANK.AVG(Table3[[#This Row],[Score]],Table3[Score],1)</f>
        <v>60</v>
      </c>
      <c r="Y50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229.5</v>
      </c>
      <c r="Z50" s="6">
        <f>_xlfn.RANK.AVG(Table3[[#This Row],[Score 2 ]],Table3[[Score 2 ]],1)</f>
        <v>48.5</v>
      </c>
    </row>
    <row r="51" spans="1:26" x14ac:dyDescent="0.3">
      <c r="A51" t="s">
        <v>621</v>
      </c>
      <c r="B51">
        <f>COUNTIFS(Table2[Sub-Sector],Table3[[#This Row],[Sub-Sector]])</f>
        <v>4</v>
      </c>
      <c r="C51" s="5">
        <f>COUNTIFS(Table2[Sub-Sector],Table3[[#This Row],[Sub-Sector]],Table2[Uptrend],"Uptrend")/Table3[[#This Row],[Count]]</f>
        <v>0.75</v>
      </c>
      <c r="D51" s="5">
        <f>COUNTIFS(Table2[Sub-Sector],Table3[[#This Row],[Sub-Sector]],Table2[1W Return vs Nifty],"&gt;=5")/Table3[[#This Row],[Count]]</f>
        <v>0</v>
      </c>
      <c r="E51" s="5">
        <f>COUNTIFS(Table2[Sub-Sector],Table3[[#This Row],[Sub-Sector]],Table2[1M Return vs Nifty],"&gt;=5")/Table3[[#This Row],[Count]]</f>
        <v>0.75</v>
      </c>
      <c r="F51" s="5">
        <f>COUNTIFS(Table2[Sub-Sector],Table3[[#This Row],[Sub-Sector]],Table2[6M Return vs Nifty],"&gt;=10")/Table3[[#This Row],[Count]]</f>
        <v>0.5</v>
      </c>
      <c r="G51" s="5">
        <f>COUNTIFS(Table2[Sub-Sector],Table3[[#This Row],[Sub-Sector]],Table2[1Y Return vs Nifty],"&gt;=10")/Table3[[#This Row],[Count]]</f>
        <v>0.75</v>
      </c>
      <c r="H51" s="5">
        <f>COUNTIFS(Table2[Sub-Sector],Table3[[#This Row],[Sub-Sector]],Table2[RSI Exponential â€“ 14D],"&gt;=50")/Table3[[#This Row],[Count]]</f>
        <v>1</v>
      </c>
      <c r="I51" s="5">
        <f>COUNTIFS(Table2[Sub-Sector],Table3[[#This Row],[Sub-Sector]],Table2[Relative Volume],"&gt;=1")/Table3[[#This Row],[Count]]</f>
        <v>0.25</v>
      </c>
      <c r="J51" s="5">
        <f>COUNTIFS(Table2[Sub-Sector],Table3[[#This Row],[Sub-Sector]],Table2[% Away From Day Low],"&gt;=0.05")/Table3[[#This Row],[Count]]</f>
        <v>0</v>
      </c>
      <c r="K51" s="5">
        <f>COUNTIFS(Table2[Sub-Sector],Table3[[#This Row],[Sub-Sector]],Table2[% Away From Day High],"&lt;=0.05")/Table3[[#This Row],[Count]]</f>
        <v>1</v>
      </c>
      <c r="L51" s="5">
        <f>COUNTIFS(Table2[Sub-Sector],Table3[[#This Row],[Sub-Sector]],Table2[% Away From Current Week Low],"&gt;=0.05")/Table3[[#This Row],[Count]]</f>
        <v>0</v>
      </c>
      <c r="M51" s="5">
        <f>COUNTIFS(Table2[Sub-Sector],Table3[[#This Row],[Sub-Sector]],Table2[% Away From Current Week High],"&lt;=0.05")/Table3[[#This Row],[Count]]</f>
        <v>0.75</v>
      </c>
      <c r="N51" s="5">
        <f>COUNTIFS(Table2[Sub-Sector],Table3[[#This Row],[Sub-Sector]],Table2[% Away From Current Month Low],"&gt;=0.05")/Table3[[#This Row],[Count]]</f>
        <v>1</v>
      </c>
      <c r="O51" s="5">
        <f>COUNTIFS(Table2[Sub-Sector],Table3[[#This Row],[Sub-Sector]],Table2[% Away From Current Month High],"&lt;=0.05")/Table3[[#This Row],[Count]]</f>
        <v>0.25</v>
      </c>
      <c r="P51" s="5">
        <f>COUNTIFS(Table2[Sub-Sector],Table3[[#This Row],[Sub-Sector]],Table2[% Away From 52W High],"&lt;=10")/Table3[[#This Row],[Count]]</f>
        <v>0.25</v>
      </c>
      <c r="Q51" s="5">
        <f>COUNTIFS(Table2[Sub-Sector],Table3[[#This Row],[Sub-Sector]],Table2[% Away From 52W Low],"&gt;=10")/Table3[[#This Row],[Count]]</f>
        <v>1</v>
      </c>
      <c r="R51" s="5">
        <f>COUNTIFS(Table2[Sub-Sector],Table3[[#This Row],[Sub-Sector]],Table2[% Price above 20 EMA],"&gt;=0")/Table3[[#This Row],[Count]]</f>
        <v>1</v>
      </c>
      <c r="S51" s="5">
        <f>COUNTIFS(Table2[Sub-Sector],Table3[[#This Row],[Sub-Sector]],Table2[% Price above 50 EMA],"&gt;=0")/Table3[[#This Row],[Count]]</f>
        <v>1</v>
      </c>
      <c r="T51" s="5">
        <f>COUNTIFS(Table2[Sub-Sector],Table3[[#This Row],[Sub-Sector]],Table2[% Price above 200 EMA],"&gt;=0")/Table3[[#This Row],[Count]]</f>
        <v>1</v>
      </c>
      <c r="U51" s="5">
        <f>COUNTIFS(Table2[Sub-Sector],Table3[[#This Row],[Sub-Sector]],Table2[Rate of Change - Zone],"Positive")/Table3[[#This Row],[Count]]</f>
        <v>1</v>
      </c>
      <c r="V51" s="5">
        <f>COUNTIFS(Table2[Sub-Sector],Table3[[#This Row],[Sub-Sector]],Table2[Sharpe Ratio],"&gt;=0.10")/Table3[[#This Row],[Count]]</f>
        <v>0.25</v>
      </c>
      <c r="W51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388.5</v>
      </c>
      <c r="X51" s="6">
        <f>_xlfn.RANK.AVG(Table3[[#This Row],[Score]],Table3[Score],1)</f>
        <v>48</v>
      </c>
      <c r="Y51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231</v>
      </c>
      <c r="Z51" s="6">
        <f>_xlfn.RANK.AVG(Table3[[#This Row],[Score 2 ]],Table3[[Score 2 ]],1)</f>
        <v>50</v>
      </c>
    </row>
    <row r="52" spans="1:26" x14ac:dyDescent="0.3">
      <c r="A52" t="s">
        <v>59</v>
      </c>
      <c r="B52">
        <f>COUNTIFS(Table2[Sub-Sector],Table3[[#This Row],[Sub-Sector]])</f>
        <v>3</v>
      </c>
      <c r="C52" s="5">
        <f>COUNTIFS(Table2[Sub-Sector],Table3[[#This Row],[Sub-Sector]],Table2[Uptrend],"Uptrend")/Table3[[#This Row],[Count]]</f>
        <v>0.66666666666666663</v>
      </c>
      <c r="D52" s="5">
        <f>COUNTIFS(Table2[Sub-Sector],Table3[[#This Row],[Sub-Sector]],Table2[1W Return vs Nifty],"&gt;=5")/Table3[[#This Row],[Count]]</f>
        <v>0</v>
      </c>
      <c r="E52" s="5">
        <f>COUNTIFS(Table2[Sub-Sector],Table3[[#This Row],[Sub-Sector]],Table2[1M Return vs Nifty],"&gt;=5")/Table3[[#This Row],[Count]]</f>
        <v>0.33333333333333331</v>
      </c>
      <c r="F52" s="5">
        <f>COUNTIFS(Table2[Sub-Sector],Table3[[#This Row],[Sub-Sector]],Table2[6M Return vs Nifty],"&gt;=10")/Table3[[#This Row],[Count]]</f>
        <v>0.66666666666666663</v>
      </c>
      <c r="G52" s="5">
        <f>COUNTIFS(Table2[Sub-Sector],Table3[[#This Row],[Sub-Sector]],Table2[1Y Return vs Nifty],"&gt;=10")/Table3[[#This Row],[Count]]</f>
        <v>1</v>
      </c>
      <c r="H52" s="5">
        <f>COUNTIFS(Table2[Sub-Sector],Table3[[#This Row],[Sub-Sector]],Table2[RSI Exponential â€“ 14D],"&gt;=50")/Table3[[#This Row],[Count]]</f>
        <v>0.66666666666666663</v>
      </c>
      <c r="I52" s="5">
        <f>COUNTIFS(Table2[Sub-Sector],Table3[[#This Row],[Sub-Sector]],Table2[Relative Volume],"&gt;=1")/Table3[[#This Row],[Count]]</f>
        <v>0.33333333333333331</v>
      </c>
      <c r="J52" s="5">
        <f>COUNTIFS(Table2[Sub-Sector],Table3[[#This Row],[Sub-Sector]],Table2[% Away From Day Low],"&gt;=0.05")/Table3[[#This Row],[Count]]</f>
        <v>0</v>
      </c>
      <c r="K52" s="5">
        <f>COUNTIFS(Table2[Sub-Sector],Table3[[#This Row],[Sub-Sector]],Table2[% Away From Day High],"&lt;=0.05")/Table3[[#This Row],[Count]]</f>
        <v>1</v>
      </c>
      <c r="L52" s="5">
        <f>COUNTIFS(Table2[Sub-Sector],Table3[[#This Row],[Sub-Sector]],Table2[% Away From Current Week Low],"&gt;=0.05")/Table3[[#This Row],[Count]]</f>
        <v>0</v>
      </c>
      <c r="M52" s="5">
        <f>COUNTIFS(Table2[Sub-Sector],Table3[[#This Row],[Sub-Sector]],Table2[% Away From Current Week High],"&lt;=0.05")/Table3[[#This Row],[Count]]</f>
        <v>0.66666666666666663</v>
      </c>
      <c r="N52" s="5">
        <f>COUNTIFS(Table2[Sub-Sector],Table3[[#This Row],[Sub-Sector]],Table2[% Away From Current Month Low],"&gt;=0.05")/Table3[[#This Row],[Count]]</f>
        <v>1</v>
      </c>
      <c r="O52" s="5">
        <f>COUNTIFS(Table2[Sub-Sector],Table3[[#This Row],[Sub-Sector]],Table2[% Away From Current Month High],"&lt;=0.05")/Table3[[#This Row],[Count]]</f>
        <v>0</v>
      </c>
      <c r="P52" s="5">
        <f>COUNTIFS(Table2[Sub-Sector],Table3[[#This Row],[Sub-Sector]],Table2[% Away From 52W High],"&lt;=10")/Table3[[#This Row],[Count]]</f>
        <v>0</v>
      </c>
      <c r="Q52" s="5">
        <f>COUNTIFS(Table2[Sub-Sector],Table3[[#This Row],[Sub-Sector]],Table2[% Away From 52W Low],"&gt;=10")/Table3[[#This Row],[Count]]</f>
        <v>1</v>
      </c>
      <c r="R52" s="5">
        <f>COUNTIFS(Table2[Sub-Sector],Table3[[#This Row],[Sub-Sector]],Table2[% Price above 20 EMA],"&gt;=0")/Table3[[#This Row],[Count]]</f>
        <v>0.66666666666666663</v>
      </c>
      <c r="S52" s="5">
        <f>COUNTIFS(Table2[Sub-Sector],Table3[[#This Row],[Sub-Sector]],Table2[% Price above 50 EMA],"&gt;=0")/Table3[[#This Row],[Count]]</f>
        <v>1</v>
      </c>
      <c r="T52" s="5">
        <f>COUNTIFS(Table2[Sub-Sector],Table3[[#This Row],[Sub-Sector]],Table2[% Price above 200 EMA],"&gt;=0")/Table3[[#This Row],[Count]]</f>
        <v>1</v>
      </c>
      <c r="U52" s="5">
        <f>COUNTIFS(Table2[Sub-Sector],Table3[[#This Row],[Sub-Sector]],Table2[Rate of Change - Zone],"Positive")/Table3[[#This Row],[Count]]</f>
        <v>0.66666666666666663</v>
      </c>
      <c r="V52" s="5">
        <f>COUNTIFS(Table2[Sub-Sector],Table3[[#This Row],[Sub-Sector]],Table2[Sharpe Ratio],"&gt;=0.10")/Table3[[#This Row],[Count]]</f>
        <v>0.33333333333333331</v>
      </c>
      <c r="W52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441.5</v>
      </c>
      <c r="X52" s="6">
        <f>_xlfn.RANK.AVG(Table3[[#This Row],[Score]],Table3[Score],1)</f>
        <v>59</v>
      </c>
      <c r="Y52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233.5</v>
      </c>
      <c r="Z52" s="6">
        <f>_xlfn.RANK.AVG(Table3[[#This Row],[Score 2 ]],Table3[[Score 2 ]],1)</f>
        <v>51</v>
      </c>
    </row>
    <row r="53" spans="1:26" x14ac:dyDescent="0.3">
      <c r="A53" t="s">
        <v>56</v>
      </c>
      <c r="B53">
        <f>COUNTIFS(Table2[Sub-Sector],Table3[[#This Row],[Sub-Sector]])</f>
        <v>4</v>
      </c>
      <c r="C53" s="5">
        <f>COUNTIFS(Table2[Sub-Sector],Table3[[#This Row],[Sub-Sector]],Table2[Uptrend],"Uptrend")/Table3[[#This Row],[Count]]</f>
        <v>1</v>
      </c>
      <c r="D53" s="5">
        <f>COUNTIFS(Table2[Sub-Sector],Table3[[#This Row],[Sub-Sector]],Table2[1W Return vs Nifty],"&gt;=5")/Table3[[#This Row],[Count]]</f>
        <v>0</v>
      </c>
      <c r="E53" s="5">
        <f>COUNTIFS(Table2[Sub-Sector],Table3[[#This Row],[Sub-Sector]],Table2[1M Return vs Nifty],"&gt;=5")/Table3[[#This Row],[Count]]</f>
        <v>0.25</v>
      </c>
      <c r="F53" s="5">
        <f>COUNTIFS(Table2[Sub-Sector],Table3[[#This Row],[Sub-Sector]],Table2[6M Return vs Nifty],"&gt;=10")/Table3[[#This Row],[Count]]</f>
        <v>0.75</v>
      </c>
      <c r="G53" s="5">
        <f>COUNTIFS(Table2[Sub-Sector],Table3[[#This Row],[Sub-Sector]],Table2[1Y Return vs Nifty],"&gt;=10")/Table3[[#This Row],[Count]]</f>
        <v>0.75</v>
      </c>
      <c r="H53" s="5">
        <f>COUNTIFS(Table2[Sub-Sector],Table3[[#This Row],[Sub-Sector]],Table2[RSI Exponential â€“ 14D],"&gt;=50")/Table3[[#This Row],[Count]]</f>
        <v>0.25</v>
      </c>
      <c r="I53" s="5">
        <f>COUNTIFS(Table2[Sub-Sector],Table3[[#This Row],[Sub-Sector]],Table2[Relative Volume],"&gt;=1")/Table3[[#This Row],[Count]]</f>
        <v>0.75</v>
      </c>
      <c r="J53" s="5">
        <f>COUNTIFS(Table2[Sub-Sector],Table3[[#This Row],[Sub-Sector]],Table2[% Away From Day Low],"&gt;=0.05")/Table3[[#This Row],[Count]]</f>
        <v>0</v>
      </c>
      <c r="K53" s="5">
        <f>COUNTIFS(Table2[Sub-Sector],Table3[[#This Row],[Sub-Sector]],Table2[% Away From Day High],"&lt;=0.05")/Table3[[#This Row],[Count]]</f>
        <v>1</v>
      </c>
      <c r="L53" s="5">
        <f>COUNTIFS(Table2[Sub-Sector],Table3[[#This Row],[Sub-Sector]],Table2[% Away From Current Week Low],"&gt;=0.05")/Table3[[#This Row],[Count]]</f>
        <v>0</v>
      </c>
      <c r="M53" s="5">
        <f>COUNTIFS(Table2[Sub-Sector],Table3[[#This Row],[Sub-Sector]],Table2[% Away From Current Week High],"&lt;=0.05")/Table3[[#This Row],[Count]]</f>
        <v>1</v>
      </c>
      <c r="N53" s="5">
        <f>COUNTIFS(Table2[Sub-Sector],Table3[[#This Row],[Sub-Sector]],Table2[% Away From Current Month Low],"&gt;=0.05")/Table3[[#This Row],[Count]]</f>
        <v>1</v>
      </c>
      <c r="O53" s="5">
        <f>COUNTIFS(Table2[Sub-Sector],Table3[[#This Row],[Sub-Sector]],Table2[% Away From Current Month High],"&lt;=0.05")/Table3[[#This Row],[Count]]</f>
        <v>0</v>
      </c>
      <c r="P53" s="5">
        <f>COUNTIFS(Table2[Sub-Sector],Table3[[#This Row],[Sub-Sector]],Table2[% Away From 52W High],"&lt;=10")/Table3[[#This Row],[Count]]</f>
        <v>0.5</v>
      </c>
      <c r="Q53" s="5">
        <f>COUNTIFS(Table2[Sub-Sector],Table3[[#This Row],[Sub-Sector]],Table2[% Away From 52W Low],"&gt;=10")/Table3[[#This Row],[Count]]</f>
        <v>1</v>
      </c>
      <c r="R53" s="5">
        <f>COUNTIFS(Table2[Sub-Sector],Table3[[#This Row],[Sub-Sector]],Table2[% Price above 20 EMA],"&gt;=0")/Table3[[#This Row],[Count]]</f>
        <v>0.25</v>
      </c>
      <c r="S53" s="5">
        <f>COUNTIFS(Table2[Sub-Sector],Table3[[#This Row],[Sub-Sector]],Table2[% Price above 50 EMA],"&gt;=0")/Table3[[#This Row],[Count]]</f>
        <v>0.25</v>
      </c>
      <c r="T53" s="5">
        <f>COUNTIFS(Table2[Sub-Sector],Table3[[#This Row],[Sub-Sector]],Table2[% Price above 200 EMA],"&gt;=0")/Table3[[#This Row],[Count]]</f>
        <v>1</v>
      </c>
      <c r="U53" s="5">
        <f>COUNTIFS(Table2[Sub-Sector],Table3[[#This Row],[Sub-Sector]],Table2[Rate of Change - Zone],"Positive")/Table3[[#This Row],[Count]]</f>
        <v>0</v>
      </c>
      <c r="V53" s="5">
        <f>COUNTIFS(Table2[Sub-Sector],Table3[[#This Row],[Sub-Sector]],Table2[Sharpe Ratio],"&gt;=0.10")/Table3[[#This Row],[Count]]</f>
        <v>0.75</v>
      </c>
      <c r="W53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405.5</v>
      </c>
      <c r="X53" s="6">
        <f>_xlfn.RANK.AVG(Table3[[#This Row],[Score]],Table3[Score],1)</f>
        <v>51</v>
      </c>
      <c r="Y53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234.5</v>
      </c>
      <c r="Z53" s="6">
        <f>_xlfn.RANK.AVG(Table3[[#This Row],[Score 2 ]],Table3[[Score 2 ]],1)</f>
        <v>52</v>
      </c>
    </row>
    <row r="54" spans="1:26" x14ac:dyDescent="0.3">
      <c r="A54" t="s">
        <v>140</v>
      </c>
      <c r="B54">
        <f>COUNTIFS(Table2[Sub-Sector],Table3[[#This Row],[Sub-Sector]])</f>
        <v>19</v>
      </c>
      <c r="C54" s="5">
        <f>COUNTIFS(Table2[Sub-Sector],Table3[[#This Row],[Sub-Sector]],Table2[Uptrend],"Uptrend")/Table3[[#This Row],[Count]]</f>
        <v>0.78947368421052633</v>
      </c>
      <c r="D54" s="5">
        <f>COUNTIFS(Table2[Sub-Sector],Table3[[#This Row],[Sub-Sector]],Table2[1W Return vs Nifty],"&gt;=5")/Table3[[#This Row],[Count]]</f>
        <v>0.15789473684210525</v>
      </c>
      <c r="E54" s="5">
        <f>COUNTIFS(Table2[Sub-Sector],Table3[[#This Row],[Sub-Sector]],Table2[1M Return vs Nifty],"&gt;=5")/Table3[[#This Row],[Count]]</f>
        <v>0.42105263157894735</v>
      </c>
      <c r="F54" s="5">
        <f>COUNTIFS(Table2[Sub-Sector],Table3[[#This Row],[Sub-Sector]],Table2[6M Return vs Nifty],"&gt;=10")/Table3[[#This Row],[Count]]</f>
        <v>0.73684210526315785</v>
      </c>
      <c r="G54" s="5">
        <f>COUNTIFS(Table2[Sub-Sector],Table3[[#This Row],[Sub-Sector]],Table2[1Y Return vs Nifty],"&gt;=10")/Table3[[#This Row],[Count]]</f>
        <v>0.89473684210526316</v>
      </c>
      <c r="H54" s="5">
        <f>COUNTIFS(Table2[Sub-Sector],Table3[[#This Row],[Sub-Sector]],Table2[RSI Exponential â€“ 14D],"&gt;=50")/Table3[[#This Row],[Count]]</f>
        <v>0.63157894736842102</v>
      </c>
      <c r="I54" s="5">
        <f>COUNTIFS(Table2[Sub-Sector],Table3[[#This Row],[Sub-Sector]],Table2[Relative Volume],"&gt;=1")/Table3[[#This Row],[Count]]</f>
        <v>0.36842105263157893</v>
      </c>
      <c r="J54" s="5">
        <f>COUNTIFS(Table2[Sub-Sector],Table3[[#This Row],[Sub-Sector]],Table2[% Away From Day Low],"&gt;=0.05")/Table3[[#This Row],[Count]]</f>
        <v>0</v>
      </c>
      <c r="K54" s="5">
        <f>COUNTIFS(Table2[Sub-Sector],Table3[[#This Row],[Sub-Sector]],Table2[% Away From Day High],"&lt;=0.05")/Table3[[#This Row],[Count]]</f>
        <v>0.94736842105263153</v>
      </c>
      <c r="L54" s="5">
        <f>COUNTIFS(Table2[Sub-Sector],Table3[[#This Row],[Sub-Sector]],Table2[% Away From Current Week Low],"&gt;=0.05")/Table3[[#This Row],[Count]]</f>
        <v>5.2631578947368418E-2</v>
      </c>
      <c r="M54" s="5">
        <f>COUNTIFS(Table2[Sub-Sector],Table3[[#This Row],[Sub-Sector]],Table2[% Away From Current Week High],"&lt;=0.05")/Table3[[#This Row],[Count]]</f>
        <v>0.57894736842105265</v>
      </c>
      <c r="N54" s="5">
        <f>COUNTIFS(Table2[Sub-Sector],Table3[[#This Row],[Sub-Sector]],Table2[% Away From Current Month Low],"&gt;=0.05")/Table3[[#This Row],[Count]]</f>
        <v>1</v>
      </c>
      <c r="O54" s="5">
        <f>COUNTIFS(Table2[Sub-Sector],Table3[[#This Row],[Sub-Sector]],Table2[% Away From Current Month High],"&lt;=0.05")/Table3[[#This Row],[Count]]</f>
        <v>0.21052631578947367</v>
      </c>
      <c r="P54" s="5">
        <f>COUNTIFS(Table2[Sub-Sector],Table3[[#This Row],[Sub-Sector]],Table2[% Away From 52W High],"&lt;=10")/Table3[[#This Row],[Count]]</f>
        <v>0.68421052631578949</v>
      </c>
      <c r="Q54" s="5">
        <f>COUNTIFS(Table2[Sub-Sector],Table3[[#This Row],[Sub-Sector]],Table2[% Away From 52W Low],"&gt;=10")/Table3[[#This Row],[Count]]</f>
        <v>1</v>
      </c>
      <c r="R54" s="5">
        <f>COUNTIFS(Table2[Sub-Sector],Table3[[#This Row],[Sub-Sector]],Table2[% Price above 20 EMA],"&gt;=0")/Table3[[#This Row],[Count]]</f>
        <v>0.68421052631578949</v>
      </c>
      <c r="S54" s="5">
        <f>COUNTIFS(Table2[Sub-Sector],Table3[[#This Row],[Sub-Sector]],Table2[% Price above 50 EMA],"&gt;=0")/Table3[[#This Row],[Count]]</f>
        <v>0.78947368421052633</v>
      </c>
      <c r="T54" s="5">
        <f>COUNTIFS(Table2[Sub-Sector],Table3[[#This Row],[Sub-Sector]],Table2[% Price above 200 EMA],"&gt;=0")/Table3[[#This Row],[Count]]</f>
        <v>0.89473684210526316</v>
      </c>
      <c r="U54" s="5">
        <f>COUNTIFS(Table2[Sub-Sector],Table3[[#This Row],[Sub-Sector]],Table2[Rate of Change - Zone],"Positive")/Table3[[#This Row],[Count]]</f>
        <v>0.68421052631578949</v>
      </c>
      <c r="V54" s="5">
        <f>COUNTIFS(Table2[Sub-Sector],Table3[[#This Row],[Sub-Sector]],Table2[Sharpe Ratio],"&gt;=0.10")/Table3[[#This Row],[Count]]</f>
        <v>0.68421052631578949</v>
      </c>
      <c r="W54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359</v>
      </c>
      <c r="X54" s="6">
        <f>_xlfn.RANK.AVG(Table3[[#This Row],[Score]],Table3[Score],1)</f>
        <v>37</v>
      </c>
      <c r="Y54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235</v>
      </c>
      <c r="Z54" s="6">
        <f>_xlfn.RANK.AVG(Table3[[#This Row],[Score 2 ]],Table3[[Score 2 ]],1)</f>
        <v>53</v>
      </c>
    </row>
    <row r="55" spans="1:26" x14ac:dyDescent="0.3">
      <c r="A55" t="s">
        <v>495</v>
      </c>
      <c r="B55">
        <f>COUNTIFS(Table2[Sub-Sector],Table3[[#This Row],[Sub-Sector]])</f>
        <v>7</v>
      </c>
      <c r="C55" s="5">
        <f>COUNTIFS(Table2[Sub-Sector],Table3[[#This Row],[Sub-Sector]],Table2[Uptrend],"Uptrend")/Table3[[#This Row],[Count]]</f>
        <v>1</v>
      </c>
      <c r="D55" s="5">
        <f>COUNTIFS(Table2[Sub-Sector],Table3[[#This Row],[Sub-Sector]],Table2[1W Return vs Nifty],"&gt;=5")/Table3[[#This Row],[Count]]</f>
        <v>0</v>
      </c>
      <c r="E55" s="5">
        <f>COUNTIFS(Table2[Sub-Sector],Table3[[#This Row],[Sub-Sector]],Table2[1M Return vs Nifty],"&gt;=5")/Table3[[#This Row],[Count]]</f>
        <v>0.7142857142857143</v>
      </c>
      <c r="F55" s="5">
        <f>COUNTIFS(Table2[Sub-Sector],Table3[[#This Row],[Sub-Sector]],Table2[6M Return vs Nifty],"&gt;=10")/Table3[[#This Row],[Count]]</f>
        <v>0.2857142857142857</v>
      </c>
      <c r="G55" s="5">
        <f>COUNTIFS(Table2[Sub-Sector],Table3[[#This Row],[Sub-Sector]],Table2[1Y Return vs Nifty],"&gt;=10")/Table3[[#This Row],[Count]]</f>
        <v>0.42857142857142855</v>
      </c>
      <c r="H55" s="5">
        <f>COUNTIFS(Table2[Sub-Sector],Table3[[#This Row],[Sub-Sector]],Table2[RSI Exponential â€“ 14D],"&gt;=50")/Table3[[#This Row],[Count]]</f>
        <v>0.8571428571428571</v>
      </c>
      <c r="I55" s="5">
        <f>COUNTIFS(Table2[Sub-Sector],Table3[[#This Row],[Sub-Sector]],Table2[Relative Volume],"&gt;=1")/Table3[[#This Row],[Count]]</f>
        <v>0.7142857142857143</v>
      </c>
      <c r="J55" s="5">
        <f>COUNTIFS(Table2[Sub-Sector],Table3[[#This Row],[Sub-Sector]],Table2[% Away From Day Low],"&gt;=0.05")/Table3[[#This Row],[Count]]</f>
        <v>0</v>
      </c>
      <c r="K55" s="5">
        <f>COUNTIFS(Table2[Sub-Sector],Table3[[#This Row],[Sub-Sector]],Table2[% Away From Day High],"&lt;=0.05")/Table3[[#This Row],[Count]]</f>
        <v>1</v>
      </c>
      <c r="L55" s="5">
        <f>COUNTIFS(Table2[Sub-Sector],Table3[[#This Row],[Sub-Sector]],Table2[% Away From Current Week Low],"&gt;=0.05")/Table3[[#This Row],[Count]]</f>
        <v>0.2857142857142857</v>
      </c>
      <c r="M55" s="5">
        <f>COUNTIFS(Table2[Sub-Sector],Table3[[#This Row],[Sub-Sector]],Table2[% Away From Current Week High],"&lt;=0.05")/Table3[[#This Row],[Count]]</f>
        <v>1</v>
      </c>
      <c r="N55" s="5">
        <f>COUNTIFS(Table2[Sub-Sector],Table3[[#This Row],[Sub-Sector]],Table2[% Away From Current Month Low],"&gt;=0.05")/Table3[[#This Row],[Count]]</f>
        <v>1</v>
      </c>
      <c r="O55" s="5">
        <f>COUNTIFS(Table2[Sub-Sector],Table3[[#This Row],[Sub-Sector]],Table2[% Away From Current Month High],"&lt;=0.05")/Table3[[#This Row],[Count]]</f>
        <v>0.42857142857142855</v>
      </c>
      <c r="P55" s="5">
        <f>COUNTIFS(Table2[Sub-Sector],Table3[[#This Row],[Sub-Sector]],Table2[% Away From 52W High],"&lt;=10")/Table3[[#This Row],[Count]]</f>
        <v>0.5714285714285714</v>
      </c>
      <c r="Q55" s="5">
        <f>COUNTIFS(Table2[Sub-Sector],Table3[[#This Row],[Sub-Sector]],Table2[% Away From 52W Low],"&gt;=10")/Table3[[#This Row],[Count]]</f>
        <v>1</v>
      </c>
      <c r="R55" s="5">
        <f>COUNTIFS(Table2[Sub-Sector],Table3[[#This Row],[Sub-Sector]],Table2[% Price above 20 EMA],"&gt;=0")/Table3[[#This Row],[Count]]</f>
        <v>1</v>
      </c>
      <c r="S55" s="5">
        <f>COUNTIFS(Table2[Sub-Sector],Table3[[#This Row],[Sub-Sector]],Table2[% Price above 50 EMA],"&gt;=0")/Table3[[#This Row],[Count]]</f>
        <v>1</v>
      </c>
      <c r="T55" s="5">
        <f>COUNTIFS(Table2[Sub-Sector],Table3[[#This Row],[Sub-Sector]],Table2[% Price above 200 EMA],"&gt;=0")/Table3[[#This Row],[Count]]</f>
        <v>1</v>
      </c>
      <c r="U55" s="5">
        <f>COUNTIFS(Table2[Sub-Sector],Table3[[#This Row],[Sub-Sector]],Table2[Rate of Change - Zone],"Positive")/Table3[[#This Row],[Count]]</f>
        <v>1</v>
      </c>
      <c r="V55" s="5">
        <f>COUNTIFS(Table2[Sub-Sector],Table3[[#This Row],[Sub-Sector]],Table2[Sharpe Ratio],"&gt;=0.10")/Table3[[#This Row],[Count]]</f>
        <v>0</v>
      </c>
      <c r="W55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353.5</v>
      </c>
      <c r="X55" s="6">
        <f>_xlfn.RANK.AVG(Table3[[#This Row],[Score]],Table3[Score],1)</f>
        <v>34</v>
      </c>
      <c r="Y55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237</v>
      </c>
      <c r="Z55" s="6">
        <f>_xlfn.RANK.AVG(Table3[[#This Row],[Score 2 ]],Table3[[Score 2 ]],1)</f>
        <v>54</v>
      </c>
    </row>
    <row r="56" spans="1:26" x14ac:dyDescent="0.3">
      <c r="A56" t="s">
        <v>1002</v>
      </c>
      <c r="B56">
        <f>COUNTIFS(Table2[Sub-Sector],Table3[[#This Row],[Sub-Sector]])</f>
        <v>2</v>
      </c>
      <c r="C56" s="5">
        <f>COUNTIFS(Table2[Sub-Sector],Table3[[#This Row],[Sub-Sector]],Table2[Uptrend],"Uptrend")/Table3[[#This Row],[Count]]</f>
        <v>0.5</v>
      </c>
      <c r="D56" s="5">
        <f>COUNTIFS(Table2[Sub-Sector],Table3[[#This Row],[Sub-Sector]],Table2[1W Return vs Nifty],"&gt;=5")/Table3[[#This Row],[Count]]</f>
        <v>0.5</v>
      </c>
      <c r="E56" s="5">
        <f>COUNTIFS(Table2[Sub-Sector],Table3[[#This Row],[Sub-Sector]],Table2[1M Return vs Nifty],"&gt;=5")/Table3[[#This Row],[Count]]</f>
        <v>0.5</v>
      </c>
      <c r="F56" s="5">
        <f>COUNTIFS(Table2[Sub-Sector],Table3[[#This Row],[Sub-Sector]],Table2[6M Return vs Nifty],"&gt;=10")/Table3[[#This Row],[Count]]</f>
        <v>0.5</v>
      </c>
      <c r="G56" s="5">
        <f>COUNTIFS(Table2[Sub-Sector],Table3[[#This Row],[Sub-Sector]],Table2[1Y Return vs Nifty],"&gt;=10")/Table3[[#This Row],[Count]]</f>
        <v>0.5</v>
      </c>
      <c r="H56" s="5">
        <f>COUNTIFS(Table2[Sub-Sector],Table3[[#This Row],[Sub-Sector]],Table2[RSI Exponential â€“ 14D],"&gt;=50")/Table3[[#This Row],[Count]]</f>
        <v>0.5</v>
      </c>
      <c r="I56" s="5">
        <f>COUNTIFS(Table2[Sub-Sector],Table3[[#This Row],[Sub-Sector]],Table2[Relative Volume],"&gt;=1")/Table3[[#This Row],[Count]]</f>
        <v>1</v>
      </c>
      <c r="J56" s="5">
        <f>COUNTIFS(Table2[Sub-Sector],Table3[[#This Row],[Sub-Sector]],Table2[% Away From Day Low],"&gt;=0.05")/Table3[[#This Row],[Count]]</f>
        <v>0</v>
      </c>
      <c r="K56" s="5">
        <f>COUNTIFS(Table2[Sub-Sector],Table3[[#This Row],[Sub-Sector]],Table2[% Away From Day High],"&lt;=0.05")/Table3[[#This Row],[Count]]</f>
        <v>1</v>
      </c>
      <c r="L56" s="5">
        <f>COUNTIFS(Table2[Sub-Sector],Table3[[#This Row],[Sub-Sector]],Table2[% Away From Current Week Low],"&gt;=0.05")/Table3[[#This Row],[Count]]</f>
        <v>0.5</v>
      </c>
      <c r="M56" s="5">
        <f>COUNTIFS(Table2[Sub-Sector],Table3[[#This Row],[Sub-Sector]],Table2[% Away From Current Week High],"&lt;=0.05")/Table3[[#This Row],[Count]]</f>
        <v>1</v>
      </c>
      <c r="N56" s="5">
        <f>COUNTIFS(Table2[Sub-Sector],Table3[[#This Row],[Sub-Sector]],Table2[% Away From Current Month Low],"&gt;=0.05")/Table3[[#This Row],[Count]]</f>
        <v>1</v>
      </c>
      <c r="O56" s="5">
        <f>COUNTIFS(Table2[Sub-Sector],Table3[[#This Row],[Sub-Sector]],Table2[% Away From Current Month High],"&lt;=0.05")/Table3[[#This Row],[Count]]</f>
        <v>0.5</v>
      </c>
      <c r="P56" s="5">
        <f>COUNTIFS(Table2[Sub-Sector],Table3[[#This Row],[Sub-Sector]],Table2[% Away From 52W High],"&lt;=10")/Table3[[#This Row],[Count]]</f>
        <v>0.5</v>
      </c>
      <c r="Q56" s="5">
        <f>COUNTIFS(Table2[Sub-Sector],Table3[[#This Row],[Sub-Sector]],Table2[% Away From 52W Low],"&gt;=10")/Table3[[#This Row],[Count]]</f>
        <v>1</v>
      </c>
      <c r="R56" s="5">
        <f>COUNTIFS(Table2[Sub-Sector],Table3[[#This Row],[Sub-Sector]],Table2[% Price above 20 EMA],"&gt;=0")/Table3[[#This Row],[Count]]</f>
        <v>0.5</v>
      </c>
      <c r="S56" s="5">
        <f>COUNTIFS(Table2[Sub-Sector],Table3[[#This Row],[Sub-Sector]],Table2[% Price above 50 EMA],"&gt;=0")/Table3[[#This Row],[Count]]</f>
        <v>0.5</v>
      </c>
      <c r="T56" s="5">
        <f>COUNTIFS(Table2[Sub-Sector],Table3[[#This Row],[Sub-Sector]],Table2[% Price above 200 EMA],"&gt;=0")/Table3[[#This Row],[Count]]</f>
        <v>0.5</v>
      </c>
      <c r="U56" s="5">
        <f>COUNTIFS(Table2[Sub-Sector],Table3[[#This Row],[Sub-Sector]],Table2[Rate of Change - Zone],"Positive")/Table3[[#This Row],[Count]]</f>
        <v>0.5</v>
      </c>
      <c r="V56" s="5">
        <f>COUNTIFS(Table2[Sub-Sector],Table3[[#This Row],[Sub-Sector]],Table2[Sharpe Ratio],"&gt;=0.10")/Table3[[#This Row],[Count]]</f>
        <v>0</v>
      </c>
      <c r="W56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373.5</v>
      </c>
      <c r="X56" s="6">
        <f>_xlfn.RANK.AVG(Table3[[#This Row],[Score]],Table3[Score],1)</f>
        <v>45</v>
      </c>
      <c r="Y56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240.5</v>
      </c>
      <c r="Z56" s="6">
        <f>_xlfn.RANK.AVG(Table3[[#This Row],[Score 2 ]],Table3[[Score 2 ]],1)</f>
        <v>55</v>
      </c>
    </row>
    <row r="57" spans="1:26" x14ac:dyDescent="0.3">
      <c r="A57" t="s">
        <v>124</v>
      </c>
      <c r="B57">
        <f>COUNTIFS(Table2[Sub-Sector],Table3[[#This Row],[Sub-Sector]])</f>
        <v>7</v>
      </c>
      <c r="C57" s="5">
        <f>COUNTIFS(Table2[Sub-Sector],Table3[[#This Row],[Sub-Sector]],Table2[Uptrend],"Uptrend")/Table3[[#This Row],[Count]]</f>
        <v>0.8571428571428571</v>
      </c>
      <c r="D57" s="5">
        <f>COUNTIFS(Table2[Sub-Sector],Table3[[#This Row],[Sub-Sector]],Table2[1W Return vs Nifty],"&gt;=5")/Table3[[#This Row],[Count]]</f>
        <v>0</v>
      </c>
      <c r="E57" s="5">
        <f>COUNTIFS(Table2[Sub-Sector],Table3[[#This Row],[Sub-Sector]],Table2[1M Return vs Nifty],"&gt;=5")/Table3[[#This Row],[Count]]</f>
        <v>0</v>
      </c>
      <c r="F57" s="5">
        <f>COUNTIFS(Table2[Sub-Sector],Table3[[#This Row],[Sub-Sector]],Table2[6M Return vs Nifty],"&gt;=10")/Table3[[#This Row],[Count]]</f>
        <v>0.8571428571428571</v>
      </c>
      <c r="G57" s="5">
        <f>COUNTIFS(Table2[Sub-Sector],Table3[[#This Row],[Sub-Sector]],Table2[1Y Return vs Nifty],"&gt;=10")/Table3[[#This Row],[Count]]</f>
        <v>0.8571428571428571</v>
      </c>
      <c r="H57" s="5">
        <f>COUNTIFS(Table2[Sub-Sector],Table3[[#This Row],[Sub-Sector]],Table2[RSI Exponential â€“ 14D],"&gt;=50")/Table3[[#This Row],[Count]]</f>
        <v>0.7142857142857143</v>
      </c>
      <c r="I57" s="5">
        <f>COUNTIFS(Table2[Sub-Sector],Table3[[#This Row],[Sub-Sector]],Table2[Relative Volume],"&gt;=1")/Table3[[#This Row],[Count]]</f>
        <v>0.14285714285714285</v>
      </c>
      <c r="J57" s="5">
        <f>COUNTIFS(Table2[Sub-Sector],Table3[[#This Row],[Sub-Sector]],Table2[% Away From Day Low],"&gt;=0.05")/Table3[[#This Row],[Count]]</f>
        <v>0</v>
      </c>
      <c r="K57" s="5">
        <f>COUNTIFS(Table2[Sub-Sector],Table3[[#This Row],[Sub-Sector]],Table2[% Away From Day High],"&lt;=0.05")/Table3[[#This Row],[Count]]</f>
        <v>1</v>
      </c>
      <c r="L57" s="5">
        <f>COUNTIFS(Table2[Sub-Sector],Table3[[#This Row],[Sub-Sector]],Table2[% Away From Current Week Low],"&gt;=0.05")/Table3[[#This Row],[Count]]</f>
        <v>0</v>
      </c>
      <c r="M57" s="5">
        <f>COUNTIFS(Table2[Sub-Sector],Table3[[#This Row],[Sub-Sector]],Table2[% Away From Current Week High],"&lt;=0.05")/Table3[[#This Row],[Count]]</f>
        <v>0.8571428571428571</v>
      </c>
      <c r="N57" s="5">
        <f>COUNTIFS(Table2[Sub-Sector],Table3[[#This Row],[Sub-Sector]],Table2[% Away From Current Month Low],"&gt;=0.05")/Table3[[#This Row],[Count]]</f>
        <v>1</v>
      </c>
      <c r="O57" s="5">
        <f>COUNTIFS(Table2[Sub-Sector],Table3[[#This Row],[Sub-Sector]],Table2[% Away From Current Month High],"&lt;=0.05")/Table3[[#This Row],[Count]]</f>
        <v>0.14285714285714285</v>
      </c>
      <c r="P57" s="5">
        <f>COUNTIFS(Table2[Sub-Sector],Table3[[#This Row],[Sub-Sector]],Table2[% Away From 52W High],"&lt;=10")/Table3[[#This Row],[Count]]</f>
        <v>0.2857142857142857</v>
      </c>
      <c r="Q57" s="5">
        <f>COUNTIFS(Table2[Sub-Sector],Table3[[#This Row],[Sub-Sector]],Table2[% Away From 52W Low],"&gt;=10")/Table3[[#This Row],[Count]]</f>
        <v>1</v>
      </c>
      <c r="R57" s="5">
        <f>COUNTIFS(Table2[Sub-Sector],Table3[[#This Row],[Sub-Sector]],Table2[% Price above 20 EMA],"&gt;=0")/Table3[[#This Row],[Count]]</f>
        <v>0.5714285714285714</v>
      </c>
      <c r="S57" s="5">
        <f>COUNTIFS(Table2[Sub-Sector],Table3[[#This Row],[Sub-Sector]],Table2[% Price above 50 EMA],"&gt;=0")/Table3[[#This Row],[Count]]</f>
        <v>0.8571428571428571</v>
      </c>
      <c r="T57" s="5">
        <f>COUNTIFS(Table2[Sub-Sector],Table3[[#This Row],[Sub-Sector]],Table2[% Price above 200 EMA],"&gt;=0")/Table3[[#This Row],[Count]]</f>
        <v>0.8571428571428571</v>
      </c>
      <c r="U57" s="5">
        <f>COUNTIFS(Table2[Sub-Sector],Table3[[#This Row],[Sub-Sector]],Table2[Rate of Change - Zone],"Positive")/Table3[[#This Row],[Count]]</f>
        <v>0.7142857142857143</v>
      </c>
      <c r="V57" s="5">
        <f>COUNTIFS(Table2[Sub-Sector],Table3[[#This Row],[Sub-Sector]],Table2[Sharpe Ratio],"&gt;=0.10")/Table3[[#This Row],[Count]]</f>
        <v>0.8571428571428571</v>
      </c>
      <c r="W57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470</v>
      </c>
      <c r="X57" s="6">
        <f>_xlfn.RANK.AVG(Table3[[#This Row],[Score]],Table3[Score],1)</f>
        <v>70.5</v>
      </c>
      <c r="Y57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242.5</v>
      </c>
      <c r="Z57" s="6">
        <f>_xlfn.RANK.AVG(Table3[[#This Row],[Score 2 ]],Table3[[Score 2 ]],1)</f>
        <v>56</v>
      </c>
    </row>
    <row r="58" spans="1:26" x14ac:dyDescent="0.3">
      <c r="A58" t="s">
        <v>909</v>
      </c>
      <c r="B58">
        <f>COUNTIFS(Table2[Sub-Sector],Table3[[#This Row],[Sub-Sector]])</f>
        <v>3</v>
      </c>
      <c r="C58" s="5">
        <f>COUNTIFS(Table2[Sub-Sector],Table3[[#This Row],[Sub-Sector]],Table2[Uptrend],"Uptrend")/Table3[[#This Row],[Count]]</f>
        <v>0.66666666666666663</v>
      </c>
      <c r="D58" s="5">
        <f>COUNTIFS(Table2[Sub-Sector],Table3[[#This Row],[Sub-Sector]],Table2[1W Return vs Nifty],"&gt;=5")/Table3[[#This Row],[Count]]</f>
        <v>0.33333333333333331</v>
      </c>
      <c r="E58" s="5">
        <f>COUNTIFS(Table2[Sub-Sector],Table3[[#This Row],[Sub-Sector]],Table2[1M Return vs Nifty],"&gt;=5")/Table3[[#This Row],[Count]]</f>
        <v>0.33333333333333331</v>
      </c>
      <c r="F58" s="5">
        <f>COUNTIFS(Table2[Sub-Sector],Table3[[#This Row],[Sub-Sector]],Table2[6M Return vs Nifty],"&gt;=10")/Table3[[#This Row],[Count]]</f>
        <v>0.33333333333333331</v>
      </c>
      <c r="G58" s="5">
        <f>COUNTIFS(Table2[Sub-Sector],Table3[[#This Row],[Sub-Sector]],Table2[1Y Return vs Nifty],"&gt;=10")/Table3[[#This Row],[Count]]</f>
        <v>0.33333333333333331</v>
      </c>
      <c r="H58" s="5">
        <f>COUNTIFS(Table2[Sub-Sector],Table3[[#This Row],[Sub-Sector]],Table2[RSI Exponential â€“ 14D],"&gt;=50")/Table3[[#This Row],[Count]]</f>
        <v>1</v>
      </c>
      <c r="I58" s="5">
        <f>COUNTIFS(Table2[Sub-Sector],Table3[[#This Row],[Sub-Sector]],Table2[Relative Volume],"&gt;=1")/Table3[[#This Row],[Count]]</f>
        <v>0.66666666666666663</v>
      </c>
      <c r="J58" s="5">
        <f>COUNTIFS(Table2[Sub-Sector],Table3[[#This Row],[Sub-Sector]],Table2[% Away From Day Low],"&gt;=0.05")/Table3[[#This Row],[Count]]</f>
        <v>0</v>
      </c>
      <c r="K58" s="5">
        <f>COUNTIFS(Table2[Sub-Sector],Table3[[#This Row],[Sub-Sector]],Table2[% Away From Day High],"&lt;=0.05")/Table3[[#This Row],[Count]]</f>
        <v>1</v>
      </c>
      <c r="L58" s="5">
        <f>COUNTIFS(Table2[Sub-Sector],Table3[[#This Row],[Sub-Sector]],Table2[% Away From Current Week Low],"&gt;=0.05")/Table3[[#This Row],[Count]]</f>
        <v>0.33333333333333331</v>
      </c>
      <c r="M58" s="5">
        <f>COUNTIFS(Table2[Sub-Sector],Table3[[#This Row],[Sub-Sector]],Table2[% Away From Current Week High],"&lt;=0.05")/Table3[[#This Row],[Count]]</f>
        <v>0.66666666666666663</v>
      </c>
      <c r="N58" s="5">
        <f>COUNTIFS(Table2[Sub-Sector],Table3[[#This Row],[Sub-Sector]],Table2[% Away From Current Month Low],"&gt;=0.05")/Table3[[#This Row],[Count]]</f>
        <v>1</v>
      </c>
      <c r="O58" s="5">
        <f>COUNTIFS(Table2[Sub-Sector],Table3[[#This Row],[Sub-Sector]],Table2[% Away From Current Month High],"&lt;=0.05")/Table3[[#This Row],[Count]]</f>
        <v>0.66666666666666663</v>
      </c>
      <c r="P58" s="5">
        <f>COUNTIFS(Table2[Sub-Sector],Table3[[#This Row],[Sub-Sector]],Table2[% Away From 52W High],"&lt;=10")/Table3[[#This Row],[Count]]</f>
        <v>0.33333333333333331</v>
      </c>
      <c r="Q58" s="5">
        <f>COUNTIFS(Table2[Sub-Sector],Table3[[#This Row],[Sub-Sector]],Table2[% Away From 52W Low],"&gt;=10")/Table3[[#This Row],[Count]]</f>
        <v>1</v>
      </c>
      <c r="R58" s="5">
        <f>COUNTIFS(Table2[Sub-Sector],Table3[[#This Row],[Sub-Sector]],Table2[% Price above 20 EMA],"&gt;=0")/Table3[[#This Row],[Count]]</f>
        <v>1</v>
      </c>
      <c r="S58" s="5">
        <f>COUNTIFS(Table2[Sub-Sector],Table3[[#This Row],[Sub-Sector]],Table2[% Price above 50 EMA],"&gt;=0")/Table3[[#This Row],[Count]]</f>
        <v>1</v>
      </c>
      <c r="T58" s="5">
        <f>COUNTIFS(Table2[Sub-Sector],Table3[[#This Row],[Sub-Sector]],Table2[% Price above 200 EMA],"&gt;=0")/Table3[[#This Row],[Count]]</f>
        <v>0.66666666666666663</v>
      </c>
      <c r="U58" s="5">
        <f>COUNTIFS(Table2[Sub-Sector],Table3[[#This Row],[Sub-Sector]],Table2[Rate of Change - Zone],"Positive")/Table3[[#This Row],[Count]]</f>
        <v>1</v>
      </c>
      <c r="V58" s="5">
        <f>COUNTIFS(Table2[Sub-Sector],Table3[[#This Row],[Sub-Sector]],Table2[Sharpe Ratio],"&gt;=0.10")/Table3[[#This Row],[Count]]</f>
        <v>0</v>
      </c>
      <c r="W58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389</v>
      </c>
      <c r="X58" s="6">
        <f>_xlfn.RANK.AVG(Table3[[#This Row],[Score]],Table3[Score],1)</f>
        <v>49</v>
      </c>
      <c r="Y58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245.5</v>
      </c>
      <c r="Z58" s="6">
        <f>_xlfn.RANK.AVG(Table3[[#This Row],[Score 2 ]],Table3[[Score 2 ]],1)</f>
        <v>57</v>
      </c>
    </row>
    <row r="59" spans="1:26" x14ac:dyDescent="0.3">
      <c r="A59" t="s">
        <v>303</v>
      </c>
      <c r="B59">
        <f>COUNTIFS(Table2[Sub-Sector],Table3[[#This Row],[Sub-Sector]])</f>
        <v>14</v>
      </c>
      <c r="C59" s="5">
        <f>COUNTIFS(Table2[Sub-Sector],Table3[[#This Row],[Sub-Sector]],Table2[Uptrend],"Uptrend")/Table3[[#This Row],[Count]]</f>
        <v>0.7142857142857143</v>
      </c>
      <c r="D59" s="5">
        <f>COUNTIFS(Table2[Sub-Sector],Table3[[#This Row],[Sub-Sector]],Table2[1W Return vs Nifty],"&gt;=5")/Table3[[#This Row],[Count]]</f>
        <v>0.21428571428571427</v>
      </c>
      <c r="E59" s="5">
        <f>COUNTIFS(Table2[Sub-Sector],Table3[[#This Row],[Sub-Sector]],Table2[1M Return vs Nifty],"&gt;=5")/Table3[[#This Row],[Count]]</f>
        <v>0.42857142857142855</v>
      </c>
      <c r="F59" s="5">
        <f>COUNTIFS(Table2[Sub-Sector],Table3[[#This Row],[Sub-Sector]],Table2[6M Return vs Nifty],"&gt;=10")/Table3[[#This Row],[Count]]</f>
        <v>0.42857142857142855</v>
      </c>
      <c r="G59" s="5">
        <f>COUNTIFS(Table2[Sub-Sector],Table3[[#This Row],[Sub-Sector]],Table2[1Y Return vs Nifty],"&gt;=10")/Table3[[#This Row],[Count]]</f>
        <v>0.6428571428571429</v>
      </c>
      <c r="H59" s="5">
        <f>COUNTIFS(Table2[Sub-Sector],Table3[[#This Row],[Sub-Sector]],Table2[RSI Exponential â€“ 14D],"&gt;=50")/Table3[[#This Row],[Count]]</f>
        <v>0.9285714285714286</v>
      </c>
      <c r="I59" s="5">
        <f>COUNTIFS(Table2[Sub-Sector],Table3[[#This Row],[Sub-Sector]],Table2[Relative Volume],"&gt;=1")/Table3[[#This Row],[Count]]</f>
        <v>0.5714285714285714</v>
      </c>
      <c r="J59" s="5">
        <f>COUNTIFS(Table2[Sub-Sector],Table3[[#This Row],[Sub-Sector]],Table2[% Away From Day Low],"&gt;=0.05")/Table3[[#This Row],[Count]]</f>
        <v>0</v>
      </c>
      <c r="K59" s="5">
        <f>COUNTIFS(Table2[Sub-Sector],Table3[[#This Row],[Sub-Sector]],Table2[% Away From Day High],"&lt;=0.05")/Table3[[#This Row],[Count]]</f>
        <v>0.8571428571428571</v>
      </c>
      <c r="L59" s="5">
        <f>COUNTIFS(Table2[Sub-Sector],Table3[[#This Row],[Sub-Sector]],Table2[% Away From Current Week Low],"&gt;=0.05")/Table3[[#This Row],[Count]]</f>
        <v>0</v>
      </c>
      <c r="M59" s="5">
        <f>COUNTIFS(Table2[Sub-Sector],Table3[[#This Row],[Sub-Sector]],Table2[% Away From Current Week High],"&lt;=0.05")/Table3[[#This Row],[Count]]</f>
        <v>0.6428571428571429</v>
      </c>
      <c r="N59" s="5">
        <f>COUNTIFS(Table2[Sub-Sector],Table3[[#This Row],[Sub-Sector]],Table2[% Away From Current Month Low],"&gt;=0.05")/Table3[[#This Row],[Count]]</f>
        <v>1</v>
      </c>
      <c r="O59" s="5">
        <f>COUNTIFS(Table2[Sub-Sector],Table3[[#This Row],[Sub-Sector]],Table2[% Away From Current Month High],"&lt;=0.05")/Table3[[#This Row],[Count]]</f>
        <v>0.42857142857142855</v>
      </c>
      <c r="P59" s="5">
        <f>COUNTIFS(Table2[Sub-Sector],Table3[[#This Row],[Sub-Sector]],Table2[% Away From 52W High],"&lt;=10")/Table3[[#This Row],[Count]]</f>
        <v>0.2857142857142857</v>
      </c>
      <c r="Q59" s="5">
        <f>COUNTIFS(Table2[Sub-Sector],Table3[[#This Row],[Sub-Sector]],Table2[% Away From 52W Low],"&gt;=10")/Table3[[#This Row],[Count]]</f>
        <v>1</v>
      </c>
      <c r="R59" s="5">
        <f>COUNTIFS(Table2[Sub-Sector],Table3[[#This Row],[Sub-Sector]],Table2[% Price above 20 EMA],"&gt;=0")/Table3[[#This Row],[Count]]</f>
        <v>0.7142857142857143</v>
      </c>
      <c r="S59" s="5">
        <f>COUNTIFS(Table2[Sub-Sector],Table3[[#This Row],[Sub-Sector]],Table2[% Price above 50 EMA],"&gt;=0")/Table3[[#This Row],[Count]]</f>
        <v>0.8571428571428571</v>
      </c>
      <c r="T59" s="5">
        <f>COUNTIFS(Table2[Sub-Sector],Table3[[#This Row],[Sub-Sector]],Table2[% Price above 200 EMA],"&gt;=0")/Table3[[#This Row],[Count]]</f>
        <v>0.8571428571428571</v>
      </c>
      <c r="U59" s="5">
        <f>COUNTIFS(Table2[Sub-Sector],Table3[[#This Row],[Sub-Sector]],Table2[Rate of Change - Zone],"Positive")/Table3[[#This Row],[Count]]</f>
        <v>0.8571428571428571</v>
      </c>
      <c r="V59" s="5">
        <f>COUNTIFS(Table2[Sub-Sector],Table3[[#This Row],[Sub-Sector]],Table2[Sharpe Ratio],"&gt;=0.10")/Table3[[#This Row],[Count]]</f>
        <v>0.21428571428571427</v>
      </c>
      <c r="W59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377</v>
      </c>
      <c r="X59" s="6">
        <f>_xlfn.RANK.AVG(Table3[[#This Row],[Score]],Table3[Score],1)</f>
        <v>47</v>
      </c>
      <c r="Y59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251</v>
      </c>
      <c r="Z59" s="6">
        <f>_xlfn.RANK.AVG(Table3[[#This Row],[Score 2 ]],Table3[[Score 2 ]],1)</f>
        <v>58.5</v>
      </c>
    </row>
    <row r="60" spans="1:26" x14ac:dyDescent="0.3">
      <c r="A60" t="s">
        <v>37</v>
      </c>
      <c r="B60">
        <f>COUNTIFS(Table2[Sub-Sector],Table3[[#This Row],[Sub-Sector]])</f>
        <v>10</v>
      </c>
      <c r="C60" s="5">
        <f>COUNTIFS(Table2[Sub-Sector],Table3[[#This Row],[Sub-Sector]],Table2[Uptrend],"Uptrend")/Table3[[#This Row],[Count]]</f>
        <v>0.6</v>
      </c>
      <c r="D60" s="5">
        <f>COUNTIFS(Table2[Sub-Sector],Table3[[#This Row],[Sub-Sector]],Table2[1W Return vs Nifty],"&gt;=5")/Table3[[#This Row],[Count]]</f>
        <v>0</v>
      </c>
      <c r="E60" s="5">
        <f>COUNTIFS(Table2[Sub-Sector],Table3[[#This Row],[Sub-Sector]],Table2[1M Return vs Nifty],"&gt;=5")/Table3[[#This Row],[Count]]</f>
        <v>0</v>
      </c>
      <c r="F60" s="5">
        <f>COUNTIFS(Table2[Sub-Sector],Table3[[#This Row],[Sub-Sector]],Table2[6M Return vs Nifty],"&gt;=10")/Table3[[#This Row],[Count]]</f>
        <v>0.3</v>
      </c>
      <c r="G60" s="5">
        <f>COUNTIFS(Table2[Sub-Sector],Table3[[#This Row],[Sub-Sector]],Table2[1Y Return vs Nifty],"&gt;=10")/Table3[[#This Row],[Count]]</f>
        <v>0.4</v>
      </c>
      <c r="H60" s="5">
        <f>COUNTIFS(Table2[Sub-Sector],Table3[[#This Row],[Sub-Sector]],Table2[RSI Exponential â€“ 14D],"&gt;=50")/Table3[[#This Row],[Count]]</f>
        <v>0.8</v>
      </c>
      <c r="I60" s="5">
        <f>COUNTIFS(Table2[Sub-Sector],Table3[[#This Row],[Sub-Sector]],Table2[Relative Volume],"&gt;=1")/Table3[[#This Row],[Count]]</f>
        <v>0.6</v>
      </c>
      <c r="J60" s="5">
        <f>COUNTIFS(Table2[Sub-Sector],Table3[[#This Row],[Sub-Sector]],Table2[% Away From Day Low],"&gt;=0.05")/Table3[[#This Row],[Count]]</f>
        <v>0</v>
      </c>
      <c r="K60" s="5">
        <f>COUNTIFS(Table2[Sub-Sector],Table3[[#This Row],[Sub-Sector]],Table2[% Away From Day High],"&lt;=0.05")/Table3[[#This Row],[Count]]</f>
        <v>1</v>
      </c>
      <c r="L60" s="5">
        <f>COUNTIFS(Table2[Sub-Sector],Table3[[#This Row],[Sub-Sector]],Table2[% Away From Current Week Low],"&gt;=0.05")/Table3[[#This Row],[Count]]</f>
        <v>0</v>
      </c>
      <c r="M60" s="5">
        <f>COUNTIFS(Table2[Sub-Sector],Table3[[#This Row],[Sub-Sector]],Table2[% Away From Current Week High],"&lt;=0.05")/Table3[[#This Row],[Count]]</f>
        <v>0.8</v>
      </c>
      <c r="N60" s="5">
        <f>COUNTIFS(Table2[Sub-Sector],Table3[[#This Row],[Sub-Sector]],Table2[% Away From Current Month Low],"&gt;=0.05")/Table3[[#This Row],[Count]]</f>
        <v>1</v>
      </c>
      <c r="O60" s="5">
        <f>COUNTIFS(Table2[Sub-Sector],Table3[[#This Row],[Sub-Sector]],Table2[% Away From Current Month High],"&lt;=0.05")/Table3[[#This Row],[Count]]</f>
        <v>0.7</v>
      </c>
      <c r="P60" s="5">
        <f>COUNTIFS(Table2[Sub-Sector],Table3[[#This Row],[Sub-Sector]],Table2[% Away From 52W High],"&lt;=10")/Table3[[#This Row],[Count]]</f>
        <v>0.4</v>
      </c>
      <c r="Q60" s="5">
        <f>COUNTIFS(Table2[Sub-Sector],Table3[[#This Row],[Sub-Sector]],Table2[% Away From 52W Low],"&gt;=10")/Table3[[#This Row],[Count]]</f>
        <v>1</v>
      </c>
      <c r="R60" s="5">
        <f>COUNTIFS(Table2[Sub-Sector],Table3[[#This Row],[Sub-Sector]],Table2[% Price above 20 EMA],"&gt;=0")/Table3[[#This Row],[Count]]</f>
        <v>0.8</v>
      </c>
      <c r="S60" s="5">
        <f>COUNTIFS(Table2[Sub-Sector],Table3[[#This Row],[Sub-Sector]],Table2[% Price above 50 EMA],"&gt;=0")/Table3[[#This Row],[Count]]</f>
        <v>0.8</v>
      </c>
      <c r="T60" s="5">
        <f>COUNTIFS(Table2[Sub-Sector],Table3[[#This Row],[Sub-Sector]],Table2[% Price above 200 EMA],"&gt;=0")/Table3[[#This Row],[Count]]</f>
        <v>0.8</v>
      </c>
      <c r="U60" s="5">
        <f>COUNTIFS(Table2[Sub-Sector],Table3[[#This Row],[Sub-Sector]],Table2[Rate of Change - Zone],"Positive")/Table3[[#This Row],[Count]]</f>
        <v>1</v>
      </c>
      <c r="V60" s="5">
        <f>COUNTIFS(Table2[Sub-Sector],Table3[[#This Row],[Sub-Sector]],Table2[Sharpe Ratio],"&gt;=0.10")/Table3[[#This Row],[Count]]</f>
        <v>0</v>
      </c>
      <c r="W60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514</v>
      </c>
      <c r="X60" s="6">
        <f>_xlfn.RANK.AVG(Table3[[#This Row],[Score]],Table3[Score],1)</f>
        <v>93</v>
      </c>
      <c r="Y60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251</v>
      </c>
      <c r="Z60" s="6">
        <f>_xlfn.RANK.AVG(Table3[[#This Row],[Score 2 ]],Table3[[Score 2 ]],1)</f>
        <v>58.5</v>
      </c>
    </row>
    <row r="61" spans="1:26" x14ac:dyDescent="0.3">
      <c r="A61" t="s">
        <v>32</v>
      </c>
      <c r="B61">
        <f>COUNTIFS(Table2[Sub-Sector],Table3[[#This Row],[Sub-Sector]])</f>
        <v>11</v>
      </c>
      <c r="C61" s="5">
        <f>COUNTIFS(Table2[Sub-Sector],Table3[[#This Row],[Sub-Sector]],Table2[Uptrend],"Uptrend")/Table3[[#This Row],[Count]]</f>
        <v>0.72727272727272729</v>
      </c>
      <c r="D61" s="5">
        <f>COUNTIFS(Table2[Sub-Sector],Table3[[#This Row],[Sub-Sector]],Table2[1W Return vs Nifty],"&gt;=5")/Table3[[#This Row],[Count]]</f>
        <v>0</v>
      </c>
      <c r="E61" s="5">
        <f>COUNTIFS(Table2[Sub-Sector],Table3[[#This Row],[Sub-Sector]],Table2[1M Return vs Nifty],"&gt;=5")/Table3[[#This Row],[Count]]</f>
        <v>0</v>
      </c>
      <c r="F61" s="5">
        <f>COUNTIFS(Table2[Sub-Sector],Table3[[#This Row],[Sub-Sector]],Table2[6M Return vs Nifty],"&gt;=10")/Table3[[#This Row],[Count]]</f>
        <v>0.81818181818181823</v>
      </c>
      <c r="G61" s="5">
        <f>COUNTIFS(Table2[Sub-Sector],Table3[[#This Row],[Sub-Sector]],Table2[1Y Return vs Nifty],"&gt;=10")/Table3[[#This Row],[Count]]</f>
        <v>1</v>
      </c>
      <c r="H61" s="5">
        <f>COUNTIFS(Table2[Sub-Sector],Table3[[#This Row],[Sub-Sector]],Table2[RSI Exponential â€“ 14D],"&gt;=50")/Table3[[#This Row],[Count]]</f>
        <v>0.18181818181818182</v>
      </c>
      <c r="I61" s="5">
        <f>COUNTIFS(Table2[Sub-Sector],Table3[[#This Row],[Sub-Sector]],Table2[Relative Volume],"&gt;=1")/Table3[[#This Row],[Count]]</f>
        <v>9.0909090909090912E-2</v>
      </c>
      <c r="J61" s="5">
        <f>COUNTIFS(Table2[Sub-Sector],Table3[[#This Row],[Sub-Sector]],Table2[% Away From Day Low],"&gt;=0.05")/Table3[[#This Row],[Count]]</f>
        <v>0</v>
      </c>
      <c r="K61" s="5">
        <f>COUNTIFS(Table2[Sub-Sector],Table3[[#This Row],[Sub-Sector]],Table2[% Away From Day High],"&lt;=0.05")/Table3[[#This Row],[Count]]</f>
        <v>1</v>
      </c>
      <c r="L61" s="5">
        <f>COUNTIFS(Table2[Sub-Sector],Table3[[#This Row],[Sub-Sector]],Table2[% Away From Current Week Low],"&gt;=0.05")/Table3[[#This Row],[Count]]</f>
        <v>0</v>
      </c>
      <c r="M61" s="5">
        <f>COUNTIFS(Table2[Sub-Sector],Table3[[#This Row],[Sub-Sector]],Table2[% Away From Current Week High],"&lt;=0.05")/Table3[[#This Row],[Count]]</f>
        <v>1</v>
      </c>
      <c r="N61" s="5">
        <f>COUNTIFS(Table2[Sub-Sector],Table3[[#This Row],[Sub-Sector]],Table2[% Away From Current Month Low],"&gt;=0.05")/Table3[[#This Row],[Count]]</f>
        <v>1</v>
      </c>
      <c r="O61" s="5">
        <f>COUNTIFS(Table2[Sub-Sector],Table3[[#This Row],[Sub-Sector]],Table2[% Away From Current Month High],"&lt;=0.05")/Table3[[#This Row],[Count]]</f>
        <v>0</v>
      </c>
      <c r="P61" s="5">
        <f>COUNTIFS(Table2[Sub-Sector],Table3[[#This Row],[Sub-Sector]],Table2[% Away From 52W High],"&lt;=10")/Table3[[#This Row],[Count]]</f>
        <v>0.27272727272727271</v>
      </c>
      <c r="Q61" s="5">
        <f>COUNTIFS(Table2[Sub-Sector],Table3[[#This Row],[Sub-Sector]],Table2[% Away From 52W Low],"&gt;=10")/Table3[[#This Row],[Count]]</f>
        <v>1</v>
      </c>
      <c r="R61" s="5">
        <f>COUNTIFS(Table2[Sub-Sector],Table3[[#This Row],[Sub-Sector]],Table2[% Price above 20 EMA],"&gt;=0")/Table3[[#This Row],[Count]]</f>
        <v>0.18181818181818182</v>
      </c>
      <c r="S61" s="5">
        <f>COUNTIFS(Table2[Sub-Sector],Table3[[#This Row],[Sub-Sector]],Table2[% Price above 50 EMA],"&gt;=0")/Table3[[#This Row],[Count]]</f>
        <v>0.36363636363636365</v>
      </c>
      <c r="T61" s="5">
        <f>COUNTIFS(Table2[Sub-Sector],Table3[[#This Row],[Sub-Sector]],Table2[% Price above 200 EMA],"&gt;=0")/Table3[[#This Row],[Count]]</f>
        <v>1</v>
      </c>
      <c r="U61" s="5">
        <f>COUNTIFS(Table2[Sub-Sector],Table3[[#This Row],[Sub-Sector]],Table2[Rate of Change - Zone],"Positive")/Table3[[#This Row],[Count]]</f>
        <v>0.36363636363636365</v>
      </c>
      <c r="V61" s="5">
        <f>COUNTIFS(Table2[Sub-Sector],Table3[[#This Row],[Sub-Sector]],Table2[Sharpe Ratio],"&gt;=0.10")/Table3[[#This Row],[Count]]</f>
        <v>0.54545454545454541</v>
      </c>
      <c r="W61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501.5</v>
      </c>
      <c r="X61" s="6">
        <f>_xlfn.RANK.AVG(Table3[[#This Row],[Score]],Table3[Score],1)</f>
        <v>87</v>
      </c>
      <c r="Y61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255.5</v>
      </c>
      <c r="Z61" s="6">
        <f>_xlfn.RANK.AVG(Table3[[#This Row],[Score 2 ]],Table3[[Score 2 ]],1)</f>
        <v>60</v>
      </c>
    </row>
    <row r="62" spans="1:26" x14ac:dyDescent="0.3">
      <c r="A62" t="s">
        <v>1256</v>
      </c>
      <c r="B62">
        <f>COUNTIFS(Table2[Sub-Sector],Table3[[#This Row],[Sub-Sector]])</f>
        <v>1</v>
      </c>
      <c r="C62" s="5">
        <f>COUNTIFS(Table2[Sub-Sector],Table3[[#This Row],[Sub-Sector]],Table2[Uptrend],"Uptrend")/Table3[[#This Row],[Count]]</f>
        <v>1</v>
      </c>
      <c r="D62" s="5">
        <f>COUNTIFS(Table2[Sub-Sector],Table3[[#This Row],[Sub-Sector]],Table2[1W Return vs Nifty],"&gt;=5")/Table3[[#This Row],[Count]]</f>
        <v>0</v>
      </c>
      <c r="E62" s="5">
        <f>COUNTIFS(Table2[Sub-Sector],Table3[[#This Row],[Sub-Sector]],Table2[1M Return vs Nifty],"&gt;=5")/Table3[[#This Row],[Count]]</f>
        <v>0</v>
      </c>
      <c r="F62" s="5">
        <f>COUNTIFS(Table2[Sub-Sector],Table3[[#This Row],[Sub-Sector]],Table2[6M Return vs Nifty],"&gt;=10")/Table3[[#This Row],[Count]]</f>
        <v>0</v>
      </c>
      <c r="G62" s="5">
        <f>COUNTIFS(Table2[Sub-Sector],Table3[[#This Row],[Sub-Sector]],Table2[1Y Return vs Nifty],"&gt;=10")/Table3[[#This Row],[Count]]</f>
        <v>1</v>
      </c>
      <c r="H62" s="5">
        <f>COUNTIFS(Table2[Sub-Sector],Table3[[#This Row],[Sub-Sector]],Table2[RSI Exponential â€“ 14D],"&gt;=50")/Table3[[#This Row],[Count]]</f>
        <v>1</v>
      </c>
      <c r="I62" s="5">
        <f>COUNTIFS(Table2[Sub-Sector],Table3[[#This Row],[Sub-Sector]],Table2[Relative Volume],"&gt;=1")/Table3[[#This Row],[Count]]</f>
        <v>1</v>
      </c>
      <c r="J62" s="5">
        <f>COUNTIFS(Table2[Sub-Sector],Table3[[#This Row],[Sub-Sector]],Table2[% Away From Day Low],"&gt;=0.05")/Table3[[#This Row],[Count]]</f>
        <v>0</v>
      </c>
      <c r="K62" s="5">
        <f>COUNTIFS(Table2[Sub-Sector],Table3[[#This Row],[Sub-Sector]],Table2[% Away From Day High],"&lt;=0.05")/Table3[[#This Row],[Count]]</f>
        <v>0</v>
      </c>
      <c r="L62" s="5">
        <f>COUNTIFS(Table2[Sub-Sector],Table3[[#This Row],[Sub-Sector]],Table2[% Away From Current Week Low],"&gt;=0.05")/Table3[[#This Row],[Count]]</f>
        <v>0</v>
      </c>
      <c r="M62" s="5">
        <f>COUNTIFS(Table2[Sub-Sector],Table3[[#This Row],[Sub-Sector]],Table2[% Away From Current Week High],"&lt;=0.05")/Table3[[#This Row],[Count]]</f>
        <v>0</v>
      </c>
      <c r="N62" s="5">
        <f>COUNTIFS(Table2[Sub-Sector],Table3[[#This Row],[Sub-Sector]],Table2[% Away From Current Month Low],"&gt;=0.05")/Table3[[#This Row],[Count]]</f>
        <v>1</v>
      </c>
      <c r="O62" s="5">
        <f>COUNTIFS(Table2[Sub-Sector],Table3[[#This Row],[Sub-Sector]],Table2[% Away From Current Month High],"&lt;=0.05")/Table3[[#This Row],[Count]]</f>
        <v>0</v>
      </c>
      <c r="P62" s="5">
        <f>COUNTIFS(Table2[Sub-Sector],Table3[[#This Row],[Sub-Sector]],Table2[% Away From 52W High],"&lt;=10")/Table3[[#This Row],[Count]]</f>
        <v>0</v>
      </c>
      <c r="Q62" s="5">
        <f>COUNTIFS(Table2[Sub-Sector],Table3[[#This Row],[Sub-Sector]],Table2[% Away From 52W Low],"&gt;=10")/Table3[[#This Row],[Count]]</f>
        <v>1</v>
      </c>
      <c r="R62" s="5">
        <f>COUNTIFS(Table2[Sub-Sector],Table3[[#This Row],[Sub-Sector]],Table2[% Price above 20 EMA],"&gt;=0")/Table3[[#This Row],[Count]]</f>
        <v>1</v>
      </c>
      <c r="S62" s="5">
        <f>COUNTIFS(Table2[Sub-Sector],Table3[[#This Row],[Sub-Sector]],Table2[% Price above 50 EMA],"&gt;=0")/Table3[[#This Row],[Count]]</f>
        <v>1</v>
      </c>
      <c r="T62" s="5">
        <f>COUNTIFS(Table2[Sub-Sector],Table3[[#This Row],[Sub-Sector]],Table2[% Price above 200 EMA],"&gt;=0")/Table3[[#This Row],[Count]]</f>
        <v>1</v>
      </c>
      <c r="U62" s="5">
        <f>COUNTIFS(Table2[Sub-Sector],Table3[[#This Row],[Sub-Sector]],Table2[Rate of Change - Zone],"Positive")/Table3[[#This Row],[Count]]</f>
        <v>0</v>
      </c>
      <c r="V62" s="5">
        <f>COUNTIFS(Table2[Sub-Sector],Table3[[#This Row],[Sub-Sector]],Table2[Sharpe Ratio],"&gt;=0.10")/Table3[[#This Row],[Count]]</f>
        <v>0</v>
      </c>
      <c r="W62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458</v>
      </c>
      <c r="X62" s="6">
        <f>_xlfn.RANK.AVG(Table3[[#This Row],[Score]],Table3[Score],1)</f>
        <v>61</v>
      </c>
      <c r="Y62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257</v>
      </c>
      <c r="Z62" s="6">
        <f>_xlfn.RANK.AVG(Table3[[#This Row],[Score 2 ]],Table3[[Score 2 ]],1)</f>
        <v>61</v>
      </c>
    </row>
    <row r="63" spans="1:26" x14ac:dyDescent="0.3">
      <c r="A63" t="s">
        <v>98</v>
      </c>
      <c r="B63">
        <f>COUNTIFS(Table2[Sub-Sector],Table3[[#This Row],[Sub-Sector]])</f>
        <v>5</v>
      </c>
      <c r="C63" s="5">
        <f>COUNTIFS(Table2[Sub-Sector],Table3[[#This Row],[Sub-Sector]],Table2[Uptrend],"Uptrend")/Table3[[#This Row],[Count]]</f>
        <v>0.8</v>
      </c>
      <c r="D63" s="5">
        <f>COUNTIFS(Table2[Sub-Sector],Table3[[#This Row],[Sub-Sector]],Table2[1W Return vs Nifty],"&gt;=5")/Table3[[#This Row],[Count]]</f>
        <v>0</v>
      </c>
      <c r="E63" s="5">
        <f>COUNTIFS(Table2[Sub-Sector],Table3[[#This Row],[Sub-Sector]],Table2[1M Return vs Nifty],"&gt;=5")/Table3[[#This Row],[Count]]</f>
        <v>0</v>
      </c>
      <c r="F63" s="5">
        <f>COUNTIFS(Table2[Sub-Sector],Table3[[#This Row],[Sub-Sector]],Table2[6M Return vs Nifty],"&gt;=10")/Table3[[#This Row],[Count]]</f>
        <v>0.8</v>
      </c>
      <c r="G63" s="5">
        <f>COUNTIFS(Table2[Sub-Sector],Table3[[#This Row],[Sub-Sector]],Table2[1Y Return vs Nifty],"&gt;=10")/Table3[[#This Row],[Count]]</f>
        <v>1</v>
      </c>
      <c r="H63" s="5">
        <f>COUNTIFS(Table2[Sub-Sector],Table3[[#This Row],[Sub-Sector]],Table2[RSI Exponential â€“ 14D],"&gt;=50")/Table3[[#This Row],[Count]]</f>
        <v>0.2</v>
      </c>
      <c r="I63" s="5">
        <f>COUNTIFS(Table2[Sub-Sector],Table3[[#This Row],[Sub-Sector]],Table2[Relative Volume],"&gt;=1")/Table3[[#This Row],[Count]]</f>
        <v>0.2</v>
      </c>
      <c r="J63" s="5">
        <f>COUNTIFS(Table2[Sub-Sector],Table3[[#This Row],[Sub-Sector]],Table2[% Away From Day Low],"&gt;=0.05")/Table3[[#This Row],[Count]]</f>
        <v>0</v>
      </c>
      <c r="K63" s="5">
        <f>COUNTIFS(Table2[Sub-Sector],Table3[[#This Row],[Sub-Sector]],Table2[% Away From Day High],"&lt;=0.05")/Table3[[#This Row],[Count]]</f>
        <v>1</v>
      </c>
      <c r="L63" s="5">
        <f>COUNTIFS(Table2[Sub-Sector],Table3[[#This Row],[Sub-Sector]],Table2[% Away From Current Week Low],"&gt;=0.05")/Table3[[#This Row],[Count]]</f>
        <v>0</v>
      </c>
      <c r="M63" s="5">
        <f>COUNTIFS(Table2[Sub-Sector],Table3[[#This Row],[Sub-Sector]],Table2[% Away From Current Week High],"&lt;=0.05")/Table3[[#This Row],[Count]]</f>
        <v>1</v>
      </c>
      <c r="N63" s="5">
        <f>COUNTIFS(Table2[Sub-Sector],Table3[[#This Row],[Sub-Sector]],Table2[% Away From Current Month Low],"&gt;=0.05")/Table3[[#This Row],[Count]]</f>
        <v>0.8</v>
      </c>
      <c r="O63" s="5">
        <f>COUNTIFS(Table2[Sub-Sector],Table3[[#This Row],[Sub-Sector]],Table2[% Away From Current Month High],"&lt;=0.05")/Table3[[#This Row],[Count]]</f>
        <v>0.2</v>
      </c>
      <c r="P63" s="5">
        <f>COUNTIFS(Table2[Sub-Sector],Table3[[#This Row],[Sub-Sector]],Table2[% Away From 52W High],"&lt;=10")/Table3[[#This Row],[Count]]</f>
        <v>0</v>
      </c>
      <c r="Q63" s="5">
        <f>COUNTIFS(Table2[Sub-Sector],Table3[[#This Row],[Sub-Sector]],Table2[% Away From 52W Low],"&gt;=10")/Table3[[#This Row],[Count]]</f>
        <v>1</v>
      </c>
      <c r="R63" s="5">
        <f>COUNTIFS(Table2[Sub-Sector],Table3[[#This Row],[Sub-Sector]],Table2[% Price above 20 EMA],"&gt;=0")/Table3[[#This Row],[Count]]</f>
        <v>0.2</v>
      </c>
      <c r="S63" s="5">
        <f>COUNTIFS(Table2[Sub-Sector],Table3[[#This Row],[Sub-Sector]],Table2[% Price above 50 EMA],"&gt;=0")/Table3[[#This Row],[Count]]</f>
        <v>0.4</v>
      </c>
      <c r="T63" s="5">
        <f>COUNTIFS(Table2[Sub-Sector],Table3[[#This Row],[Sub-Sector]],Table2[% Price above 200 EMA],"&gt;=0")/Table3[[#This Row],[Count]]</f>
        <v>1</v>
      </c>
      <c r="U63" s="5">
        <f>COUNTIFS(Table2[Sub-Sector],Table3[[#This Row],[Sub-Sector]],Table2[Rate of Change - Zone],"Positive")/Table3[[#This Row],[Count]]</f>
        <v>0.2</v>
      </c>
      <c r="V63" s="5">
        <f>COUNTIFS(Table2[Sub-Sector],Table3[[#This Row],[Sub-Sector]],Table2[Sharpe Ratio],"&gt;=0.10")/Table3[[#This Row],[Count]]</f>
        <v>0.8</v>
      </c>
      <c r="W63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492</v>
      </c>
      <c r="X63" s="6">
        <f>_xlfn.RANK.AVG(Table3[[#This Row],[Score]],Table3[Score],1)</f>
        <v>83.5</v>
      </c>
      <c r="Y63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259</v>
      </c>
      <c r="Z63" s="6">
        <f>_xlfn.RANK.AVG(Table3[[#This Row],[Score 2 ]],Table3[[Score 2 ]],1)</f>
        <v>62</v>
      </c>
    </row>
    <row r="64" spans="1:26" x14ac:dyDescent="0.3">
      <c r="A64" t="s">
        <v>95</v>
      </c>
      <c r="B64">
        <f>COUNTIFS(Table2[Sub-Sector],Table3[[#This Row],[Sub-Sector]])</f>
        <v>1</v>
      </c>
      <c r="C64" s="5">
        <f>COUNTIFS(Table2[Sub-Sector],Table3[[#This Row],[Sub-Sector]],Table2[Uptrend],"Uptrend")/Table3[[#This Row],[Count]]</f>
        <v>1</v>
      </c>
      <c r="D64" s="5">
        <f>COUNTIFS(Table2[Sub-Sector],Table3[[#This Row],[Sub-Sector]],Table2[1W Return vs Nifty],"&gt;=5")/Table3[[#This Row],[Count]]</f>
        <v>0</v>
      </c>
      <c r="E64" s="5">
        <f>COUNTIFS(Table2[Sub-Sector],Table3[[#This Row],[Sub-Sector]],Table2[1M Return vs Nifty],"&gt;=5")/Table3[[#This Row],[Count]]</f>
        <v>0</v>
      </c>
      <c r="F64" s="5">
        <f>COUNTIFS(Table2[Sub-Sector],Table3[[#This Row],[Sub-Sector]],Table2[6M Return vs Nifty],"&gt;=10")/Table3[[#This Row],[Count]]</f>
        <v>1</v>
      </c>
      <c r="G64" s="5">
        <f>COUNTIFS(Table2[Sub-Sector],Table3[[#This Row],[Sub-Sector]],Table2[1Y Return vs Nifty],"&gt;=10")/Table3[[#This Row],[Count]]</f>
        <v>1</v>
      </c>
      <c r="H64" s="5">
        <f>COUNTIFS(Table2[Sub-Sector],Table3[[#This Row],[Sub-Sector]],Table2[RSI Exponential â€“ 14D],"&gt;=50")/Table3[[#This Row],[Count]]</f>
        <v>0</v>
      </c>
      <c r="I64" s="5">
        <f>COUNTIFS(Table2[Sub-Sector],Table3[[#This Row],[Sub-Sector]],Table2[Relative Volume],"&gt;=1")/Table3[[#This Row],[Count]]</f>
        <v>0</v>
      </c>
      <c r="J64" s="5">
        <f>COUNTIFS(Table2[Sub-Sector],Table3[[#This Row],[Sub-Sector]],Table2[% Away From Day Low],"&gt;=0.05")/Table3[[#This Row],[Count]]</f>
        <v>0</v>
      </c>
      <c r="K64" s="5">
        <f>COUNTIFS(Table2[Sub-Sector],Table3[[#This Row],[Sub-Sector]],Table2[% Away From Day High],"&lt;=0.05")/Table3[[#This Row],[Count]]</f>
        <v>1</v>
      </c>
      <c r="L64" s="5">
        <f>COUNTIFS(Table2[Sub-Sector],Table3[[#This Row],[Sub-Sector]],Table2[% Away From Current Week Low],"&gt;=0.05")/Table3[[#This Row],[Count]]</f>
        <v>0</v>
      </c>
      <c r="M64" s="5">
        <f>COUNTIFS(Table2[Sub-Sector],Table3[[#This Row],[Sub-Sector]],Table2[% Away From Current Week High],"&lt;=0.05")/Table3[[#This Row],[Count]]</f>
        <v>1</v>
      </c>
      <c r="N64" s="5">
        <f>COUNTIFS(Table2[Sub-Sector],Table3[[#This Row],[Sub-Sector]],Table2[% Away From Current Month Low],"&gt;=0.05")/Table3[[#This Row],[Count]]</f>
        <v>1</v>
      </c>
      <c r="O64" s="5">
        <f>COUNTIFS(Table2[Sub-Sector],Table3[[#This Row],[Sub-Sector]],Table2[% Away From Current Month High],"&lt;=0.05")/Table3[[#This Row],[Count]]</f>
        <v>0</v>
      </c>
      <c r="P64" s="5">
        <f>COUNTIFS(Table2[Sub-Sector],Table3[[#This Row],[Sub-Sector]],Table2[% Away From 52W High],"&lt;=10")/Table3[[#This Row],[Count]]</f>
        <v>0</v>
      </c>
      <c r="Q64" s="5">
        <f>COUNTIFS(Table2[Sub-Sector],Table3[[#This Row],[Sub-Sector]],Table2[% Away From 52W Low],"&gt;=10")/Table3[[#This Row],[Count]]</f>
        <v>1</v>
      </c>
      <c r="R64" s="5">
        <f>COUNTIFS(Table2[Sub-Sector],Table3[[#This Row],[Sub-Sector]],Table2[% Price above 20 EMA],"&gt;=0")/Table3[[#This Row],[Count]]</f>
        <v>0</v>
      </c>
      <c r="S64" s="5">
        <f>COUNTIFS(Table2[Sub-Sector],Table3[[#This Row],[Sub-Sector]],Table2[% Price above 50 EMA],"&gt;=0")/Table3[[#This Row],[Count]]</f>
        <v>0</v>
      </c>
      <c r="T64" s="5">
        <f>COUNTIFS(Table2[Sub-Sector],Table3[[#This Row],[Sub-Sector]],Table2[% Price above 200 EMA],"&gt;=0")/Table3[[#This Row],[Count]]</f>
        <v>1</v>
      </c>
      <c r="U64" s="5">
        <f>COUNTIFS(Table2[Sub-Sector],Table3[[#This Row],[Sub-Sector]],Table2[Rate of Change - Zone],"Positive")/Table3[[#This Row],[Count]]</f>
        <v>0</v>
      </c>
      <c r="V64" s="5">
        <f>COUNTIFS(Table2[Sub-Sector],Table3[[#This Row],[Sub-Sector]],Table2[Sharpe Ratio],"&gt;=0.10")/Table3[[#This Row],[Count]]</f>
        <v>1</v>
      </c>
      <c r="W64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461.5</v>
      </c>
      <c r="X64" s="6">
        <f>_xlfn.RANK.AVG(Table3[[#This Row],[Score]],Table3[Score],1)</f>
        <v>64</v>
      </c>
      <c r="Y64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260.5</v>
      </c>
      <c r="Z64" s="6">
        <f>_xlfn.RANK.AVG(Table3[[#This Row],[Score 2 ]],Table3[[Score 2 ]],1)</f>
        <v>64.5</v>
      </c>
    </row>
    <row r="65" spans="1:26" x14ac:dyDescent="0.3">
      <c r="A65" t="s">
        <v>278</v>
      </c>
      <c r="B65">
        <f>COUNTIFS(Table2[Sub-Sector],Table3[[#This Row],[Sub-Sector]])</f>
        <v>1</v>
      </c>
      <c r="C65" s="5">
        <f>COUNTIFS(Table2[Sub-Sector],Table3[[#This Row],[Sub-Sector]],Table2[Uptrend],"Uptrend")/Table3[[#This Row],[Count]]</f>
        <v>1</v>
      </c>
      <c r="D65" s="5">
        <f>COUNTIFS(Table2[Sub-Sector],Table3[[#This Row],[Sub-Sector]],Table2[1W Return vs Nifty],"&gt;=5")/Table3[[#This Row],[Count]]</f>
        <v>0</v>
      </c>
      <c r="E65" s="5">
        <f>COUNTIFS(Table2[Sub-Sector],Table3[[#This Row],[Sub-Sector]],Table2[1M Return vs Nifty],"&gt;=5")/Table3[[#This Row],[Count]]</f>
        <v>0</v>
      </c>
      <c r="F65" s="5">
        <f>COUNTIFS(Table2[Sub-Sector],Table3[[#This Row],[Sub-Sector]],Table2[6M Return vs Nifty],"&gt;=10")/Table3[[#This Row],[Count]]</f>
        <v>1</v>
      </c>
      <c r="G65" s="5">
        <f>COUNTIFS(Table2[Sub-Sector],Table3[[#This Row],[Sub-Sector]],Table2[1Y Return vs Nifty],"&gt;=10")/Table3[[#This Row],[Count]]</f>
        <v>1</v>
      </c>
      <c r="H65" s="5">
        <f>COUNTIFS(Table2[Sub-Sector],Table3[[#This Row],[Sub-Sector]],Table2[RSI Exponential â€“ 14D],"&gt;=50")/Table3[[#This Row],[Count]]</f>
        <v>0</v>
      </c>
      <c r="I65" s="5">
        <f>COUNTIFS(Table2[Sub-Sector],Table3[[#This Row],[Sub-Sector]],Table2[Relative Volume],"&gt;=1")/Table3[[#This Row],[Count]]</f>
        <v>0</v>
      </c>
      <c r="J65" s="5">
        <f>COUNTIFS(Table2[Sub-Sector],Table3[[#This Row],[Sub-Sector]],Table2[% Away From Day Low],"&gt;=0.05")/Table3[[#This Row],[Count]]</f>
        <v>0</v>
      </c>
      <c r="K65" s="5">
        <f>COUNTIFS(Table2[Sub-Sector],Table3[[#This Row],[Sub-Sector]],Table2[% Away From Day High],"&lt;=0.05")/Table3[[#This Row],[Count]]</f>
        <v>1</v>
      </c>
      <c r="L65" s="5">
        <f>COUNTIFS(Table2[Sub-Sector],Table3[[#This Row],[Sub-Sector]],Table2[% Away From Current Week Low],"&gt;=0.05")/Table3[[#This Row],[Count]]</f>
        <v>0</v>
      </c>
      <c r="M65" s="5">
        <f>COUNTIFS(Table2[Sub-Sector],Table3[[#This Row],[Sub-Sector]],Table2[% Away From Current Week High],"&lt;=0.05")/Table3[[#This Row],[Count]]</f>
        <v>1</v>
      </c>
      <c r="N65" s="5">
        <f>COUNTIFS(Table2[Sub-Sector],Table3[[#This Row],[Sub-Sector]],Table2[% Away From Current Month Low],"&gt;=0.05")/Table3[[#This Row],[Count]]</f>
        <v>1</v>
      </c>
      <c r="O65" s="5">
        <f>COUNTIFS(Table2[Sub-Sector],Table3[[#This Row],[Sub-Sector]],Table2[% Away From Current Month High],"&lt;=0.05")/Table3[[#This Row],[Count]]</f>
        <v>0</v>
      </c>
      <c r="P65" s="5">
        <f>COUNTIFS(Table2[Sub-Sector],Table3[[#This Row],[Sub-Sector]],Table2[% Away From 52W High],"&lt;=10")/Table3[[#This Row],[Count]]</f>
        <v>0</v>
      </c>
      <c r="Q65" s="5">
        <f>COUNTIFS(Table2[Sub-Sector],Table3[[#This Row],[Sub-Sector]],Table2[% Away From 52W Low],"&gt;=10")/Table3[[#This Row],[Count]]</f>
        <v>1</v>
      </c>
      <c r="R65" s="5">
        <f>COUNTIFS(Table2[Sub-Sector],Table3[[#This Row],[Sub-Sector]],Table2[% Price above 20 EMA],"&gt;=0")/Table3[[#This Row],[Count]]</f>
        <v>0</v>
      </c>
      <c r="S65" s="5">
        <f>COUNTIFS(Table2[Sub-Sector],Table3[[#This Row],[Sub-Sector]],Table2[% Price above 50 EMA],"&gt;=0")/Table3[[#This Row],[Count]]</f>
        <v>0</v>
      </c>
      <c r="T65" s="5">
        <f>COUNTIFS(Table2[Sub-Sector],Table3[[#This Row],[Sub-Sector]],Table2[% Price above 200 EMA],"&gt;=0")/Table3[[#This Row],[Count]]</f>
        <v>1</v>
      </c>
      <c r="U65" s="5">
        <f>COUNTIFS(Table2[Sub-Sector],Table3[[#This Row],[Sub-Sector]],Table2[Rate of Change - Zone],"Positive")/Table3[[#This Row],[Count]]</f>
        <v>0</v>
      </c>
      <c r="V65" s="5">
        <f>COUNTIFS(Table2[Sub-Sector],Table3[[#This Row],[Sub-Sector]],Table2[Sharpe Ratio],"&gt;=0.10")/Table3[[#This Row],[Count]]</f>
        <v>0</v>
      </c>
      <c r="W65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461.5</v>
      </c>
      <c r="X65" s="6">
        <f>_xlfn.RANK.AVG(Table3[[#This Row],[Score]],Table3[Score],1)</f>
        <v>64</v>
      </c>
      <c r="Y65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260.5</v>
      </c>
      <c r="Z65" s="6">
        <f>_xlfn.RANK.AVG(Table3[[#This Row],[Score 2 ]],Table3[[Score 2 ]],1)</f>
        <v>64.5</v>
      </c>
    </row>
    <row r="66" spans="1:26" x14ac:dyDescent="0.3">
      <c r="A66" t="s">
        <v>324</v>
      </c>
      <c r="B66">
        <f>COUNTIFS(Table2[Sub-Sector],Table3[[#This Row],[Sub-Sector]])</f>
        <v>1</v>
      </c>
      <c r="C66" s="5">
        <f>COUNTIFS(Table2[Sub-Sector],Table3[[#This Row],[Sub-Sector]],Table2[Uptrend],"Uptrend")/Table3[[#This Row],[Count]]</f>
        <v>1</v>
      </c>
      <c r="D66" s="5">
        <f>COUNTIFS(Table2[Sub-Sector],Table3[[#This Row],[Sub-Sector]],Table2[1W Return vs Nifty],"&gt;=5")/Table3[[#This Row],[Count]]</f>
        <v>0</v>
      </c>
      <c r="E66" s="5">
        <f>COUNTIFS(Table2[Sub-Sector],Table3[[#This Row],[Sub-Sector]],Table2[1M Return vs Nifty],"&gt;=5")/Table3[[#This Row],[Count]]</f>
        <v>0</v>
      </c>
      <c r="F66" s="5">
        <f>COUNTIFS(Table2[Sub-Sector],Table3[[#This Row],[Sub-Sector]],Table2[6M Return vs Nifty],"&gt;=10")/Table3[[#This Row],[Count]]</f>
        <v>1</v>
      </c>
      <c r="G66" s="5">
        <f>COUNTIFS(Table2[Sub-Sector],Table3[[#This Row],[Sub-Sector]],Table2[1Y Return vs Nifty],"&gt;=10")/Table3[[#This Row],[Count]]</f>
        <v>1</v>
      </c>
      <c r="H66" s="5">
        <f>COUNTIFS(Table2[Sub-Sector],Table3[[#This Row],[Sub-Sector]],Table2[RSI Exponential â€“ 14D],"&gt;=50")/Table3[[#This Row],[Count]]</f>
        <v>0</v>
      </c>
      <c r="I66" s="5">
        <f>COUNTIFS(Table2[Sub-Sector],Table3[[#This Row],[Sub-Sector]],Table2[Relative Volume],"&gt;=1")/Table3[[#This Row],[Count]]</f>
        <v>0</v>
      </c>
      <c r="J66" s="5">
        <f>COUNTIFS(Table2[Sub-Sector],Table3[[#This Row],[Sub-Sector]],Table2[% Away From Day Low],"&gt;=0.05")/Table3[[#This Row],[Count]]</f>
        <v>0</v>
      </c>
      <c r="K66" s="5">
        <f>COUNTIFS(Table2[Sub-Sector],Table3[[#This Row],[Sub-Sector]],Table2[% Away From Day High],"&lt;=0.05")/Table3[[#This Row],[Count]]</f>
        <v>1</v>
      </c>
      <c r="L66" s="5">
        <f>COUNTIFS(Table2[Sub-Sector],Table3[[#This Row],[Sub-Sector]],Table2[% Away From Current Week Low],"&gt;=0.05")/Table3[[#This Row],[Count]]</f>
        <v>0</v>
      </c>
      <c r="M66" s="5">
        <f>COUNTIFS(Table2[Sub-Sector],Table3[[#This Row],[Sub-Sector]],Table2[% Away From Current Week High],"&lt;=0.05")/Table3[[#This Row],[Count]]</f>
        <v>0</v>
      </c>
      <c r="N66" s="5">
        <f>COUNTIFS(Table2[Sub-Sector],Table3[[#This Row],[Sub-Sector]],Table2[% Away From Current Month Low],"&gt;=0.05")/Table3[[#This Row],[Count]]</f>
        <v>1</v>
      </c>
      <c r="O66" s="5">
        <f>COUNTIFS(Table2[Sub-Sector],Table3[[#This Row],[Sub-Sector]],Table2[% Away From Current Month High],"&lt;=0.05")/Table3[[#This Row],[Count]]</f>
        <v>0</v>
      </c>
      <c r="P66" s="5">
        <f>COUNTIFS(Table2[Sub-Sector],Table3[[#This Row],[Sub-Sector]],Table2[% Away From 52W High],"&lt;=10")/Table3[[#This Row],[Count]]</f>
        <v>0</v>
      </c>
      <c r="Q66" s="5">
        <f>COUNTIFS(Table2[Sub-Sector],Table3[[#This Row],[Sub-Sector]],Table2[% Away From 52W Low],"&gt;=10")/Table3[[#This Row],[Count]]</f>
        <v>1</v>
      </c>
      <c r="R66" s="5">
        <f>COUNTIFS(Table2[Sub-Sector],Table3[[#This Row],[Sub-Sector]],Table2[% Price above 20 EMA],"&gt;=0")/Table3[[#This Row],[Count]]</f>
        <v>0</v>
      </c>
      <c r="S66" s="5">
        <f>COUNTIFS(Table2[Sub-Sector],Table3[[#This Row],[Sub-Sector]],Table2[% Price above 50 EMA],"&gt;=0")/Table3[[#This Row],[Count]]</f>
        <v>0</v>
      </c>
      <c r="T66" s="5">
        <f>COUNTIFS(Table2[Sub-Sector],Table3[[#This Row],[Sub-Sector]],Table2[% Price above 200 EMA],"&gt;=0")/Table3[[#This Row],[Count]]</f>
        <v>1</v>
      </c>
      <c r="U66" s="5">
        <f>COUNTIFS(Table2[Sub-Sector],Table3[[#This Row],[Sub-Sector]],Table2[Rate of Change - Zone],"Positive")/Table3[[#This Row],[Count]]</f>
        <v>0</v>
      </c>
      <c r="V66" s="5">
        <f>COUNTIFS(Table2[Sub-Sector],Table3[[#This Row],[Sub-Sector]],Table2[Sharpe Ratio],"&gt;=0.10")/Table3[[#This Row],[Count]]</f>
        <v>0</v>
      </c>
      <c r="W66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461.5</v>
      </c>
      <c r="X66" s="6">
        <f>_xlfn.RANK.AVG(Table3[[#This Row],[Score]],Table3[Score],1)</f>
        <v>64</v>
      </c>
      <c r="Y66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260.5</v>
      </c>
      <c r="Z66" s="6">
        <f>_xlfn.RANK.AVG(Table3[[#This Row],[Score 2 ]],Table3[[Score 2 ]],1)</f>
        <v>64.5</v>
      </c>
    </row>
    <row r="67" spans="1:26" x14ac:dyDescent="0.3">
      <c r="A67" t="s">
        <v>590</v>
      </c>
      <c r="B67">
        <f>COUNTIFS(Table2[Sub-Sector],Table3[[#This Row],[Sub-Sector]])</f>
        <v>1</v>
      </c>
      <c r="C67" s="5">
        <f>COUNTIFS(Table2[Sub-Sector],Table3[[#This Row],[Sub-Sector]],Table2[Uptrend],"Uptrend")/Table3[[#This Row],[Count]]</f>
        <v>0</v>
      </c>
      <c r="D67" s="5">
        <f>COUNTIFS(Table2[Sub-Sector],Table3[[#This Row],[Sub-Sector]],Table2[1W Return vs Nifty],"&gt;=5")/Table3[[#This Row],[Count]]</f>
        <v>0</v>
      </c>
      <c r="E67" s="5">
        <f>COUNTIFS(Table2[Sub-Sector],Table3[[#This Row],[Sub-Sector]],Table2[1M Return vs Nifty],"&gt;=5")/Table3[[#This Row],[Count]]</f>
        <v>0</v>
      </c>
      <c r="F67" s="5">
        <f>COUNTIFS(Table2[Sub-Sector],Table3[[#This Row],[Sub-Sector]],Table2[6M Return vs Nifty],"&gt;=10")/Table3[[#This Row],[Count]]</f>
        <v>1</v>
      </c>
      <c r="G67" s="5">
        <f>COUNTIFS(Table2[Sub-Sector],Table3[[#This Row],[Sub-Sector]],Table2[1Y Return vs Nifty],"&gt;=10")/Table3[[#This Row],[Count]]</f>
        <v>1</v>
      </c>
      <c r="H67" s="5">
        <f>COUNTIFS(Table2[Sub-Sector],Table3[[#This Row],[Sub-Sector]],Table2[RSI Exponential â€“ 14D],"&gt;=50")/Table3[[#This Row],[Count]]</f>
        <v>0</v>
      </c>
      <c r="I67" s="5">
        <f>COUNTIFS(Table2[Sub-Sector],Table3[[#This Row],[Sub-Sector]],Table2[Relative Volume],"&gt;=1")/Table3[[#This Row],[Count]]</f>
        <v>0</v>
      </c>
      <c r="J67" s="5">
        <f>COUNTIFS(Table2[Sub-Sector],Table3[[#This Row],[Sub-Sector]],Table2[% Away From Day Low],"&gt;=0.05")/Table3[[#This Row],[Count]]</f>
        <v>0</v>
      </c>
      <c r="K67" s="5">
        <f>COUNTIFS(Table2[Sub-Sector],Table3[[#This Row],[Sub-Sector]],Table2[% Away From Day High],"&lt;=0.05")/Table3[[#This Row],[Count]]</f>
        <v>1</v>
      </c>
      <c r="L67" s="5">
        <f>COUNTIFS(Table2[Sub-Sector],Table3[[#This Row],[Sub-Sector]],Table2[% Away From Current Week Low],"&gt;=0.05")/Table3[[#This Row],[Count]]</f>
        <v>0</v>
      </c>
      <c r="M67" s="5">
        <f>COUNTIFS(Table2[Sub-Sector],Table3[[#This Row],[Sub-Sector]],Table2[% Away From Current Week High],"&lt;=0.05")/Table3[[#This Row],[Count]]</f>
        <v>0</v>
      </c>
      <c r="N67" s="5">
        <f>COUNTIFS(Table2[Sub-Sector],Table3[[#This Row],[Sub-Sector]],Table2[% Away From Current Month Low],"&gt;=0.05")/Table3[[#This Row],[Count]]</f>
        <v>1</v>
      </c>
      <c r="O67" s="5">
        <f>COUNTIFS(Table2[Sub-Sector],Table3[[#This Row],[Sub-Sector]],Table2[% Away From Current Month High],"&lt;=0.05")/Table3[[#This Row],[Count]]</f>
        <v>0</v>
      </c>
      <c r="P67" s="5">
        <f>COUNTIFS(Table2[Sub-Sector],Table3[[#This Row],[Sub-Sector]],Table2[% Away From 52W High],"&lt;=10")/Table3[[#This Row],[Count]]</f>
        <v>0</v>
      </c>
      <c r="Q67" s="5">
        <f>COUNTIFS(Table2[Sub-Sector],Table3[[#This Row],[Sub-Sector]],Table2[% Away From 52W Low],"&gt;=10")/Table3[[#This Row],[Count]]</f>
        <v>1</v>
      </c>
      <c r="R67" s="5">
        <f>COUNTIFS(Table2[Sub-Sector],Table3[[#This Row],[Sub-Sector]],Table2[% Price above 20 EMA],"&gt;=0")/Table3[[#This Row],[Count]]</f>
        <v>0</v>
      </c>
      <c r="S67" s="5">
        <f>COUNTIFS(Table2[Sub-Sector],Table3[[#This Row],[Sub-Sector]],Table2[% Price above 50 EMA],"&gt;=0")/Table3[[#This Row],[Count]]</f>
        <v>0</v>
      </c>
      <c r="T67" s="5">
        <f>COUNTIFS(Table2[Sub-Sector],Table3[[#This Row],[Sub-Sector]],Table2[% Price above 200 EMA],"&gt;=0")/Table3[[#This Row],[Count]]</f>
        <v>1</v>
      </c>
      <c r="U67" s="5">
        <f>COUNTIFS(Table2[Sub-Sector],Table3[[#This Row],[Sub-Sector]],Table2[Rate of Change - Zone],"Positive")/Table3[[#This Row],[Count]]</f>
        <v>0</v>
      </c>
      <c r="V67" s="5">
        <f>COUNTIFS(Table2[Sub-Sector],Table3[[#This Row],[Sub-Sector]],Table2[Sharpe Ratio],"&gt;=0.10")/Table3[[#This Row],[Count]]</f>
        <v>0</v>
      </c>
      <c r="W67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557</v>
      </c>
      <c r="X67" s="6">
        <f>_xlfn.RANK.AVG(Table3[[#This Row],[Score]],Table3[Score],1)</f>
        <v>103</v>
      </c>
      <c r="Y67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260.5</v>
      </c>
      <c r="Z67" s="6">
        <f>_xlfn.RANK.AVG(Table3[[#This Row],[Score 2 ]],Table3[[Score 2 ]],1)</f>
        <v>64.5</v>
      </c>
    </row>
    <row r="68" spans="1:26" x14ac:dyDescent="0.3">
      <c r="A68" t="s">
        <v>149</v>
      </c>
      <c r="B68">
        <f>COUNTIFS(Table2[Sub-Sector],Table3[[#This Row],[Sub-Sector]])</f>
        <v>8</v>
      </c>
      <c r="C68" s="5">
        <f>COUNTIFS(Table2[Sub-Sector],Table3[[#This Row],[Sub-Sector]],Table2[Uptrend],"Uptrend")/Table3[[#This Row],[Count]]</f>
        <v>0.75</v>
      </c>
      <c r="D68" s="5">
        <f>COUNTIFS(Table2[Sub-Sector],Table3[[#This Row],[Sub-Sector]],Table2[1W Return vs Nifty],"&gt;=5")/Table3[[#This Row],[Count]]</f>
        <v>0.125</v>
      </c>
      <c r="E68" s="5">
        <f>COUNTIFS(Table2[Sub-Sector],Table3[[#This Row],[Sub-Sector]],Table2[1M Return vs Nifty],"&gt;=5")/Table3[[#This Row],[Count]]</f>
        <v>0.125</v>
      </c>
      <c r="F68" s="5">
        <f>COUNTIFS(Table2[Sub-Sector],Table3[[#This Row],[Sub-Sector]],Table2[6M Return vs Nifty],"&gt;=10")/Table3[[#This Row],[Count]]</f>
        <v>0.5</v>
      </c>
      <c r="G68" s="5">
        <f>COUNTIFS(Table2[Sub-Sector],Table3[[#This Row],[Sub-Sector]],Table2[1Y Return vs Nifty],"&gt;=10")/Table3[[#This Row],[Count]]</f>
        <v>0.75</v>
      </c>
      <c r="H68" s="5">
        <f>COUNTIFS(Table2[Sub-Sector],Table3[[#This Row],[Sub-Sector]],Table2[RSI Exponential â€“ 14D],"&gt;=50")/Table3[[#This Row],[Count]]</f>
        <v>0.625</v>
      </c>
      <c r="I68" s="5">
        <f>COUNTIFS(Table2[Sub-Sector],Table3[[#This Row],[Sub-Sector]],Table2[Relative Volume],"&gt;=1")/Table3[[#This Row],[Count]]</f>
        <v>0.375</v>
      </c>
      <c r="J68" s="5">
        <f>COUNTIFS(Table2[Sub-Sector],Table3[[#This Row],[Sub-Sector]],Table2[% Away From Day Low],"&gt;=0.05")/Table3[[#This Row],[Count]]</f>
        <v>0</v>
      </c>
      <c r="K68" s="5">
        <f>COUNTIFS(Table2[Sub-Sector],Table3[[#This Row],[Sub-Sector]],Table2[% Away From Day High],"&lt;=0.05")/Table3[[#This Row],[Count]]</f>
        <v>1</v>
      </c>
      <c r="L68" s="5">
        <f>COUNTIFS(Table2[Sub-Sector],Table3[[#This Row],[Sub-Sector]],Table2[% Away From Current Week Low],"&gt;=0.05")/Table3[[#This Row],[Count]]</f>
        <v>0.375</v>
      </c>
      <c r="M68" s="5">
        <f>COUNTIFS(Table2[Sub-Sector],Table3[[#This Row],[Sub-Sector]],Table2[% Away From Current Week High],"&lt;=0.05")/Table3[[#This Row],[Count]]</f>
        <v>0.875</v>
      </c>
      <c r="N68" s="5">
        <f>COUNTIFS(Table2[Sub-Sector],Table3[[#This Row],[Sub-Sector]],Table2[% Away From Current Month Low],"&gt;=0.05")/Table3[[#This Row],[Count]]</f>
        <v>0.75</v>
      </c>
      <c r="O68" s="5">
        <f>COUNTIFS(Table2[Sub-Sector],Table3[[#This Row],[Sub-Sector]],Table2[% Away From Current Month High],"&lt;=0.05")/Table3[[#This Row],[Count]]</f>
        <v>0.625</v>
      </c>
      <c r="P68" s="5">
        <f>COUNTIFS(Table2[Sub-Sector],Table3[[#This Row],[Sub-Sector]],Table2[% Away From 52W High],"&lt;=10")/Table3[[#This Row],[Count]]</f>
        <v>0.5</v>
      </c>
      <c r="Q68" s="5">
        <f>COUNTIFS(Table2[Sub-Sector],Table3[[#This Row],[Sub-Sector]],Table2[% Away From 52W Low],"&gt;=10")/Table3[[#This Row],[Count]]</f>
        <v>1</v>
      </c>
      <c r="R68" s="5">
        <f>COUNTIFS(Table2[Sub-Sector],Table3[[#This Row],[Sub-Sector]],Table2[% Price above 20 EMA],"&gt;=0")/Table3[[#This Row],[Count]]</f>
        <v>0.625</v>
      </c>
      <c r="S68" s="5">
        <f>COUNTIFS(Table2[Sub-Sector],Table3[[#This Row],[Sub-Sector]],Table2[% Price above 50 EMA],"&gt;=0")/Table3[[#This Row],[Count]]</f>
        <v>0.625</v>
      </c>
      <c r="T68" s="5">
        <f>COUNTIFS(Table2[Sub-Sector],Table3[[#This Row],[Sub-Sector]],Table2[% Price above 200 EMA],"&gt;=0")/Table3[[#This Row],[Count]]</f>
        <v>0.875</v>
      </c>
      <c r="U68" s="5">
        <f>COUNTIFS(Table2[Sub-Sector],Table3[[#This Row],[Sub-Sector]],Table2[Rate of Change - Zone],"Positive")/Table3[[#This Row],[Count]]</f>
        <v>0.75</v>
      </c>
      <c r="V68" s="5">
        <f>COUNTIFS(Table2[Sub-Sector],Table3[[#This Row],[Sub-Sector]],Table2[Sharpe Ratio],"&gt;=0.10")/Table3[[#This Row],[Count]]</f>
        <v>0</v>
      </c>
      <c r="W68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434.5</v>
      </c>
      <c r="X68" s="6">
        <f>_xlfn.RANK.AVG(Table3[[#This Row],[Score]],Table3[Score],1)</f>
        <v>56</v>
      </c>
      <c r="Y68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262</v>
      </c>
      <c r="Z68" s="6">
        <f>_xlfn.RANK.AVG(Table3[[#This Row],[Score 2 ]],Table3[[Score 2 ]],1)</f>
        <v>67</v>
      </c>
    </row>
    <row r="69" spans="1:26" x14ac:dyDescent="0.3">
      <c r="A69" t="s">
        <v>829</v>
      </c>
      <c r="B69">
        <f>COUNTIFS(Table2[Sub-Sector],Table3[[#This Row],[Sub-Sector]])</f>
        <v>1</v>
      </c>
      <c r="C69" s="5">
        <f>COUNTIFS(Table2[Sub-Sector],Table3[[#This Row],[Sub-Sector]],Table2[Uptrend],"Uptrend")/Table3[[#This Row],[Count]]</f>
        <v>1</v>
      </c>
      <c r="D69" s="5">
        <f>COUNTIFS(Table2[Sub-Sector],Table3[[#This Row],[Sub-Sector]],Table2[1W Return vs Nifty],"&gt;=5")/Table3[[#This Row],[Count]]</f>
        <v>0</v>
      </c>
      <c r="E69" s="5">
        <f>COUNTIFS(Table2[Sub-Sector],Table3[[#This Row],[Sub-Sector]],Table2[1M Return vs Nifty],"&gt;=5")/Table3[[#This Row],[Count]]</f>
        <v>0</v>
      </c>
      <c r="F69" s="5">
        <f>COUNTIFS(Table2[Sub-Sector],Table3[[#This Row],[Sub-Sector]],Table2[6M Return vs Nifty],"&gt;=10")/Table3[[#This Row],[Count]]</f>
        <v>0</v>
      </c>
      <c r="G69" s="5">
        <f>COUNTIFS(Table2[Sub-Sector],Table3[[#This Row],[Sub-Sector]],Table2[1Y Return vs Nifty],"&gt;=10")/Table3[[#This Row],[Count]]</f>
        <v>0</v>
      </c>
      <c r="H69" s="5">
        <f>COUNTIFS(Table2[Sub-Sector],Table3[[#This Row],[Sub-Sector]],Table2[RSI Exponential â€“ 14D],"&gt;=50")/Table3[[#This Row],[Count]]</f>
        <v>1</v>
      </c>
      <c r="I69" s="5">
        <f>COUNTIFS(Table2[Sub-Sector],Table3[[#This Row],[Sub-Sector]],Table2[Relative Volume],"&gt;=1")/Table3[[#This Row],[Count]]</f>
        <v>1</v>
      </c>
      <c r="J69" s="5">
        <f>COUNTIFS(Table2[Sub-Sector],Table3[[#This Row],[Sub-Sector]],Table2[% Away From Day Low],"&gt;=0.05")/Table3[[#This Row],[Count]]</f>
        <v>1</v>
      </c>
      <c r="K69" s="5">
        <f>COUNTIFS(Table2[Sub-Sector],Table3[[#This Row],[Sub-Sector]],Table2[% Away From Day High],"&lt;=0.05")/Table3[[#This Row],[Count]]</f>
        <v>1</v>
      </c>
      <c r="L69" s="5">
        <f>COUNTIFS(Table2[Sub-Sector],Table3[[#This Row],[Sub-Sector]],Table2[% Away From Current Week Low],"&gt;=0.05")/Table3[[#This Row],[Count]]</f>
        <v>1</v>
      </c>
      <c r="M69" s="5">
        <f>COUNTIFS(Table2[Sub-Sector],Table3[[#This Row],[Sub-Sector]],Table2[% Away From Current Week High],"&lt;=0.05")/Table3[[#This Row],[Count]]</f>
        <v>1</v>
      </c>
      <c r="N69" s="5">
        <f>COUNTIFS(Table2[Sub-Sector],Table3[[#This Row],[Sub-Sector]],Table2[% Away From Current Month Low],"&gt;=0.05")/Table3[[#This Row],[Count]]</f>
        <v>1</v>
      </c>
      <c r="O69" s="5">
        <f>COUNTIFS(Table2[Sub-Sector],Table3[[#This Row],[Sub-Sector]],Table2[% Away From Current Month High],"&lt;=0.05")/Table3[[#This Row],[Count]]</f>
        <v>1</v>
      </c>
      <c r="P69" s="5">
        <f>COUNTIFS(Table2[Sub-Sector],Table3[[#This Row],[Sub-Sector]],Table2[% Away From 52W High],"&lt;=10")/Table3[[#This Row],[Count]]</f>
        <v>1</v>
      </c>
      <c r="Q69" s="5">
        <f>COUNTIFS(Table2[Sub-Sector],Table3[[#This Row],[Sub-Sector]],Table2[% Away From 52W Low],"&gt;=10")/Table3[[#This Row],[Count]]</f>
        <v>1</v>
      </c>
      <c r="R69" s="5">
        <f>COUNTIFS(Table2[Sub-Sector],Table3[[#This Row],[Sub-Sector]],Table2[% Price above 20 EMA],"&gt;=0")/Table3[[#This Row],[Count]]</f>
        <v>1</v>
      </c>
      <c r="S69" s="5">
        <f>COUNTIFS(Table2[Sub-Sector],Table3[[#This Row],[Sub-Sector]],Table2[% Price above 50 EMA],"&gt;=0")/Table3[[#This Row],[Count]]</f>
        <v>1</v>
      </c>
      <c r="T69" s="5">
        <f>COUNTIFS(Table2[Sub-Sector],Table3[[#This Row],[Sub-Sector]],Table2[% Price above 200 EMA],"&gt;=0")/Table3[[#This Row],[Count]]</f>
        <v>1</v>
      </c>
      <c r="U69" s="5">
        <f>COUNTIFS(Table2[Sub-Sector],Table3[[#This Row],[Sub-Sector]],Table2[Rate of Change - Zone],"Positive")/Table3[[#This Row],[Count]]</f>
        <v>1</v>
      </c>
      <c r="V69" s="5">
        <f>COUNTIFS(Table2[Sub-Sector],Table3[[#This Row],[Sub-Sector]],Table2[Sharpe Ratio],"&gt;=0.10")/Table3[[#This Row],[Count]]</f>
        <v>0</v>
      </c>
      <c r="W69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463.5</v>
      </c>
      <c r="X69" s="6">
        <f>_xlfn.RANK.AVG(Table3[[#This Row],[Score]],Table3[Score],1)</f>
        <v>67.5</v>
      </c>
      <c r="Y69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262.5</v>
      </c>
      <c r="Z69" s="6">
        <f>_xlfn.RANK.AVG(Table3[[#This Row],[Score 2 ]],Table3[[Score 2 ]],1)</f>
        <v>72.5</v>
      </c>
    </row>
    <row r="70" spans="1:26" x14ac:dyDescent="0.3">
      <c r="A70" t="s">
        <v>706</v>
      </c>
      <c r="B70">
        <f>COUNTIFS(Table2[Sub-Sector],Table3[[#This Row],[Sub-Sector]])</f>
        <v>2</v>
      </c>
      <c r="C70" s="5">
        <f>COUNTIFS(Table2[Sub-Sector],Table3[[#This Row],[Sub-Sector]],Table2[Uptrend],"Uptrend")/Table3[[#This Row],[Count]]</f>
        <v>1</v>
      </c>
      <c r="D70" s="5">
        <f>COUNTIFS(Table2[Sub-Sector],Table3[[#This Row],[Sub-Sector]],Table2[1W Return vs Nifty],"&gt;=5")/Table3[[#This Row],[Count]]</f>
        <v>0.5</v>
      </c>
      <c r="E70" s="5">
        <f>COUNTIFS(Table2[Sub-Sector],Table3[[#This Row],[Sub-Sector]],Table2[1M Return vs Nifty],"&gt;=5")/Table3[[#This Row],[Count]]</f>
        <v>1</v>
      </c>
      <c r="F70" s="5">
        <f>COUNTIFS(Table2[Sub-Sector],Table3[[#This Row],[Sub-Sector]],Table2[6M Return vs Nifty],"&gt;=10")/Table3[[#This Row],[Count]]</f>
        <v>0</v>
      </c>
      <c r="G70" s="5">
        <f>COUNTIFS(Table2[Sub-Sector],Table3[[#This Row],[Sub-Sector]],Table2[1Y Return vs Nifty],"&gt;=10")/Table3[[#This Row],[Count]]</f>
        <v>0</v>
      </c>
      <c r="H70" s="5">
        <f>COUNTIFS(Table2[Sub-Sector],Table3[[#This Row],[Sub-Sector]],Table2[RSI Exponential â€“ 14D],"&gt;=50")/Table3[[#This Row],[Count]]</f>
        <v>1</v>
      </c>
      <c r="I70" s="5">
        <f>COUNTIFS(Table2[Sub-Sector],Table3[[#This Row],[Sub-Sector]],Table2[Relative Volume],"&gt;=1")/Table3[[#This Row],[Count]]</f>
        <v>1</v>
      </c>
      <c r="J70" s="5">
        <f>COUNTIFS(Table2[Sub-Sector],Table3[[#This Row],[Sub-Sector]],Table2[% Away From Day Low],"&gt;=0.05")/Table3[[#This Row],[Count]]</f>
        <v>0</v>
      </c>
      <c r="K70" s="5">
        <f>COUNTIFS(Table2[Sub-Sector],Table3[[#This Row],[Sub-Sector]],Table2[% Away From Day High],"&lt;=0.05")/Table3[[#This Row],[Count]]</f>
        <v>1</v>
      </c>
      <c r="L70" s="5">
        <f>COUNTIFS(Table2[Sub-Sector],Table3[[#This Row],[Sub-Sector]],Table2[% Away From Current Week Low],"&gt;=0.05")/Table3[[#This Row],[Count]]</f>
        <v>0</v>
      </c>
      <c r="M70" s="5">
        <f>COUNTIFS(Table2[Sub-Sector],Table3[[#This Row],[Sub-Sector]],Table2[% Away From Current Week High],"&lt;=0.05")/Table3[[#This Row],[Count]]</f>
        <v>0.5</v>
      </c>
      <c r="N70" s="5">
        <f>COUNTIFS(Table2[Sub-Sector],Table3[[#This Row],[Sub-Sector]],Table2[% Away From Current Month Low],"&gt;=0.05")/Table3[[#This Row],[Count]]</f>
        <v>1</v>
      </c>
      <c r="O70" s="5">
        <f>COUNTIFS(Table2[Sub-Sector],Table3[[#This Row],[Sub-Sector]],Table2[% Away From Current Month High],"&lt;=0.05")/Table3[[#This Row],[Count]]</f>
        <v>0.5</v>
      </c>
      <c r="P70" s="5">
        <f>COUNTIFS(Table2[Sub-Sector],Table3[[#This Row],[Sub-Sector]],Table2[% Away From 52W High],"&lt;=10")/Table3[[#This Row],[Count]]</f>
        <v>1</v>
      </c>
      <c r="Q70" s="5">
        <f>COUNTIFS(Table2[Sub-Sector],Table3[[#This Row],[Sub-Sector]],Table2[% Away From 52W Low],"&gt;=10")/Table3[[#This Row],[Count]]</f>
        <v>1</v>
      </c>
      <c r="R70" s="5">
        <f>COUNTIFS(Table2[Sub-Sector],Table3[[#This Row],[Sub-Sector]],Table2[% Price above 20 EMA],"&gt;=0")/Table3[[#This Row],[Count]]</f>
        <v>1</v>
      </c>
      <c r="S70" s="5">
        <f>COUNTIFS(Table2[Sub-Sector],Table3[[#This Row],[Sub-Sector]],Table2[% Price above 50 EMA],"&gt;=0")/Table3[[#This Row],[Count]]</f>
        <v>1</v>
      </c>
      <c r="T70" s="5">
        <f>COUNTIFS(Table2[Sub-Sector],Table3[[#This Row],[Sub-Sector]],Table2[% Price above 200 EMA],"&gt;=0")/Table3[[#This Row],[Count]]</f>
        <v>1</v>
      </c>
      <c r="U70" s="5">
        <f>COUNTIFS(Table2[Sub-Sector],Table3[[#This Row],[Sub-Sector]],Table2[Rate of Change - Zone],"Positive")/Table3[[#This Row],[Count]]</f>
        <v>1</v>
      </c>
      <c r="V70" s="5">
        <f>COUNTIFS(Table2[Sub-Sector],Table3[[#This Row],[Sub-Sector]],Table2[Sharpe Ratio],"&gt;=0.10")/Table3[[#This Row],[Count]]</f>
        <v>0</v>
      </c>
      <c r="W70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296</v>
      </c>
      <c r="X70" s="6">
        <f>_xlfn.RANK.AVG(Table3[[#This Row],[Score]],Table3[Score],1)</f>
        <v>22</v>
      </c>
      <c r="Y70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262.5</v>
      </c>
      <c r="Z70" s="6">
        <f>_xlfn.RANK.AVG(Table3[[#This Row],[Score 2 ]],Table3[[Score 2 ]],1)</f>
        <v>72.5</v>
      </c>
    </row>
    <row r="71" spans="1:26" x14ac:dyDescent="0.3">
      <c r="A71" t="s">
        <v>86</v>
      </c>
      <c r="B71">
        <f>COUNTIFS(Table2[Sub-Sector],Table3[[#This Row],[Sub-Sector]])</f>
        <v>3</v>
      </c>
      <c r="C71" s="5">
        <f>COUNTIFS(Table2[Sub-Sector],Table3[[#This Row],[Sub-Sector]],Table2[Uptrend],"Uptrend")/Table3[[#This Row],[Count]]</f>
        <v>1</v>
      </c>
      <c r="D71" s="5">
        <f>COUNTIFS(Table2[Sub-Sector],Table3[[#This Row],[Sub-Sector]],Table2[1W Return vs Nifty],"&gt;=5")/Table3[[#This Row],[Count]]</f>
        <v>0</v>
      </c>
      <c r="E71" s="5">
        <f>COUNTIFS(Table2[Sub-Sector],Table3[[#This Row],[Sub-Sector]],Table2[1M Return vs Nifty],"&gt;=5")/Table3[[#This Row],[Count]]</f>
        <v>0.33333333333333331</v>
      </c>
      <c r="F71" s="5">
        <f>COUNTIFS(Table2[Sub-Sector],Table3[[#This Row],[Sub-Sector]],Table2[6M Return vs Nifty],"&gt;=10")/Table3[[#This Row],[Count]]</f>
        <v>0.33333333333333331</v>
      </c>
      <c r="G71" s="5">
        <f>COUNTIFS(Table2[Sub-Sector],Table3[[#This Row],[Sub-Sector]],Table2[1Y Return vs Nifty],"&gt;=10")/Table3[[#This Row],[Count]]</f>
        <v>0</v>
      </c>
      <c r="H71" s="5">
        <f>COUNTIFS(Table2[Sub-Sector],Table3[[#This Row],[Sub-Sector]],Table2[RSI Exponential â€“ 14D],"&gt;=50")/Table3[[#This Row],[Count]]</f>
        <v>1</v>
      </c>
      <c r="I71" s="5">
        <f>COUNTIFS(Table2[Sub-Sector],Table3[[#This Row],[Sub-Sector]],Table2[Relative Volume],"&gt;=1")/Table3[[#This Row],[Count]]</f>
        <v>0.66666666666666663</v>
      </c>
      <c r="J71" s="5">
        <f>COUNTIFS(Table2[Sub-Sector],Table3[[#This Row],[Sub-Sector]],Table2[% Away From Day Low],"&gt;=0.05")/Table3[[#This Row],[Count]]</f>
        <v>0</v>
      </c>
      <c r="K71" s="5">
        <f>COUNTIFS(Table2[Sub-Sector],Table3[[#This Row],[Sub-Sector]],Table2[% Away From Day High],"&lt;=0.05")/Table3[[#This Row],[Count]]</f>
        <v>1</v>
      </c>
      <c r="L71" s="5">
        <f>COUNTIFS(Table2[Sub-Sector],Table3[[#This Row],[Sub-Sector]],Table2[% Away From Current Week Low],"&gt;=0.05")/Table3[[#This Row],[Count]]</f>
        <v>0</v>
      </c>
      <c r="M71" s="5">
        <f>COUNTIFS(Table2[Sub-Sector],Table3[[#This Row],[Sub-Sector]],Table2[% Away From Current Week High],"&lt;=0.05")/Table3[[#This Row],[Count]]</f>
        <v>1</v>
      </c>
      <c r="N71" s="5">
        <f>COUNTIFS(Table2[Sub-Sector],Table3[[#This Row],[Sub-Sector]],Table2[% Away From Current Month Low],"&gt;=0.05")/Table3[[#This Row],[Count]]</f>
        <v>1</v>
      </c>
      <c r="O71" s="5">
        <f>COUNTIFS(Table2[Sub-Sector],Table3[[#This Row],[Sub-Sector]],Table2[% Away From Current Month High],"&lt;=0.05")/Table3[[#This Row],[Count]]</f>
        <v>0.66666666666666663</v>
      </c>
      <c r="P71" s="5">
        <f>COUNTIFS(Table2[Sub-Sector],Table3[[#This Row],[Sub-Sector]],Table2[% Away From 52W High],"&lt;=10")/Table3[[#This Row],[Count]]</f>
        <v>0.66666666666666663</v>
      </c>
      <c r="Q71" s="5">
        <f>COUNTIFS(Table2[Sub-Sector],Table3[[#This Row],[Sub-Sector]],Table2[% Away From 52W Low],"&gt;=10")/Table3[[#This Row],[Count]]</f>
        <v>1</v>
      </c>
      <c r="R71" s="5">
        <f>COUNTIFS(Table2[Sub-Sector],Table3[[#This Row],[Sub-Sector]],Table2[% Price above 20 EMA],"&gt;=0")/Table3[[#This Row],[Count]]</f>
        <v>1</v>
      </c>
      <c r="S71" s="5">
        <f>COUNTIFS(Table2[Sub-Sector],Table3[[#This Row],[Sub-Sector]],Table2[% Price above 50 EMA],"&gt;=0")/Table3[[#This Row],[Count]]</f>
        <v>1</v>
      </c>
      <c r="T71" s="5">
        <f>COUNTIFS(Table2[Sub-Sector],Table3[[#This Row],[Sub-Sector]],Table2[% Price above 200 EMA],"&gt;=0")/Table3[[#This Row],[Count]]</f>
        <v>1</v>
      </c>
      <c r="U71" s="5">
        <f>COUNTIFS(Table2[Sub-Sector],Table3[[#This Row],[Sub-Sector]],Table2[Rate of Change - Zone],"Positive")/Table3[[#This Row],[Count]]</f>
        <v>1</v>
      </c>
      <c r="V71" s="5">
        <f>COUNTIFS(Table2[Sub-Sector],Table3[[#This Row],[Sub-Sector]],Table2[Sharpe Ratio],"&gt;=0.10")/Table3[[#This Row],[Count]]</f>
        <v>0.33333333333333331</v>
      </c>
      <c r="W71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417</v>
      </c>
      <c r="X71" s="6">
        <f>_xlfn.RANK.AVG(Table3[[#This Row],[Score]],Table3[Score],1)</f>
        <v>52</v>
      </c>
      <c r="Y71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262.5</v>
      </c>
      <c r="Z71" s="6">
        <f>_xlfn.RANK.AVG(Table3[[#This Row],[Score 2 ]],Table3[[Score 2 ]],1)</f>
        <v>72.5</v>
      </c>
    </row>
    <row r="72" spans="1:26" x14ac:dyDescent="0.3">
      <c r="A72" t="s">
        <v>306</v>
      </c>
      <c r="B72">
        <f>COUNTIFS(Table2[Sub-Sector],Table3[[#This Row],[Sub-Sector]])</f>
        <v>1</v>
      </c>
      <c r="C72" s="5">
        <f>COUNTIFS(Table2[Sub-Sector],Table3[[#This Row],[Sub-Sector]],Table2[Uptrend],"Uptrend")/Table3[[#This Row],[Count]]</f>
        <v>1</v>
      </c>
      <c r="D72" s="5">
        <f>COUNTIFS(Table2[Sub-Sector],Table3[[#This Row],[Sub-Sector]],Table2[1W Return vs Nifty],"&gt;=5")/Table3[[#This Row],[Count]]</f>
        <v>0</v>
      </c>
      <c r="E72" s="5">
        <f>COUNTIFS(Table2[Sub-Sector],Table3[[#This Row],[Sub-Sector]],Table2[1M Return vs Nifty],"&gt;=5")/Table3[[#This Row],[Count]]</f>
        <v>1</v>
      </c>
      <c r="F72" s="5">
        <f>COUNTIFS(Table2[Sub-Sector],Table3[[#This Row],[Sub-Sector]],Table2[6M Return vs Nifty],"&gt;=10")/Table3[[#This Row],[Count]]</f>
        <v>0</v>
      </c>
      <c r="G72" s="5">
        <f>COUNTIFS(Table2[Sub-Sector],Table3[[#This Row],[Sub-Sector]],Table2[1Y Return vs Nifty],"&gt;=10")/Table3[[#This Row],[Count]]</f>
        <v>0</v>
      </c>
      <c r="H72" s="5">
        <f>COUNTIFS(Table2[Sub-Sector],Table3[[#This Row],[Sub-Sector]],Table2[RSI Exponential â€“ 14D],"&gt;=50")/Table3[[#This Row],[Count]]</f>
        <v>1</v>
      </c>
      <c r="I72" s="5">
        <f>COUNTIFS(Table2[Sub-Sector],Table3[[#This Row],[Sub-Sector]],Table2[Relative Volume],"&gt;=1")/Table3[[#This Row],[Count]]</f>
        <v>1</v>
      </c>
      <c r="J72" s="5">
        <f>COUNTIFS(Table2[Sub-Sector],Table3[[#This Row],[Sub-Sector]],Table2[% Away From Day Low],"&gt;=0.05")/Table3[[#This Row],[Count]]</f>
        <v>0</v>
      </c>
      <c r="K72" s="5">
        <f>COUNTIFS(Table2[Sub-Sector],Table3[[#This Row],[Sub-Sector]],Table2[% Away From Day High],"&lt;=0.05")/Table3[[#This Row],[Count]]</f>
        <v>1</v>
      </c>
      <c r="L72" s="5">
        <f>COUNTIFS(Table2[Sub-Sector],Table3[[#This Row],[Sub-Sector]],Table2[% Away From Current Week Low],"&gt;=0.05")/Table3[[#This Row],[Count]]</f>
        <v>1</v>
      </c>
      <c r="M72" s="5">
        <f>COUNTIFS(Table2[Sub-Sector],Table3[[#This Row],[Sub-Sector]],Table2[% Away From Current Week High],"&lt;=0.05")/Table3[[#This Row],[Count]]</f>
        <v>1</v>
      </c>
      <c r="N72" s="5">
        <f>COUNTIFS(Table2[Sub-Sector],Table3[[#This Row],[Sub-Sector]],Table2[% Away From Current Month Low],"&gt;=0.05")/Table3[[#This Row],[Count]]</f>
        <v>1</v>
      </c>
      <c r="O72" s="5">
        <f>COUNTIFS(Table2[Sub-Sector],Table3[[#This Row],[Sub-Sector]],Table2[% Away From Current Month High],"&lt;=0.05")/Table3[[#This Row],[Count]]</f>
        <v>1</v>
      </c>
      <c r="P72" s="5">
        <f>COUNTIFS(Table2[Sub-Sector],Table3[[#This Row],[Sub-Sector]],Table2[% Away From 52W High],"&lt;=10")/Table3[[#This Row],[Count]]</f>
        <v>1</v>
      </c>
      <c r="Q72" s="5">
        <f>COUNTIFS(Table2[Sub-Sector],Table3[[#This Row],[Sub-Sector]],Table2[% Away From 52W Low],"&gt;=10")/Table3[[#This Row],[Count]]</f>
        <v>1</v>
      </c>
      <c r="R72" s="5">
        <f>COUNTIFS(Table2[Sub-Sector],Table3[[#This Row],[Sub-Sector]],Table2[% Price above 20 EMA],"&gt;=0")/Table3[[#This Row],[Count]]</f>
        <v>1</v>
      </c>
      <c r="S72" s="5">
        <f>COUNTIFS(Table2[Sub-Sector],Table3[[#This Row],[Sub-Sector]],Table2[% Price above 50 EMA],"&gt;=0")/Table3[[#This Row],[Count]]</f>
        <v>1</v>
      </c>
      <c r="T72" s="5">
        <f>COUNTIFS(Table2[Sub-Sector],Table3[[#This Row],[Sub-Sector]],Table2[% Price above 200 EMA],"&gt;=0")/Table3[[#This Row],[Count]]</f>
        <v>1</v>
      </c>
      <c r="U72" s="5">
        <f>COUNTIFS(Table2[Sub-Sector],Table3[[#This Row],[Sub-Sector]],Table2[Rate of Change - Zone],"Positive")/Table3[[#This Row],[Count]]</f>
        <v>1</v>
      </c>
      <c r="V72" s="5">
        <f>COUNTIFS(Table2[Sub-Sector],Table3[[#This Row],[Sub-Sector]],Table2[Sharpe Ratio],"&gt;=0.10")/Table3[[#This Row],[Count]]</f>
        <v>1</v>
      </c>
      <c r="W72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368</v>
      </c>
      <c r="X72" s="6">
        <f>_xlfn.RANK.AVG(Table3[[#This Row],[Score]],Table3[Score],1)</f>
        <v>41</v>
      </c>
      <c r="Y72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262.5</v>
      </c>
      <c r="Z72" s="6">
        <f>_xlfn.RANK.AVG(Table3[[#This Row],[Score 2 ]],Table3[[Score 2 ]],1)</f>
        <v>72.5</v>
      </c>
    </row>
    <row r="73" spans="1:26" x14ac:dyDescent="0.3">
      <c r="A73" t="s">
        <v>443</v>
      </c>
      <c r="B73">
        <f>COUNTIFS(Table2[Sub-Sector],Table3[[#This Row],[Sub-Sector]])</f>
        <v>1</v>
      </c>
      <c r="C73" s="5">
        <f>COUNTIFS(Table2[Sub-Sector],Table3[[#This Row],[Sub-Sector]],Table2[Uptrend],"Uptrend")/Table3[[#This Row],[Count]]</f>
        <v>1</v>
      </c>
      <c r="D73" s="5">
        <f>COUNTIFS(Table2[Sub-Sector],Table3[[#This Row],[Sub-Sector]],Table2[1W Return vs Nifty],"&gt;=5")/Table3[[#This Row],[Count]]</f>
        <v>0</v>
      </c>
      <c r="E73" s="5">
        <f>COUNTIFS(Table2[Sub-Sector],Table3[[#This Row],[Sub-Sector]],Table2[1M Return vs Nifty],"&gt;=5")/Table3[[#This Row],[Count]]</f>
        <v>0</v>
      </c>
      <c r="F73" s="5">
        <f>COUNTIFS(Table2[Sub-Sector],Table3[[#This Row],[Sub-Sector]],Table2[6M Return vs Nifty],"&gt;=10")/Table3[[#This Row],[Count]]</f>
        <v>0</v>
      </c>
      <c r="G73" s="5">
        <f>COUNTIFS(Table2[Sub-Sector],Table3[[#This Row],[Sub-Sector]],Table2[1Y Return vs Nifty],"&gt;=10")/Table3[[#This Row],[Count]]</f>
        <v>0</v>
      </c>
      <c r="H73" s="5">
        <f>COUNTIFS(Table2[Sub-Sector],Table3[[#This Row],[Sub-Sector]],Table2[RSI Exponential â€“ 14D],"&gt;=50")/Table3[[#This Row],[Count]]</f>
        <v>1</v>
      </c>
      <c r="I73" s="5">
        <f>COUNTIFS(Table2[Sub-Sector],Table3[[#This Row],[Sub-Sector]],Table2[Relative Volume],"&gt;=1")/Table3[[#This Row],[Count]]</f>
        <v>1</v>
      </c>
      <c r="J73" s="5">
        <f>COUNTIFS(Table2[Sub-Sector],Table3[[#This Row],[Sub-Sector]],Table2[% Away From Day Low],"&gt;=0.05")/Table3[[#This Row],[Count]]</f>
        <v>0</v>
      </c>
      <c r="K73" s="5">
        <f>COUNTIFS(Table2[Sub-Sector],Table3[[#This Row],[Sub-Sector]],Table2[% Away From Day High],"&lt;=0.05")/Table3[[#This Row],[Count]]</f>
        <v>1</v>
      </c>
      <c r="L73" s="5">
        <f>COUNTIFS(Table2[Sub-Sector],Table3[[#This Row],[Sub-Sector]],Table2[% Away From Current Week Low],"&gt;=0.05")/Table3[[#This Row],[Count]]</f>
        <v>0</v>
      </c>
      <c r="M73" s="5">
        <f>COUNTIFS(Table2[Sub-Sector],Table3[[#This Row],[Sub-Sector]],Table2[% Away From Current Week High],"&lt;=0.05")/Table3[[#This Row],[Count]]</f>
        <v>1</v>
      </c>
      <c r="N73" s="5">
        <f>COUNTIFS(Table2[Sub-Sector],Table3[[#This Row],[Sub-Sector]],Table2[% Away From Current Month Low],"&gt;=0.05")/Table3[[#This Row],[Count]]</f>
        <v>1</v>
      </c>
      <c r="O73" s="5">
        <f>COUNTIFS(Table2[Sub-Sector],Table3[[#This Row],[Sub-Sector]],Table2[% Away From Current Month High],"&lt;=0.05")/Table3[[#This Row],[Count]]</f>
        <v>1</v>
      </c>
      <c r="P73" s="5">
        <f>COUNTIFS(Table2[Sub-Sector],Table3[[#This Row],[Sub-Sector]],Table2[% Away From 52W High],"&lt;=10")/Table3[[#This Row],[Count]]</f>
        <v>0</v>
      </c>
      <c r="Q73" s="5">
        <f>COUNTIFS(Table2[Sub-Sector],Table3[[#This Row],[Sub-Sector]],Table2[% Away From 52W Low],"&gt;=10")/Table3[[#This Row],[Count]]</f>
        <v>1</v>
      </c>
      <c r="R73" s="5">
        <f>COUNTIFS(Table2[Sub-Sector],Table3[[#This Row],[Sub-Sector]],Table2[% Price above 20 EMA],"&gt;=0")/Table3[[#This Row],[Count]]</f>
        <v>1</v>
      </c>
      <c r="S73" s="5">
        <f>COUNTIFS(Table2[Sub-Sector],Table3[[#This Row],[Sub-Sector]],Table2[% Price above 50 EMA],"&gt;=0")/Table3[[#This Row],[Count]]</f>
        <v>1</v>
      </c>
      <c r="T73" s="5">
        <f>COUNTIFS(Table2[Sub-Sector],Table3[[#This Row],[Sub-Sector]],Table2[% Price above 200 EMA],"&gt;=0")/Table3[[#This Row],[Count]]</f>
        <v>1</v>
      </c>
      <c r="U73" s="5">
        <f>COUNTIFS(Table2[Sub-Sector],Table3[[#This Row],[Sub-Sector]],Table2[Rate of Change - Zone],"Positive")/Table3[[#This Row],[Count]]</f>
        <v>1</v>
      </c>
      <c r="V73" s="5">
        <f>COUNTIFS(Table2[Sub-Sector],Table3[[#This Row],[Sub-Sector]],Table2[Sharpe Ratio],"&gt;=0.10")/Table3[[#This Row],[Count]]</f>
        <v>0</v>
      </c>
      <c r="W73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463.5</v>
      </c>
      <c r="X73" s="6">
        <f>_xlfn.RANK.AVG(Table3[[#This Row],[Score]],Table3[Score],1)</f>
        <v>67.5</v>
      </c>
      <c r="Y73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262.5</v>
      </c>
      <c r="Z73" s="6">
        <f>_xlfn.RANK.AVG(Table3[[#This Row],[Score 2 ]],Table3[[Score 2 ]],1)</f>
        <v>72.5</v>
      </c>
    </row>
    <row r="74" spans="1:26" x14ac:dyDescent="0.3">
      <c r="A74" t="s">
        <v>1434</v>
      </c>
      <c r="B74">
        <f>COUNTIFS(Table2[Sub-Sector],Table3[[#This Row],[Sub-Sector]])</f>
        <v>2</v>
      </c>
      <c r="C74" s="5">
        <f>COUNTIFS(Table2[Sub-Sector],Table3[[#This Row],[Sub-Sector]],Table2[Uptrend],"Uptrend")/Table3[[#This Row],[Count]]</f>
        <v>0</v>
      </c>
      <c r="D74" s="5">
        <f>COUNTIFS(Table2[Sub-Sector],Table3[[#This Row],[Sub-Sector]],Table2[1W Return vs Nifty],"&gt;=5")/Table3[[#This Row],[Count]]</f>
        <v>0</v>
      </c>
      <c r="E74" s="5">
        <f>COUNTIFS(Table2[Sub-Sector],Table3[[#This Row],[Sub-Sector]],Table2[1M Return vs Nifty],"&gt;=5")/Table3[[#This Row],[Count]]</f>
        <v>0</v>
      </c>
      <c r="F74" s="5">
        <f>COUNTIFS(Table2[Sub-Sector],Table3[[#This Row],[Sub-Sector]],Table2[6M Return vs Nifty],"&gt;=10")/Table3[[#This Row],[Count]]</f>
        <v>0</v>
      </c>
      <c r="G74" s="5">
        <f>COUNTIFS(Table2[Sub-Sector],Table3[[#This Row],[Sub-Sector]],Table2[1Y Return vs Nifty],"&gt;=10")/Table3[[#This Row],[Count]]</f>
        <v>0</v>
      </c>
      <c r="H74" s="5">
        <f>COUNTIFS(Table2[Sub-Sector],Table3[[#This Row],[Sub-Sector]],Table2[RSI Exponential â€“ 14D],"&gt;=50")/Table3[[#This Row],[Count]]</f>
        <v>1</v>
      </c>
      <c r="I74" s="5">
        <f>COUNTIFS(Table2[Sub-Sector],Table3[[#This Row],[Sub-Sector]],Table2[Relative Volume],"&gt;=1")/Table3[[#This Row],[Count]]</f>
        <v>1</v>
      </c>
      <c r="J74" s="5">
        <f>COUNTIFS(Table2[Sub-Sector],Table3[[#This Row],[Sub-Sector]],Table2[% Away From Day Low],"&gt;=0.05")/Table3[[#This Row],[Count]]</f>
        <v>0</v>
      </c>
      <c r="K74" s="5">
        <f>COUNTIFS(Table2[Sub-Sector],Table3[[#This Row],[Sub-Sector]],Table2[% Away From Day High],"&lt;=0.05")/Table3[[#This Row],[Count]]</f>
        <v>1</v>
      </c>
      <c r="L74" s="5">
        <f>COUNTIFS(Table2[Sub-Sector],Table3[[#This Row],[Sub-Sector]],Table2[% Away From Current Week Low],"&gt;=0.05")/Table3[[#This Row],[Count]]</f>
        <v>0</v>
      </c>
      <c r="M74" s="5">
        <f>COUNTIFS(Table2[Sub-Sector],Table3[[#This Row],[Sub-Sector]],Table2[% Away From Current Week High],"&lt;=0.05")/Table3[[#This Row],[Count]]</f>
        <v>1</v>
      </c>
      <c r="N74" s="5">
        <f>COUNTIFS(Table2[Sub-Sector],Table3[[#This Row],[Sub-Sector]],Table2[% Away From Current Month Low],"&gt;=0.05")/Table3[[#This Row],[Count]]</f>
        <v>1</v>
      </c>
      <c r="O74" s="5">
        <f>COUNTIFS(Table2[Sub-Sector],Table3[[#This Row],[Sub-Sector]],Table2[% Away From Current Month High],"&lt;=0.05")/Table3[[#This Row],[Count]]</f>
        <v>0.5</v>
      </c>
      <c r="P74" s="5">
        <f>COUNTIFS(Table2[Sub-Sector],Table3[[#This Row],[Sub-Sector]],Table2[% Away From 52W High],"&lt;=10")/Table3[[#This Row],[Count]]</f>
        <v>0</v>
      </c>
      <c r="Q74" s="5">
        <f>COUNTIFS(Table2[Sub-Sector],Table3[[#This Row],[Sub-Sector]],Table2[% Away From 52W Low],"&gt;=10")/Table3[[#This Row],[Count]]</f>
        <v>1</v>
      </c>
      <c r="R74" s="5">
        <f>COUNTIFS(Table2[Sub-Sector],Table3[[#This Row],[Sub-Sector]],Table2[% Price above 20 EMA],"&gt;=0")/Table3[[#This Row],[Count]]</f>
        <v>1</v>
      </c>
      <c r="S74" s="5">
        <f>COUNTIFS(Table2[Sub-Sector],Table3[[#This Row],[Sub-Sector]],Table2[% Price above 50 EMA],"&gt;=0")/Table3[[#This Row],[Count]]</f>
        <v>1</v>
      </c>
      <c r="T74" s="5">
        <f>COUNTIFS(Table2[Sub-Sector],Table3[[#This Row],[Sub-Sector]],Table2[% Price above 200 EMA],"&gt;=0")/Table3[[#This Row],[Count]]</f>
        <v>0.5</v>
      </c>
      <c r="U74" s="5">
        <f>COUNTIFS(Table2[Sub-Sector],Table3[[#This Row],[Sub-Sector]],Table2[Rate of Change - Zone],"Positive")/Table3[[#This Row],[Count]]</f>
        <v>1</v>
      </c>
      <c r="V74" s="5">
        <f>COUNTIFS(Table2[Sub-Sector],Table3[[#This Row],[Sub-Sector]],Table2[Sharpe Ratio],"&gt;=0.10")/Table3[[#This Row],[Count]]</f>
        <v>0</v>
      </c>
      <c r="W74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559</v>
      </c>
      <c r="X74" s="6">
        <f>_xlfn.RANK.AVG(Table3[[#This Row],[Score]],Table3[Score],1)</f>
        <v>107</v>
      </c>
      <c r="Y74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262.5</v>
      </c>
      <c r="Z74" s="6">
        <f>_xlfn.RANK.AVG(Table3[[#This Row],[Score 2 ]],Table3[[Score 2 ]],1)</f>
        <v>72.5</v>
      </c>
    </row>
    <row r="75" spans="1:26" x14ac:dyDescent="0.3">
      <c r="A75" t="s">
        <v>1495</v>
      </c>
      <c r="B75">
        <f>COUNTIFS(Table2[Sub-Sector],Table3[[#This Row],[Sub-Sector]])</f>
        <v>1</v>
      </c>
      <c r="C75" s="5">
        <f>COUNTIFS(Table2[Sub-Sector],Table3[[#This Row],[Sub-Sector]],Table2[Uptrend],"Uptrend")/Table3[[#This Row],[Count]]</f>
        <v>0</v>
      </c>
      <c r="D75" s="5">
        <f>COUNTIFS(Table2[Sub-Sector],Table3[[#This Row],[Sub-Sector]],Table2[1W Return vs Nifty],"&gt;=5")/Table3[[#This Row],[Count]]</f>
        <v>0</v>
      </c>
      <c r="E75" s="5">
        <f>COUNTIFS(Table2[Sub-Sector],Table3[[#This Row],[Sub-Sector]],Table2[1M Return vs Nifty],"&gt;=5")/Table3[[#This Row],[Count]]</f>
        <v>0</v>
      </c>
      <c r="F75" s="5">
        <f>COUNTIFS(Table2[Sub-Sector],Table3[[#This Row],[Sub-Sector]],Table2[6M Return vs Nifty],"&gt;=10")/Table3[[#This Row],[Count]]</f>
        <v>0</v>
      </c>
      <c r="G75" s="5">
        <f>COUNTIFS(Table2[Sub-Sector],Table3[[#This Row],[Sub-Sector]],Table2[1Y Return vs Nifty],"&gt;=10")/Table3[[#This Row],[Count]]</f>
        <v>0</v>
      </c>
      <c r="H75" s="5">
        <f>COUNTIFS(Table2[Sub-Sector],Table3[[#This Row],[Sub-Sector]],Table2[RSI Exponential â€“ 14D],"&gt;=50")/Table3[[#This Row],[Count]]</f>
        <v>0</v>
      </c>
      <c r="I75" s="5">
        <f>COUNTIFS(Table2[Sub-Sector],Table3[[#This Row],[Sub-Sector]],Table2[Relative Volume],"&gt;=1")/Table3[[#This Row],[Count]]</f>
        <v>1</v>
      </c>
      <c r="J75" s="5">
        <f>COUNTIFS(Table2[Sub-Sector],Table3[[#This Row],[Sub-Sector]],Table2[% Away From Day Low],"&gt;=0.05")/Table3[[#This Row],[Count]]</f>
        <v>1</v>
      </c>
      <c r="K75" s="5">
        <f>COUNTIFS(Table2[Sub-Sector],Table3[[#This Row],[Sub-Sector]],Table2[% Away From Day High],"&lt;=0.05")/Table3[[#This Row],[Count]]</f>
        <v>1</v>
      </c>
      <c r="L75" s="5">
        <f>COUNTIFS(Table2[Sub-Sector],Table3[[#This Row],[Sub-Sector]],Table2[% Away From Current Week Low],"&gt;=0.05")/Table3[[#This Row],[Count]]</f>
        <v>1</v>
      </c>
      <c r="M75" s="5">
        <f>COUNTIFS(Table2[Sub-Sector],Table3[[#This Row],[Sub-Sector]],Table2[% Away From Current Week High],"&lt;=0.05")/Table3[[#This Row],[Count]]</f>
        <v>1</v>
      </c>
      <c r="N75" s="5">
        <f>COUNTIFS(Table2[Sub-Sector],Table3[[#This Row],[Sub-Sector]],Table2[% Away From Current Month Low],"&gt;=0.05")/Table3[[#This Row],[Count]]</f>
        <v>1</v>
      </c>
      <c r="O75" s="5">
        <f>COUNTIFS(Table2[Sub-Sector],Table3[[#This Row],[Sub-Sector]],Table2[% Away From Current Month High],"&lt;=0.05")/Table3[[#This Row],[Count]]</f>
        <v>1</v>
      </c>
      <c r="P75" s="5">
        <f>COUNTIFS(Table2[Sub-Sector],Table3[[#This Row],[Sub-Sector]],Table2[% Away From 52W High],"&lt;=10")/Table3[[#This Row],[Count]]</f>
        <v>0</v>
      </c>
      <c r="Q75" s="5">
        <f>COUNTIFS(Table2[Sub-Sector],Table3[[#This Row],[Sub-Sector]],Table2[% Away From 52W Low],"&gt;=10")/Table3[[#This Row],[Count]]</f>
        <v>1</v>
      </c>
      <c r="R75" s="5">
        <f>COUNTIFS(Table2[Sub-Sector],Table3[[#This Row],[Sub-Sector]],Table2[% Price above 20 EMA],"&gt;=0")/Table3[[#This Row],[Count]]</f>
        <v>1</v>
      </c>
      <c r="S75" s="5">
        <f>COUNTIFS(Table2[Sub-Sector],Table3[[#This Row],[Sub-Sector]],Table2[% Price above 50 EMA],"&gt;=0")/Table3[[#This Row],[Count]]</f>
        <v>1</v>
      </c>
      <c r="T75" s="5">
        <f>COUNTIFS(Table2[Sub-Sector],Table3[[#This Row],[Sub-Sector]],Table2[% Price above 200 EMA],"&gt;=0")/Table3[[#This Row],[Count]]</f>
        <v>1</v>
      </c>
      <c r="U75" s="5">
        <f>COUNTIFS(Table2[Sub-Sector],Table3[[#This Row],[Sub-Sector]],Table2[Rate of Change - Zone],"Positive")/Table3[[#This Row],[Count]]</f>
        <v>1</v>
      </c>
      <c r="V75" s="5">
        <f>COUNTIFS(Table2[Sub-Sector],Table3[[#This Row],[Sub-Sector]],Table2[Sharpe Ratio],"&gt;=0.10")/Table3[[#This Row],[Count]]</f>
        <v>1</v>
      </c>
      <c r="W75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559</v>
      </c>
      <c r="X75" s="6">
        <f>_xlfn.RANK.AVG(Table3[[#This Row],[Score]],Table3[Score],1)</f>
        <v>107</v>
      </c>
      <c r="Y75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262.5</v>
      </c>
      <c r="Z75" s="6">
        <f>_xlfn.RANK.AVG(Table3[[#This Row],[Score 2 ]],Table3[[Score 2 ]],1)</f>
        <v>72.5</v>
      </c>
    </row>
    <row r="76" spans="1:26" x14ac:dyDescent="0.3">
      <c r="A76" t="s">
        <v>966</v>
      </c>
      <c r="B76">
        <f>COUNTIFS(Table2[Sub-Sector],Table3[[#This Row],[Sub-Sector]])</f>
        <v>1</v>
      </c>
      <c r="C76" s="5">
        <f>COUNTIFS(Table2[Sub-Sector],Table3[[#This Row],[Sub-Sector]],Table2[Uptrend],"Uptrend")/Table3[[#This Row],[Count]]</f>
        <v>0</v>
      </c>
      <c r="D76" s="5">
        <f>COUNTIFS(Table2[Sub-Sector],Table3[[#This Row],[Sub-Sector]],Table2[1W Return vs Nifty],"&gt;=5")/Table3[[#This Row],[Count]]</f>
        <v>0</v>
      </c>
      <c r="E76" s="5">
        <f>COUNTIFS(Table2[Sub-Sector],Table3[[#This Row],[Sub-Sector]],Table2[1M Return vs Nifty],"&gt;=5")/Table3[[#This Row],[Count]]</f>
        <v>0</v>
      </c>
      <c r="F76" s="5">
        <f>COUNTIFS(Table2[Sub-Sector],Table3[[#This Row],[Sub-Sector]],Table2[6M Return vs Nifty],"&gt;=10")/Table3[[#This Row],[Count]]</f>
        <v>0</v>
      </c>
      <c r="G76" s="5">
        <f>COUNTIFS(Table2[Sub-Sector],Table3[[#This Row],[Sub-Sector]],Table2[1Y Return vs Nifty],"&gt;=10")/Table3[[#This Row],[Count]]</f>
        <v>0</v>
      </c>
      <c r="H76" s="5">
        <f>COUNTIFS(Table2[Sub-Sector],Table3[[#This Row],[Sub-Sector]],Table2[RSI Exponential â€“ 14D],"&gt;=50")/Table3[[#This Row],[Count]]</f>
        <v>1</v>
      </c>
      <c r="I76" s="5">
        <f>COUNTIFS(Table2[Sub-Sector],Table3[[#This Row],[Sub-Sector]],Table2[Relative Volume],"&gt;=1")/Table3[[#This Row],[Count]]</f>
        <v>1</v>
      </c>
      <c r="J76" s="5">
        <f>COUNTIFS(Table2[Sub-Sector],Table3[[#This Row],[Sub-Sector]],Table2[% Away From Day Low],"&gt;=0.05")/Table3[[#This Row],[Count]]</f>
        <v>0</v>
      </c>
      <c r="K76" s="5">
        <f>COUNTIFS(Table2[Sub-Sector],Table3[[#This Row],[Sub-Sector]],Table2[% Away From Day High],"&lt;=0.05")/Table3[[#This Row],[Count]]</f>
        <v>1</v>
      </c>
      <c r="L76" s="5">
        <f>COUNTIFS(Table2[Sub-Sector],Table3[[#This Row],[Sub-Sector]],Table2[% Away From Current Week Low],"&gt;=0.05")/Table3[[#This Row],[Count]]</f>
        <v>0</v>
      </c>
      <c r="M76" s="5">
        <f>COUNTIFS(Table2[Sub-Sector],Table3[[#This Row],[Sub-Sector]],Table2[% Away From Current Week High],"&lt;=0.05")/Table3[[#This Row],[Count]]</f>
        <v>1</v>
      </c>
      <c r="N76" s="5">
        <f>COUNTIFS(Table2[Sub-Sector],Table3[[#This Row],[Sub-Sector]],Table2[% Away From Current Month Low],"&gt;=0.05")/Table3[[#This Row],[Count]]</f>
        <v>1</v>
      </c>
      <c r="O76" s="5">
        <f>COUNTIFS(Table2[Sub-Sector],Table3[[#This Row],[Sub-Sector]],Table2[% Away From Current Month High],"&lt;=0.05")/Table3[[#This Row],[Count]]</f>
        <v>1</v>
      </c>
      <c r="P76" s="5">
        <f>COUNTIFS(Table2[Sub-Sector],Table3[[#This Row],[Sub-Sector]],Table2[% Away From 52W High],"&lt;=10")/Table3[[#This Row],[Count]]</f>
        <v>0</v>
      </c>
      <c r="Q76" s="5">
        <f>COUNTIFS(Table2[Sub-Sector],Table3[[#This Row],[Sub-Sector]],Table2[% Away From 52W Low],"&gt;=10")/Table3[[#This Row],[Count]]</f>
        <v>1</v>
      </c>
      <c r="R76" s="5">
        <f>COUNTIFS(Table2[Sub-Sector],Table3[[#This Row],[Sub-Sector]],Table2[% Price above 20 EMA],"&gt;=0")/Table3[[#This Row],[Count]]</f>
        <v>1</v>
      </c>
      <c r="S76" s="5">
        <f>COUNTIFS(Table2[Sub-Sector],Table3[[#This Row],[Sub-Sector]],Table2[% Price above 50 EMA],"&gt;=0")/Table3[[#This Row],[Count]]</f>
        <v>1</v>
      </c>
      <c r="T76" s="5">
        <f>COUNTIFS(Table2[Sub-Sector],Table3[[#This Row],[Sub-Sector]],Table2[% Price above 200 EMA],"&gt;=0")/Table3[[#This Row],[Count]]</f>
        <v>0</v>
      </c>
      <c r="U76" s="5">
        <f>COUNTIFS(Table2[Sub-Sector],Table3[[#This Row],[Sub-Sector]],Table2[Rate of Change - Zone],"Positive")/Table3[[#This Row],[Count]]</f>
        <v>1</v>
      </c>
      <c r="V76" s="5">
        <f>COUNTIFS(Table2[Sub-Sector],Table3[[#This Row],[Sub-Sector]],Table2[Sharpe Ratio],"&gt;=0.10")/Table3[[#This Row],[Count]]</f>
        <v>0</v>
      </c>
      <c r="W76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559</v>
      </c>
      <c r="X76" s="6">
        <f>_xlfn.RANK.AVG(Table3[[#This Row],[Score]],Table3[Score],1)</f>
        <v>107</v>
      </c>
      <c r="Y76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262.5</v>
      </c>
      <c r="Z76" s="6">
        <f>_xlfn.RANK.AVG(Table3[[#This Row],[Score 2 ]],Table3[[Score 2 ]],1)</f>
        <v>72.5</v>
      </c>
    </row>
    <row r="77" spans="1:26" x14ac:dyDescent="0.3">
      <c r="A77" t="s">
        <v>1486</v>
      </c>
      <c r="B77">
        <f>COUNTIFS(Table2[Sub-Sector],Table3[[#This Row],[Sub-Sector]])</f>
        <v>1</v>
      </c>
      <c r="C77" s="5">
        <f>COUNTIFS(Table2[Sub-Sector],Table3[[#This Row],[Sub-Sector]],Table2[Uptrend],"Uptrend")/Table3[[#This Row],[Count]]</f>
        <v>0</v>
      </c>
      <c r="D77" s="5">
        <f>COUNTIFS(Table2[Sub-Sector],Table3[[#This Row],[Sub-Sector]],Table2[1W Return vs Nifty],"&gt;=5")/Table3[[#This Row],[Count]]</f>
        <v>0</v>
      </c>
      <c r="E77" s="5">
        <f>COUNTIFS(Table2[Sub-Sector],Table3[[#This Row],[Sub-Sector]],Table2[1M Return vs Nifty],"&gt;=5")/Table3[[#This Row],[Count]]</f>
        <v>0</v>
      </c>
      <c r="F77" s="5">
        <f>COUNTIFS(Table2[Sub-Sector],Table3[[#This Row],[Sub-Sector]],Table2[6M Return vs Nifty],"&gt;=10")/Table3[[#This Row],[Count]]</f>
        <v>0</v>
      </c>
      <c r="G77" s="5">
        <f>COUNTIFS(Table2[Sub-Sector],Table3[[#This Row],[Sub-Sector]],Table2[1Y Return vs Nifty],"&gt;=10")/Table3[[#This Row],[Count]]</f>
        <v>0</v>
      </c>
      <c r="H77" s="5">
        <f>COUNTIFS(Table2[Sub-Sector],Table3[[#This Row],[Sub-Sector]],Table2[RSI Exponential â€“ 14D],"&gt;=50")/Table3[[#This Row],[Count]]</f>
        <v>1</v>
      </c>
      <c r="I77" s="5">
        <f>COUNTIFS(Table2[Sub-Sector],Table3[[#This Row],[Sub-Sector]],Table2[Relative Volume],"&gt;=1")/Table3[[#This Row],[Count]]</f>
        <v>1</v>
      </c>
      <c r="J77" s="5">
        <f>COUNTIFS(Table2[Sub-Sector],Table3[[#This Row],[Sub-Sector]],Table2[% Away From Day Low],"&gt;=0.05")/Table3[[#This Row],[Count]]</f>
        <v>0</v>
      </c>
      <c r="K77" s="5">
        <f>COUNTIFS(Table2[Sub-Sector],Table3[[#This Row],[Sub-Sector]],Table2[% Away From Day High],"&lt;=0.05")/Table3[[#This Row],[Count]]</f>
        <v>1</v>
      </c>
      <c r="L77" s="5">
        <f>COUNTIFS(Table2[Sub-Sector],Table3[[#This Row],[Sub-Sector]],Table2[% Away From Current Week Low],"&gt;=0.05")/Table3[[#This Row],[Count]]</f>
        <v>0</v>
      </c>
      <c r="M77" s="5">
        <f>COUNTIFS(Table2[Sub-Sector],Table3[[#This Row],[Sub-Sector]],Table2[% Away From Current Week High],"&lt;=0.05")/Table3[[#This Row],[Count]]</f>
        <v>1</v>
      </c>
      <c r="N77" s="5">
        <f>COUNTIFS(Table2[Sub-Sector],Table3[[#This Row],[Sub-Sector]],Table2[% Away From Current Month Low],"&gt;=0.05")/Table3[[#This Row],[Count]]</f>
        <v>1</v>
      </c>
      <c r="O77" s="5">
        <f>COUNTIFS(Table2[Sub-Sector],Table3[[#This Row],[Sub-Sector]],Table2[% Away From Current Month High],"&lt;=0.05")/Table3[[#This Row],[Count]]</f>
        <v>1</v>
      </c>
      <c r="P77" s="5">
        <f>COUNTIFS(Table2[Sub-Sector],Table3[[#This Row],[Sub-Sector]],Table2[% Away From 52W High],"&lt;=10")/Table3[[#This Row],[Count]]</f>
        <v>0</v>
      </c>
      <c r="Q77" s="5">
        <f>COUNTIFS(Table2[Sub-Sector],Table3[[#This Row],[Sub-Sector]],Table2[% Away From 52W Low],"&gt;=10")/Table3[[#This Row],[Count]]</f>
        <v>1</v>
      </c>
      <c r="R77" s="5">
        <f>COUNTIFS(Table2[Sub-Sector],Table3[[#This Row],[Sub-Sector]],Table2[% Price above 20 EMA],"&gt;=0")/Table3[[#This Row],[Count]]</f>
        <v>1</v>
      </c>
      <c r="S77" s="5">
        <f>COUNTIFS(Table2[Sub-Sector],Table3[[#This Row],[Sub-Sector]],Table2[% Price above 50 EMA],"&gt;=0")/Table3[[#This Row],[Count]]</f>
        <v>0</v>
      </c>
      <c r="T77" s="5">
        <f>COUNTIFS(Table2[Sub-Sector],Table3[[#This Row],[Sub-Sector]],Table2[% Price above 200 EMA],"&gt;=0")/Table3[[#This Row],[Count]]</f>
        <v>1</v>
      </c>
      <c r="U77" s="5">
        <f>COUNTIFS(Table2[Sub-Sector],Table3[[#This Row],[Sub-Sector]],Table2[Rate of Change - Zone],"Positive")/Table3[[#This Row],[Count]]</f>
        <v>1</v>
      </c>
      <c r="V77" s="5">
        <f>COUNTIFS(Table2[Sub-Sector],Table3[[#This Row],[Sub-Sector]],Table2[Sharpe Ratio],"&gt;=0.10")/Table3[[#This Row],[Count]]</f>
        <v>0</v>
      </c>
      <c r="W77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559</v>
      </c>
      <c r="X77" s="6">
        <f>_xlfn.RANK.AVG(Table3[[#This Row],[Score]],Table3[Score],1)</f>
        <v>107</v>
      </c>
      <c r="Y77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262.5</v>
      </c>
      <c r="Z77" s="6">
        <f>_xlfn.RANK.AVG(Table3[[#This Row],[Score 2 ]],Table3[[Score 2 ]],1)</f>
        <v>72.5</v>
      </c>
    </row>
    <row r="78" spans="1:26" x14ac:dyDescent="0.3">
      <c r="A78" t="s">
        <v>1561</v>
      </c>
      <c r="B78">
        <f>COUNTIFS(Table2[Sub-Sector],Table3[[#This Row],[Sub-Sector]])</f>
        <v>1</v>
      </c>
      <c r="C78" s="5">
        <f>COUNTIFS(Table2[Sub-Sector],Table3[[#This Row],[Sub-Sector]],Table2[Uptrend],"Uptrend")/Table3[[#This Row],[Count]]</f>
        <v>0</v>
      </c>
      <c r="D78" s="5">
        <f>COUNTIFS(Table2[Sub-Sector],Table3[[#This Row],[Sub-Sector]],Table2[1W Return vs Nifty],"&gt;=5")/Table3[[#This Row],[Count]]</f>
        <v>0</v>
      </c>
      <c r="E78" s="5">
        <f>COUNTIFS(Table2[Sub-Sector],Table3[[#This Row],[Sub-Sector]],Table2[1M Return vs Nifty],"&gt;=5")/Table3[[#This Row],[Count]]</f>
        <v>0</v>
      </c>
      <c r="F78" s="5">
        <f>COUNTIFS(Table2[Sub-Sector],Table3[[#This Row],[Sub-Sector]],Table2[6M Return vs Nifty],"&gt;=10")/Table3[[#This Row],[Count]]</f>
        <v>0</v>
      </c>
      <c r="G78" s="5">
        <f>COUNTIFS(Table2[Sub-Sector],Table3[[#This Row],[Sub-Sector]],Table2[1Y Return vs Nifty],"&gt;=10")/Table3[[#This Row],[Count]]</f>
        <v>0</v>
      </c>
      <c r="H78" s="5">
        <f>COUNTIFS(Table2[Sub-Sector],Table3[[#This Row],[Sub-Sector]],Table2[RSI Exponential â€“ 14D],"&gt;=50")/Table3[[#This Row],[Count]]</f>
        <v>1</v>
      </c>
      <c r="I78" s="5">
        <f>COUNTIFS(Table2[Sub-Sector],Table3[[#This Row],[Sub-Sector]],Table2[Relative Volume],"&gt;=1")/Table3[[#This Row],[Count]]</f>
        <v>1</v>
      </c>
      <c r="J78" s="5">
        <f>COUNTIFS(Table2[Sub-Sector],Table3[[#This Row],[Sub-Sector]],Table2[% Away From Day Low],"&gt;=0.05")/Table3[[#This Row],[Count]]</f>
        <v>0</v>
      </c>
      <c r="K78" s="5">
        <f>COUNTIFS(Table2[Sub-Sector],Table3[[#This Row],[Sub-Sector]],Table2[% Away From Day High],"&lt;=0.05")/Table3[[#This Row],[Count]]</f>
        <v>1</v>
      </c>
      <c r="L78" s="5">
        <f>COUNTIFS(Table2[Sub-Sector],Table3[[#This Row],[Sub-Sector]],Table2[% Away From Current Week Low],"&gt;=0.05")/Table3[[#This Row],[Count]]</f>
        <v>0</v>
      </c>
      <c r="M78" s="5">
        <f>COUNTIFS(Table2[Sub-Sector],Table3[[#This Row],[Sub-Sector]],Table2[% Away From Current Week High],"&lt;=0.05")/Table3[[#This Row],[Count]]</f>
        <v>1</v>
      </c>
      <c r="N78" s="5">
        <f>COUNTIFS(Table2[Sub-Sector],Table3[[#This Row],[Sub-Sector]],Table2[% Away From Current Month Low],"&gt;=0.05")/Table3[[#This Row],[Count]]</f>
        <v>1</v>
      </c>
      <c r="O78" s="5">
        <f>COUNTIFS(Table2[Sub-Sector],Table3[[#This Row],[Sub-Sector]],Table2[% Away From Current Month High],"&lt;=0.05")/Table3[[#This Row],[Count]]</f>
        <v>1</v>
      </c>
      <c r="P78" s="5">
        <f>COUNTIFS(Table2[Sub-Sector],Table3[[#This Row],[Sub-Sector]],Table2[% Away From 52W High],"&lt;=10")/Table3[[#This Row],[Count]]</f>
        <v>0</v>
      </c>
      <c r="Q78" s="5">
        <f>COUNTIFS(Table2[Sub-Sector],Table3[[#This Row],[Sub-Sector]],Table2[% Away From 52W Low],"&gt;=10")/Table3[[#This Row],[Count]]</f>
        <v>1</v>
      </c>
      <c r="R78" s="5">
        <f>COUNTIFS(Table2[Sub-Sector],Table3[[#This Row],[Sub-Sector]],Table2[% Price above 20 EMA],"&gt;=0")/Table3[[#This Row],[Count]]</f>
        <v>1</v>
      </c>
      <c r="S78" s="5">
        <f>COUNTIFS(Table2[Sub-Sector],Table3[[#This Row],[Sub-Sector]],Table2[% Price above 50 EMA],"&gt;=0")/Table3[[#This Row],[Count]]</f>
        <v>1</v>
      </c>
      <c r="T78" s="5">
        <f>COUNTIFS(Table2[Sub-Sector],Table3[[#This Row],[Sub-Sector]],Table2[% Price above 200 EMA],"&gt;=0")/Table3[[#This Row],[Count]]</f>
        <v>0</v>
      </c>
      <c r="U78" s="5">
        <f>COUNTIFS(Table2[Sub-Sector],Table3[[#This Row],[Sub-Sector]],Table2[Rate of Change - Zone],"Positive")/Table3[[#This Row],[Count]]</f>
        <v>1</v>
      </c>
      <c r="V78" s="5">
        <f>COUNTIFS(Table2[Sub-Sector],Table3[[#This Row],[Sub-Sector]],Table2[Sharpe Ratio],"&gt;=0.10")/Table3[[#This Row],[Count]]</f>
        <v>0</v>
      </c>
      <c r="W78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559</v>
      </c>
      <c r="X78" s="6">
        <f>_xlfn.RANK.AVG(Table3[[#This Row],[Score]],Table3[Score],1)</f>
        <v>107</v>
      </c>
      <c r="Y78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262.5</v>
      </c>
      <c r="Z78" s="6">
        <f>_xlfn.RANK.AVG(Table3[[#This Row],[Score 2 ]],Table3[[Score 2 ]],1)</f>
        <v>72.5</v>
      </c>
    </row>
    <row r="79" spans="1:26" x14ac:dyDescent="0.3">
      <c r="A79" t="s">
        <v>18</v>
      </c>
      <c r="B79">
        <f>COUNTIFS(Table2[Sub-Sector],Table3[[#This Row],[Sub-Sector]])</f>
        <v>6</v>
      </c>
      <c r="C79" s="5">
        <f>COUNTIFS(Table2[Sub-Sector],Table3[[#This Row],[Sub-Sector]],Table2[Uptrend],"Uptrend")/Table3[[#This Row],[Count]]</f>
        <v>0.83333333333333337</v>
      </c>
      <c r="D79" s="5">
        <f>COUNTIFS(Table2[Sub-Sector],Table3[[#This Row],[Sub-Sector]],Table2[1W Return vs Nifty],"&gt;=5")/Table3[[#This Row],[Count]]</f>
        <v>0</v>
      </c>
      <c r="E79" s="5">
        <f>COUNTIFS(Table2[Sub-Sector],Table3[[#This Row],[Sub-Sector]],Table2[1M Return vs Nifty],"&gt;=5")/Table3[[#This Row],[Count]]</f>
        <v>0</v>
      </c>
      <c r="F79" s="5">
        <f>COUNTIFS(Table2[Sub-Sector],Table3[[#This Row],[Sub-Sector]],Table2[6M Return vs Nifty],"&gt;=10")/Table3[[#This Row],[Count]]</f>
        <v>0.83333333333333337</v>
      </c>
      <c r="G79" s="5">
        <f>COUNTIFS(Table2[Sub-Sector],Table3[[#This Row],[Sub-Sector]],Table2[1Y Return vs Nifty],"&gt;=10")/Table3[[#This Row],[Count]]</f>
        <v>0.83333333333333337</v>
      </c>
      <c r="H79" s="5">
        <f>COUNTIFS(Table2[Sub-Sector],Table3[[#This Row],[Sub-Sector]],Table2[RSI Exponential â€“ 14D],"&gt;=50")/Table3[[#This Row],[Count]]</f>
        <v>0.16666666666666666</v>
      </c>
      <c r="I79" s="5">
        <f>COUNTIFS(Table2[Sub-Sector],Table3[[#This Row],[Sub-Sector]],Table2[Relative Volume],"&gt;=1")/Table3[[#This Row],[Count]]</f>
        <v>0.16666666666666666</v>
      </c>
      <c r="J79" s="5">
        <f>COUNTIFS(Table2[Sub-Sector],Table3[[#This Row],[Sub-Sector]],Table2[% Away From Day Low],"&gt;=0.05")/Table3[[#This Row],[Count]]</f>
        <v>0</v>
      </c>
      <c r="K79" s="5">
        <f>COUNTIFS(Table2[Sub-Sector],Table3[[#This Row],[Sub-Sector]],Table2[% Away From Day High],"&lt;=0.05")/Table3[[#This Row],[Count]]</f>
        <v>1</v>
      </c>
      <c r="L79" s="5">
        <f>COUNTIFS(Table2[Sub-Sector],Table3[[#This Row],[Sub-Sector]],Table2[% Away From Current Week Low],"&gt;=0.05")/Table3[[#This Row],[Count]]</f>
        <v>0.16666666666666666</v>
      </c>
      <c r="M79" s="5">
        <f>COUNTIFS(Table2[Sub-Sector],Table3[[#This Row],[Sub-Sector]],Table2[% Away From Current Week High],"&lt;=0.05")/Table3[[#This Row],[Count]]</f>
        <v>0.66666666666666663</v>
      </c>
      <c r="N79" s="5">
        <f>COUNTIFS(Table2[Sub-Sector],Table3[[#This Row],[Sub-Sector]],Table2[% Away From Current Month Low],"&gt;=0.05")/Table3[[#This Row],[Count]]</f>
        <v>1</v>
      </c>
      <c r="O79" s="5">
        <f>COUNTIFS(Table2[Sub-Sector],Table3[[#This Row],[Sub-Sector]],Table2[% Away From Current Month High],"&lt;=0.05")/Table3[[#This Row],[Count]]</f>
        <v>0.16666666666666666</v>
      </c>
      <c r="P79" s="5">
        <f>COUNTIFS(Table2[Sub-Sector],Table3[[#This Row],[Sub-Sector]],Table2[% Away From 52W High],"&lt;=10")/Table3[[#This Row],[Count]]</f>
        <v>0.16666666666666666</v>
      </c>
      <c r="Q79" s="5">
        <f>COUNTIFS(Table2[Sub-Sector],Table3[[#This Row],[Sub-Sector]],Table2[% Away From 52W Low],"&gt;=10")/Table3[[#This Row],[Count]]</f>
        <v>1</v>
      </c>
      <c r="R79" s="5">
        <f>COUNTIFS(Table2[Sub-Sector],Table3[[#This Row],[Sub-Sector]],Table2[% Price above 20 EMA],"&gt;=0")/Table3[[#This Row],[Count]]</f>
        <v>0.33333333333333331</v>
      </c>
      <c r="S79" s="5">
        <f>COUNTIFS(Table2[Sub-Sector],Table3[[#This Row],[Sub-Sector]],Table2[% Price above 50 EMA],"&gt;=0")/Table3[[#This Row],[Count]]</f>
        <v>0.5</v>
      </c>
      <c r="T79" s="5">
        <f>COUNTIFS(Table2[Sub-Sector],Table3[[#This Row],[Sub-Sector]],Table2[% Price above 200 EMA],"&gt;=0")/Table3[[#This Row],[Count]]</f>
        <v>1</v>
      </c>
      <c r="U79" s="5">
        <f>COUNTIFS(Table2[Sub-Sector],Table3[[#This Row],[Sub-Sector]],Table2[Rate of Change - Zone],"Positive")/Table3[[#This Row],[Count]]</f>
        <v>0.5</v>
      </c>
      <c r="V79" s="5">
        <f>COUNTIFS(Table2[Sub-Sector],Table3[[#This Row],[Sub-Sector]],Table2[Sharpe Ratio],"&gt;=0.10")/Table3[[#This Row],[Count]]</f>
        <v>0.33333333333333331</v>
      </c>
      <c r="W79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495</v>
      </c>
      <c r="X79" s="6">
        <f>_xlfn.RANK.AVG(Table3[[#This Row],[Score]],Table3[Score],1)</f>
        <v>85</v>
      </c>
      <c r="Y79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265.5</v>
      </c>
      <c r="Z79" s="6">
        <f>_xlfn.RANK.AVG(Table3[[#This Row],[Score 2 ]],Table3[[Score 2 ]],1)</f>
        <v>78</v>
      </c>
    </row>
    <row r="80" spans="1:26" x14ac:dyDescent="0.3">
      <c r="A80" t="s">
        <v>101</v>
      </c>
      <c r="B80">
        <f>COUNTIFS(Table2[Sub-Sector],Table3[[#This Row],[Sub-Sector]])</f>
        <v>3</v>
      </c>
      <c r="C80" s="5">
        <f>COUNTIFS(Table2[Sub-Sector],Table3[[#This Row],[Sub-Sector]],Table2[Uptrend],"Uptrend")/Table3[[#This Row],[Count]]</f>
        <v>0.66666666666666663</v>
      </c>
      <c r="D80" s="5">
        <f>COUNTIFS(Table2[Sub-Sector],Table3[[#This Row],[Sub-Sector]],Table2[1W Return vs Nifty],"&gt;=5")/Table3[[#This Row],[Count]]</f>
        <v>0</v>
      </c>
      <c r="E80" s="5">
        <f>COUNTIFS(Table2[Sub-Sector],Table3[[#This Row],[Sub-Sector]],Table2[1M Return vs Nifty],"&gt;=5")/Table3[[#This Row],[Count]]</f>
        <v>0.33333333333333331</v>
      </c>
      <c r="F80" s="5">
        <f>COUNTIFS(Table2[Sub-Sector],Table3[[#This Row],[Sub-Sector]],Table2[6M Return vs Nifty],"&gt;=10")/Table3[[#This Row],[Count]]</f>
        <v>0.33333333333333331</v>
      </c>
      <c r="G80" s="5">
        <f>COUNTIFS(Table2[Sub-Sector],Table3[[#This Row],[Sub-Sector]],Table2[1Y Return vs Nifty],"&gt;=10")/Table3[[#This Row],[Count]]</f>
        <v>1</v>
      </c>
      <c r="H80" s="5">
        <f>COUNTIFS(Table2[Sub-Sector],Table3[[#This Row],[Sub-Sector]],Table2[RSI Exponential â€“ 14D],"&gt;=50")/Table3[[#This Row],[Count]]</f>
        <v>1</v>
      </c>
      <c r="I80" s="5">
        <f>COUNTIFS(Table2[Sub-Sector],Table3[[#This Row],[Sub-Sector]],Table2[Relative Volume],"&gt;=1")/Table3[[#This Row],[Count]]</f>
        <v>0.33333333333333331</v>
      </c>
      <c r="J80" s="5">
        <f>COUNTIFS(Table2[Sub-Sector],Table3[[#This Row],[Sub-Sector]],Table2[% Away From Day Low],"&gt;=0.05")/Table3[[#This Row],[Count]]</f>
        <v>0</v>
      </c>
      <c r="K80" s="5">
        <f>COUNTIFS(Table2[Sub-Sector],Table3[[#This Row],[Sub-Sector]],Table2[% Away From Day High],"&lt;=0.05")/Table3[[#This Row],[Count]]</f>
        <v>1</v>
      </c>
      <c r="L80" s="5">
        <f>COUNTIFS(Table2[Sub-Sector],Table3[[#This Row],[Sub-Sector]],Table2[% Away From Current Week Low],"&gt;=0.05")/Table3[[#This Row],[Count]]</f>
        <v>0</v>
      </c>
      <c r="M80" s="5">
        <f>COUNTIFS(Table2[Sub-Sector],Table3[[#This Row],[Sub-Sector]],Table2[% Away From Current Week High],"&lt;=0.05")/Table3[[#This Row],[Count]]</f>
        <v>1</v>
      </c>
      <c r="N80" s="5">
        <f>COUNTIFS(Table2[Sub-Sector],Table3[[#This Row],[Sub-Sector]],Table2[% Away From Current Month Low],"&gt;=0.05")/Table3[[#This Row],[Count]]</f>
        <v>1</v>
      </c>
      <c r="O80" s="5">
        <f>COUNTIFS(Table2[Sub-Sector],Table3[[#This Row],[Sub-Sector]],Table2[% Away From Current Month High],"&lt;=0.05")/Table3[[#This Row],[Count]]</f>
        <v>0.33333333333333331</v>
      </c>
      <c r="P80" s="5">
        <f>COUNTIFS(Table2[Sub-Sector],Table3[[#This Row],[Sub-Sector]],Table2[% Away From 52W High],"&lt;=10")/Table3[[#This Row],[Count]]</f>
        <v>0</v>
      </c>
      <c r="Q80" s="5">
        <f>COUNTIFS(Table2[Sub-Sector],Table3[[#This Row],[Sub-Sector]],Table2[% Away From 52W Low],"&gt;=10")/Table3[[#This Row],[Count]]</f>
        <v>1</v>
      </c>
      <c r="R80" s="5">
        <f>COUNTIFS(Table2[Sub-Sector],Table3[[#This Row],[Sub-Sector]],Table2[% Price above 20 EMA],"&gt;=0")/Table3[[#This Row],[Count]]</f>
        <v>0.66666666666666663</v>
      </c>
      <c r="S80" s="5">
        <f>COUNTIFS(Table2[Sub-Sector],Table3[[#This Row],[Sub-Sector]],Table2[% Price above 50 EMA],"&gt;=0")/Table3[[#This Row],[Count]]</f>
        <v>1</v>
      </c>
      <c r="T80" s="5">
        <f>COUNTIFS(Table2[Sub-Sector],Table3[[#This Row],[Sub-Sector]],Table2[% Price above 200 EMA],"&gt;=0")/Table3[[#This Row],[Count]]</f>
        <v>1</v>
      </c>
      <c r="U80" s="5">
        <f>COUNTIFS(Table2[Sub-Sector],Table3[[#This Row],[Sub-Sector]],Table2[Rate of Change - Zone],"Positive")/Table3[[#This Row],[Count]]</f>
        <v>0.66666666666666663</v>
      </c>
      <c r="V80" s="5">
        <f>COUNTIFS(Table2[Sub-Sector],Table3[[#This Row],[Sub-Sector]],Table2[Sharpe Ratio],"&gt;=0.10")/Table3[[#This Row],[Count]]</f>
        <v>0.33333333333333331</v>
      </c>
      <c r="W80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475.5</v>
      </c>
      <c r="X80" s="6">
        <f>_xlfn.RANK.AVG(Table3[[#This Row],[Score]],Table3[Score],1)</f>
        <v>76</v>
      </c>
      <c r="Y80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267.5</v>
      </c>
      <c r="Z80" s="6">
        <f>_xlfn.RANK.AVG(Table3[[#This Row],[Score 2 ]],Table3[[Score 2 ]],1)</f>
        <v>79</v>
      </c>
    </row>
    <row r="81" spans="1:26" x14ac:dyDescent="0.3">
      <c r="A81" t="s">
        <v>162</v>
      </c>
      <c r="B81">
        <f>COUNTIFS(Table2[Sub-Sector],Table3[[#This Row],[Sub-Sector]])</f>
        <v>9</v>
      </c>
      <c r="C81" s="5">
        <f>COUNTIFS(Table2[Sub-Sector],Table3[[#This Row],[Sub-Sector]],Table2[Uptrend],"Uptrend")/Table3[[#This Row],[Count]]</f>
        <v>0.77777777777777779</v>
      </c>
      <c r="D81" s="5">
        <f>COUNTIFS(Table2[Sub-Sector],Table3[[#This Row],[Sub-Sector]],Table2[1W Return vs Nifty],"&gt;=5")/Table3[[#This Row],[Count]]</f>
        <v>0</v>
      </c>
      <c r="E81" s="5">
        <f>COUNTIFS(Table2[Sub-Sector],Table3[[#This Row],[Sub-Sector]],Table2[1M Return vs Nifty],"&gt;=5")/Table3[[#This Row],[Count]]</f>
        <v>0.1111111111111111</v>
      </c>
      <c r="F81" s="5">
        <f>COUNTIFS(Table2[Sub-Sector],Table3[[#This Row],[Sub-Sector]],Table2[6M Return vs Nifty],"&gt;=10")/Table3[[#This Row],[Count]]</f>
        <v>0.22222222222222221</v>
      </c>
      <c r="G81" s="5">
        <f>COUNTIFS(Table2[Sub-Sector],Table3[[#This Row],[Sub-Sector]],Table2[1Y Return vs Nifty],"&gt;=10")/Table3[[#This Row],[Count]]</f>
        <v>0.33333333333333331</v>
      </c>
      <c r="H81" s="5">
        <f>COUNTIFS(Table2[Sub-Sector],Table3[[#This Row],[Sub-Sector]],Table2[RSI Exponential â€“ 14D],"&gt;=50")/Table3[[#This Row],[Count]]</f>
        <v>0.77777777777777779</v>
      </c>
      <c r="I81" s="5">
        <f>COUNTIFS(Table2[Sub-Sector],Table3[[#This Row],[Sub-Sector]],Table2[Relative Volume],"&gt;=1")/Table3[[#This Row],[Count]]</f>
        <v>0.55555555555555558</v>
      </c>
      <c r="J81" s="5">
        <f>COUNTIFS(Table2[Sub-Sector],Table3[[#This Row],[Sub-Sector]],Table2[% Away From Day Low],"&gt;=0.05")/Table3[[#This Row],[Count]]</f>
        <v>0</v>
      </c>
      <c r="K81" s="5">
        <f>COUNTIFS(Table2[Sub-Sector],Table3[[#This Row],[Sub-Sector]],Table2[% Away From Day High],"&lt;=0.05")/Table3[[#This Row],[Count]]</f>
        <v>1</v>
      </c>
      <c r="L81" s="5">
        <f>COUNTIFS(Table2[Sub-Sector],Table3[[#This Row],[Sub-Sector]],Table2[% Away From Current Week Low],"&gt;=0.05")/Table3[[#This Row],[Count]]</f>
        <v>0.1111111111111111</v>
      </c>
      <c r="M81" s="5">
        <f>COUNTIFS(Table2[Sub-Sector],Table3[[#This Row],[Sub-Sector]],Table2[% Away From Current Week High],"&lt;=0.05")/Table3[[#This Row],[Count]]</f>
        <v>0.88888888888888884</v>
      </c>
      <c r="N81" s="5">
        <f>COUNTIFS(Table2[Sub-Sector],Table3[[#This Row],[Sub-Sector]],Table2[% Away From Current Month Low],"&gt;=0.05")/Table3[[#This Row],[Count]]</f>
        <v>1</v>
      </c>
      <c r="O81" s="5">
        <f>COUNTIFS(Table2[Sub-Sector],Table3[[#This Row],[Sub-Sector]],Table2[% Away From Current Month High],"&lt;=0.05")/Table3[[#This Row],[Count]]</f>
        <v>0.55555555555555558</v>
      </c>
      <c r="P81" s="5">
        <f>COUNTIFS(Table2[Sub-Sector],Table3[[#This Row],[Sub-Sector]],Table2[% Away From 52W High],"&lt;=10")/Table3[[#This Row],[Count]]</f>
        <v>0.44444444444444442</v>
      </c>
      <c r="Q81" s="5">
        <f>COUNTIFS(Table2[Sub-Sector],Table3[[#This Row],[Sub-Sector]],Table2[% Away From 52W Low],"&gt;=10")/Table3[[#This Row],[Count]]</f>
        <v>1</v>
      </c>
      <c r="R81" s="5">
        <f>COUNTIFS(Table2[Sub-Sector],Table3[[#This Row],[Sub-Sector]],Table2[% Price above 20 EMA],"&gt;=0")/Table3[[#This Row],[Count]]</f>
        <v>0.88888888888888884</v>
      </c>
      <c r="S81" s="5">
        <f>COUNTIFS(Table2[Sub-Sector],Table3[[#This Row],[Sub-Sector]],Table2[% Price above 50 EMA],"&gt;=0")/Table3[[#This Row],[Count]]</f>
        <v>1</v>
      </c>
      <c r="T81" s="5">
        <f>COUNTIFS(Table2[Sub-Sector],Table3[[#This Row],[Sub-Sector]],Table2[% Price above 200 EMA],"&gt;=0")/Table3[[#This Row],[Count]]</f>
        <v>1</v>
      </c>
      <c r="U81" s="5">
        <f>COUNTIFS(Table2[Sub-Sector],Table3[[#This Row],[Sub-Sector]],Table2[Rate of Change - Zone],"Positive")/Table3[[#This Row],[Count]]</f>
        <v>1</v>
      </c>
      <c r="V81" s="5">
        <f>COUNTIFS(Table2[Sub-Sector],Table3[[#This Row],[Sub-Sector]],Table2[Sharpe Ratio],"&gt;=0.10")/Table3[[#This Row],[Count]]</f>
        <v>0</v>
      </c>
      <c r="W81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489.5</v>
      </c>
      <c r="X81" s="6">
        <f>_xlfn.RANK.AVG(Table3[[#This Row],[Score]],Table3[Score],1)</f>
        <v>81</v>
      </c>
      <c r="Y81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273</v>
      </c>
      <c r="Z81" s="6">
        <f>_xlfn.RANK.AVG(Table3[[#This Row],[Score 2 ]],Table3[[Score 2 ]],1)</f>
        <v>80</v>
      </c>
    </row>
    <row r="82" spans="1:26" x14ac:dyDescent="0.3">
      <c r="A82" t="s">
        <v>457</v>
      </c>
      <c r="B82">
        <f>COUNTIFS(Table2[Sub-Sector],Table3[[#This Row],[Sub-Sector]])</f>
        <v>3</v>
      </c>
      <c r="C82" s="5">
        <f>COUNTIFS(Table2[Sub-Sector],Table3[[#This Row],[Sub-Sector]],Table2[Uptrend],"Uptrend")/Table3[[#This Row],[Count]]</f>
        <v>0.66666666666666663</v>
      </c>
      <c r="D82" s="5">
        <f>COUNTIFS(Table2[Sub-Sector],Table3[[#This Row],[Sub-Sector]],Table2[1W Return vs Nifty],"&gt;=5")/Table3[[#This Row],[Count]]</f>
        <v>0</v>
      </c>
      <c r="E82" s="5">
        <f>COUNTIFS(Table2[Sub-Sector],Table3[[#This Row],[Sub-Sector]],Table2[1M Return vs Nifty],"&gt;=5")/Table3[[#This Row],[Count]]</f>
        <v>0.33333333333333331</v>
      </c>
      <c r="F82" s="5">
        <f>COUNTIFS(Table2[Sub-Sector],Table3[[#This Row],[Sub-Sector]],Table2[6M Return vs Nifty],"&gt;=10")/Table3[[#This Row],[Count]]</f>
        <v>0.33333333333333331</v>
      </c>
      <c r="G82" s="5">
        <f>COUNTIFS(Table2[Sub-Sector],Table3[[#This Row],[Sub-Sector]],Table2[1Y Return vs Nifty],"&gt;=10")/Table3[[#This Row],[Count]]</f>
        <v>0.66666666666666663</v>
      </c>
      <c r="H82" s="5">
        <f>COUNTIFS(Table2[Sub-Sector],Table3[[#This Row],[Sub-Sector]],Table2[RSI Exponential â€“ 14D],"&gt;=50")/Table3[[#This Row],[Count]]</f>
        <v>1</v>
      </c>
      <c r="I82" s="5">
        <f>COUNTIFS(Table2[Sub-Sector],Table3[[#This Row],[Sub-Sector]],Table2[Relative Volume],"&gt;=1")/Table3[[#This Row],[Count]]</f>
        <v>0</v>
      </c>
      <c r="J82" s="5">
        <f>COUNTIFS(Table2[Sub-Sector],Table3[[#This Row],[Sub-Sector]],Table2[% Away From Day Low],"&gt;=0.05")/Table3[[#This Row],[Count]]</f>
        <v>0</v>
      </c>
      <c r="K82" s="5">
        <f>COUNTIFS(Table2[Sub-Sector],Table3[[#This Row],[Sub-Sector]],Table2[% Away From Day High],"&lt;=0.05")/Table3[[#This Row],[Count]]</f>
        <v>1</v>
      </c>
      <c r="L82" s="5">
        <f>COUNTIFS(Table2[Sub-Sector],Table3[[#This Row],[Sub-Sector]],Table2[% Away From Current Week Low],"&gt;=0.05")/Table3[[#This Row],[Count]]</f>
        <v>0</v>
      </c>
      <c r="M82" s="5">
        <f>COUNTIFS(Table2[Sub-Sector],Table3[[#This Row],[Sub-Sector]],Table2[% Away From Current Week High],"&lt;=0.05")/Table3[[#This Row],[Count]]</f>
        <v>0.33333333333333331</v>
      </c>
      <c r="N82" s="5">
        <f>COUNTIFS(Table2[Sub-Sector],Table3[[#This Row],[Sub-Sector]],Table2[% Away From Current Month Low],"&gt;=0.05")/Table3[[#This Row],[Count]]</f>
        <v>1</v>
      </c>
      <c r="O82" s="5">
        <f>COUNTIFS(Table2[Sub-Sector],Table3[[#This Row],[Sub-Sector]],Table2[% Away From Current Month High],"&lt;=0.05")/Table3[[#This Row],[Count]]</f>
        <v>0</v>
      </c>
      <c r="P82" s="5">
        <f>COUNTIFS(Table2[Sub-Sector],Table3[[#This Row],[Sub-Sector]],Table2[% Away From 52W High],"&lt;=10")/Table3[[#This Row],[Count]]</f>
        <v>0.66666666666666663</v>
      </c>
      <c r="Q82" s="5">
        <f>COUNTIFS(Table2[Sub-Sector],Table3[[#This Row],[Sub-Sector]],Table2[% Away From 52W Low],"&gt;=10")/Table3[[#This Row],[Count]]</f>
        <v>1</v>
      </c>
      <c r="R82" s="5">
        <f>COUNTIFS(Table2[Sub-Sector],Table3[[#This Row],[Sub-Sector]],Table2[% Price above 20 EMA],"&gt;=0")/Table3[[#This Row],[Count]]</f>
        <v>0.66666666666666663</v>
      </c>
      <c r="S82" s="5">
        <f>COUNTIFS(Table2[Sub-Sector],Table3[[#This Row],[Sub-Sector]],Table2[% Price above 50 EMA],"&gt;=0")/Table3[[#This Row],[Count]]</f>
        <v>0.66666666666666663</v>
      </c>
      <c r="T82" s="5">
        <f>COUNTIFS(Table2[Sub-Sector],Table3[[#This Row],[Sub-Sector]],Table2[% Price above 200 EMA],"&gt;=0")/Table3[[#This Row],[Count]]</f>
        <v>0.66666666666666663</v>
      </c>
      <c r="U82" s="5">
        <f>COUNTIFS(Table2[Sub-Sector],Table3[[#This Row],[Sub-Sector]],Table2[Rate of Change - Zone],"Positive")/Table3[[#This Row],[Count]]</f>
        <v>1</v>
      </c>
      <c r="V82" s="5">
        <f>COUNTIFS(Table2[Sub-Sector],Table3[[#This Row],[Sub-Sector]],Table2[Sharpe Ratio],"&gt;=0.10")/Table3[[#This Row],[Count]]</f>
        <v>0.33333333333333331</v>
      </c>
      <c r="W82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482.5</v>
      </c>
      <c r="X82" s="6">
        <f>_xlfn.RANK.AVG(Table3[[#This Row],[Score]],Table3[Score],1)</f>
        <v>77</v>
      </c>
      <c r="Y82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274.5</v>
      </c>
      <c r="Z82" s="6">
        <f>_xlfn.RANK.AVG(Table3[[#This Row],[Score 2 ]],Table3[[Score 2 ]],1)</f>
        <v>81</v>
      </c>
    </row>
    <row r="83" spans="1:26" x14ac:dyDescent="0.3">
      <c r="A83" t="s">
        <v>129</v>
      </c>
      <c r="B83">
        <f>COUNTIFS(Table2[Sub-Sector],Table3[[#This Row],[Sub-Sector]])</f>
        <v>21</v>
      </c>
      <c r="C83" s="5">
        <f>COUNTIFS(Table2[Sub-Sector],Table3[[#This Row],[Sub-Sector]],Table2[Uptrend],"Uptrend")/Table3[[#This Row],[Count]]</f>
        <v>0.66666666666666663</v>
      </c>
      <c r="D83" s="5">
        <f>COUNTIFS(Table2[Sub-Sector],Table3[[#This Row],[Sub-Sector]],Table2[1W Return vs Nifty],"&gt;=5")/Table3[[#This Row],[Count]]</f>
        <v>0</v>
      </c>
      <c r="E83" s="5">
        <f>COUNTIFS(Table2[Sub-Sector],Table3[[#This Row],[Sub-Sector]],Table2[1M Return vs Nifty],"&gt;=5")/Table3[[#This Row],[Count]]</f>
        <v>0.23809523809523808</v>
      </c>
      <c r="F83" s="5">
        <f>COUNTIFS(Table2[Sub-Sector],Table3[[#This Row],[Sub-Sector]],Table2[6M Return vs Nifty],"&gt;=10")/Table3[[#This Row],[Count]]</f>
        <v>0.42857142857142855</v>
      </c>
      <c r="G83" s="5">
        <f>COUNTIFS(Table2[Sub-Sector],Table3[[#This Row],[Sub-Sector]],Table2[1Y Return vs Nifty],"&gt;=10")/Table3[[#This Row],[Count]]</f>
        <v>0.7142857142857143</v>
      </c>
      <c r="H83" s="5">
        <f>COUNTIFS(Table2[Sub-Sector],Table3[[#This Row],[Sub-Sector]],Table2[RSI Exponential â€“ 14D],"&gt;=50")/Table3[[#This Row],[Count]]</f>
        <v>0.7142857142857143</v>
      </c>
      <c r="I83" s="5">
        <f>COUNTIFS(Table2[Sub-Sector],Table3[[#This Row],[Sub-Sector]],Table2[Relative Volume],"&gt;=1")/Table3[[#This Row],[Count]]</f>
        <v>0.33333333333333331</v>
      </c>
      <c r="J83" s="5">
        <f>COUNTIFS(Table2[Sub-Sector],Table3[[#This Row],[Sub-Sector]],Table2[% Away From Day Low],"&gt;=0.05")/Table3[[#This Row],[Count]]</f>
        <v>0.14285714285714285</v>
      </c>
      <c r="K83" s="5">
        <f>COUNTIFS(Table2[Sub-Sector],Table3[[#This Row],[Sub-Sector]],Table2[% Away From Day High],"&lt;=0.05")/Table3[[#This Row],[Count]]</f>
        <v>0.95238095238095233</v>
      </c>
      <c r="L83" s="5">
        <f>COUNTIFS(Table2[Sub-Sector],Table3[[#This Row],[Sub-Sector]],Table2[% Away From Current Week Low],"&gt;=0.05")/Table3[[#This Row],[Count]]</f>
        <v>0.19047619047619047</v>
      </c>
      <c r="M83" s="5">
        <f>COUNTIFS(Table2[Sub-Sector],Table3[[#This Row],[Sub-Sector]],Table2[% Away From Current Week High],"&lt;=0.05")/Table3[[#This Row],[Count]]</f>
        <v>0.7142857142857143</v>
      </c>
      <c r="N83" s="5">
        <f>COUNTIFS(Table2[Sub-Sector],Table3[[#This Row],[Sub-Sector]],Table2[% Away From Current Month Low],"&gt;=0.05")/Table3[[#This Row],[Count]]</f>
        <v>1</v>
      </c>
      <c r="O83" s="5">
        <f>COUNTIFS(Table2[Sub-Sector],Table3[[#This Row],[Sub-Sector]],Table2[% Away From Current Month High],"&lt;=0.05")/Table3[[#This Row],[Count]]</f>
        <v>0.38095238095238093</v>
      </c>
      <c r="P83" s="5">
        <f>COUNTIFS(Table2[Sub-Sector],Table3[[#This Row],[Sub-Sector]],Table2[% Away From 52W High],"&lt;=10")/Table3[[#This Row],[Count]]</f>
        <v>0.42857142857142855</v>
      </c>
      <c r="Q83" s="5">
        <f>COUNTIFS(Table2[Sub-Sector],Table3[[#This Row],[Sub-Sector]],Table2[% Away From 52W Low],"&gt;=10")/Table3[[#This Row],[Count]]</f>
        <v>1</v>
      </c>
      <c r="R83" s="5">
        <f>COUNTIFS(Table2[Sub-Sector],Table3[[#This Row],[Sub-Sector]],Table2[% Price above 20 EMA],"&gt;=0")/Table3[[#This Row],[Count]]</f>
        <v>0.7142857142857143</v>
      </c>
      <c r="S83" s="5">
        <f>COUNTIFS(Table2[Sub-Sector],Table3[[#This Row],[Sub-Sector]],Table2[% Price above 50 EMA],"&gt;=0")/Table3[[#This Row],[Count]]</f>
        <v>0.80952380952380953</v>
      </c>
      <c r="T83" s="5">
        <f>COUNTIFS(Table2[Sub-Sector],Table3[[#This Row],[Sub-Sector]],Table2[% Price above 200 EMA],"&gt;=0")/Table3[[#This Row],[Count]]</f>
        <v>1</v>
      </c>
      <c r="U83" s="5">
        <f>COUNTIFS(Table2[Sub-Sector],Table3[[#This Row],[Sub-Sector]],Table2[Rate of Change - Zone],"Positive")/Table3[[#This Row],[Count]]</f>
        <v>0.80952380952380953</v>
      </c>
      <c r="V83" s="5">
        <f>COUNTIFS(Table2[Sub-Sector],Table3[[#This Row],[Sub-Sector]],Table2[Sharpe Ratio],"&gt;=0.10")/Table3[[#This Row],[Count]]</f>
        <v>0.47619047619047616</v>
      </c>
      <c r="W83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508</v>
      </c>
      <c r="X83" s="6">
        <f>_xlfn.RANK.AVG(Table3[[#This Row],[Score]],Table3[Score],1)</f>
        <v>90</v>
      </c>
      <c r="Y83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281</v>
      </c>
      <c r="Z83" s="6">
        <f>_xlfn.RANK.AVG(Table3[[#This Row],[Score 2 ]],Table3[[Score 2 ]],1)</f>
        <v>82</v>
      </c>
    </row>
    <row r="84" spans="1:26" x14ac:dyDescent="0.3">
      <c r="A84" t="s">
        <v>607</v>
      </c>
      <c r="B84">
        <f>COUNTIFS(Table2[Sub-Sector],Table3[[#This Row],[Sub-Sector]])</f>
        <v>9</v>
      </c>
      <c r="C84" s="5">
        <f>COUNTIFS(Table2[Sub-Sector],Table3[[#This Row],[Sub-Sector]],Table2[Uptrend],"Uptrend")/Table3[[#This Row],[Count]]</f>
        <v>0.55555555555555558</v>
      </c>
      <c r="D84" s="5">
        <f>COUNTIFS(Table2[Sub-Sector],Table3[[#This Row],[Sub-Sector]],Table2[1W Return vs Nifty],"&gt;=5")/Table3[[#This Row],[Count]]</f>
        <v>0</v>
      </c>
      <c r="E84" s="5">
        <f>COUNTIFS(Table2[Sub-Sector],Table3[[#This Row],[Sub-Sector]],Table2[1M Return vs Nifty],"&gt;=5")/Table3[[#This Row],[Count]]</f>
        <v>0.44444444444444442</v>
      </c>
      <c r="F84" s="5">
        <f>COUNTIFS(Table2[Sub-Sector],Table3[[#This Row],[Sub-Sector]],Table2[6M Return vs Nifty],"&gt;=10")/Table3[[#This Row],[Count]]</f>
        <v>0.33333333333333331</v>
      </c>
      <c r="G84" s="5">
        <f>COUNTIFS(Table2[Sub-Sector],Table3[[#This Row],[Sub-Sector]],Table2[1Y Return vs Nifty],"&gt;=10")/Table3[[#This Row],[Count]]</f>
        <v>0.44444444444444442</v>
      </c>
      <c r="H84" s="5">
        <f>COUNTIFS(Table2[Sub-Sector],Table3[[#This Row],[Sub-Sector]],Table2[RSI Exponential â€“ 14D],"&gt;=50")/Table3[[#This Row],[Count]]</f>
        <v>0.77777777777777779</v>
      </c>
      <c r="I84" s="5">
        <f>COUNTIFS(Table2[Sub-Sector],Table3[[#This Row],[Sub-Sector]],Table2[Relative Volume],"&gt;=1")/Table3[[#This Row],[Count]]</f>
        <v>0.55555555555555558</v>
      </c>
      <c r="J84" s="5">
        <f>COUNTIFS(Table2[Sub-Sector],Table3[[#This Row],[Sub-Sector]],Table2[% Away From Day Low],"&gt;=0.05")/Table3[[#This Row],[Count]]</f>
        <v>0.22222222222222221</v>
      </c>
      <c r="K84" s="5">
        <f>COUNTIFS(Table2[Sub-Sector],Table3[[#This Row],[Sub-Sector]],Table2[% Away From Day High],"&lt;=0.05")/Table3[[#This Row],[Count]]</f>
        <v>0.88888888888888884</v>
      </c>
      <c r="L84" s="5">
        <f>COUNTIFS(Table2[Sub-Sector],Table3[[#This Row],[Sub-Sector]],Table2[% Away From Current Week Low],"&gt;=0.05")/Table3[[#This Row],[Count]]</f>
        <v>0.33333333333333331</v>
      </c>
      <c r="M84" s="5">
        <f>COUNTIFS(Table2[Sub-Sector],Table3[[#This Row],[Sub-Sector]],Table2[% Away From Current Week High],"&lt;=0.05")/Table3[[#This Row],[Count]]</f>
        <v>0.88888888888888884</v>
      </c>
      <c r="N84" s="5">
        <f>COUNTIFS(Table2[Sub-Sector],Table3[[#This Row],[Sub-Sector]],Table2[% Away From Current Month Low],"&gt;=0.05")/Table3[[#This Row],[Count]]</f>
        <v>1</v>
      </c>
      <c r="O84" s="5">
        <f>COUNTIFS(Table2[Sub-Sector],Table3[[#This Row],[Sub-Sector]],Table2[% Away From Current Month High],"&lt;=0.05")/Table3[[#This Row],[Count]]</f>
        <v>0.88888888888888884</v>
      </c>
      <c r="P84" s="5">
        <f>COUNTIFS(Table2[Sub-Sector],Table3[[#This Row],[Sub-Sector]],Table2[% Away From 52W High],"&lt;=10")/Table3[[#This Row],[Count]]</f>
        <v>0.22222222222222221</v>
      </c>
      <c r="Q84" s="5">
        <f>COUNTIFS(Table2[Sub-Sector],Table3[[#This Row],[Sub-Sector]],Table2[% Away From 52W Low],"&gt;=10")/Table3[[#This Row],[Count]]</f>
        <v>1</v>
      </c>
      <c r="R84" s="5">
        <f>COUNTIFS(Table2[Sub-Sector],Table3[[#This Row],[Sub-Sector]],Table2[% Price above 20 EMA],"&gt;=0")/Table3[[#This Row],[Count]]</f>
        <v>0.88888888888888884</v>
      </c>
      <c r="S84" s="5">
        <f>COUNTIFS(Table2[Sub-Sector],Table3[[#This Row],[Sub-Sector]],Table2[% Price above 50 EMA],"&gt;=0")/Table3[[#This Row],[Count]]</f>
        <v>0.77777777777777779</v>
      </c>
      <c r="T84" s="5">
        <f>COUNTIFS(Table2[Sub-Sector],Table3[[#This Row],[Sub-Sector]],Table2[% Price above 200 EMA],"&gt;=0")/Table3[[#This Row],[Count]]</f>
        <v>0.77777777777777779</v>
      </c>
      <c r="U84" s="5">
        <f>COUNTIFS(Table2[Sub-Sector],Table3[[#This Row],[Sub-Sector]],Table2[Rate of Change - Zone],"Positive")/Table3[[#This Row],[Count]]</f>
        <v>0.88888888888888884</v>
      </c>
      <c r="V84" s="5">
        <f>COUNTIFS(Table2[Sub-Sector],Table3[[#This Row],[Sub-Sector]],Table2[Sharpe Ratio],"&gt;=0.10")/Table3[[#This Row],[Count]]</f>
        <v>0.33333333333333331</v>
      </c>
      <c r="W84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486</v>
      </c>
      <c r="X84" s="6">
        <f>_xlfn.RANK.AVG(Table3[[#This Row],[Score]],Table3[Score],1)</f>
        <v>80</v>
      </c>
      <c r="Y84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281.5</v>
      </c>
      <c r="Z84" s="6">
        <f>_xlfn.RANK.AVG(Table3[[#This Row],[Score 2 ]],Table3[[Score 2 ]],1)</f>
        <v>83</v>
      </c>
    </row>
    <row r="85" spans="1:26" x14ac:dyDescent="0.3">
      <c r="A85" t="s">
        <v>1213</v>
      </c>
      <c r="B85">
        <f>COUNTIFS(Table2[Sub-Sector],Table3[[#This Row],[Sub-Sector]])</f>
        <v>2</v>
      </c>
      <c r="C85" s="5">
        <f>COUNTIFS(Table2[Sub-Sector],Table3[[#This Row],[Sub-Sector]],Table2[Uptrend],"Uptrend")/Table3[[#This Row],[Count]]</f>
        <v>0.5</v>
      </c>
      <c r="D85" s="5">
        <f>COUNTIFS(Table2[Sub-Sector],Table3[[#This Row],[Sub-Sector]],Table2[1W Return vs Nifty],"&gt;=5")/Table3[[#This Row],[Count]]</f>
        <v>0</v>
      </c>
      <c r="E85" s="5">
        <f>COUNTIFS(Table2[Sub-Sector],Table3[[#This Row],[Sub-Sector]],Table2[1M Return vs Nifty],"&gt;=5")/Table3[[#This Row],[Count]]</f>
        <v>0</v>
      </c>
      <c r="F85" s="5">
        <f>COUNTIFS(Table2[Sub-Sector],Table3[[#This Row],[Sub-Sector]],Table2[6M Return vs Nifty],"&gt;=10")/Table3[[#This Row],[Count]]</f>
        <v>0</v>
      </c>
      <c r="G85" s="5">
        <f>COUNTIFS(Table2[Sub-Sector],Table3[[#This Row],[Sub-Sector]],Table2[1Y Return vs Nifty],"&gt;=10")/Table3[[#This Row],[Count]]</f>
        <v>0.5</v>
      </c>
      <c r="H85" s="5">
        <f>COUNTIFS(Table2[Sub-Sector],Table3[[#This Row],[Sub-Sector]],Table2[RSI Exponential â€“ 14D],"&gt;=50")/Table3[[#This Row],[Count]]</f>
        <v>1</v>
      </c>
      <c r="I85" s="5">
        <f>COUNTIFS(Table2[Sub-Sector],Table3[[#This Row],[Sub-Sector]],Table2[Relative Volume],"&gt;=1")/Table3[[#This Row],[Count]]</f>
        <v>0.5</v>
      </c>
      <c r="J85" s="5">
        <f>COUNTIFS(Table2[Sub-Sector],Table3[[#This Row],[Sub-Sector]],Table2[% Away From Day Low],"&gt;=0.05")/Table3[[#This Row],[Count]]</f>
        <v>0</v>
      </c>
      <c r="K85" s="5">
        <f>COUNTIFS(Table2[Sub-Sector],Table3[[#This Row],[Sub-Sector]],Table2[% Away From Day High],"&lt;=0.05")/Table3[[#This Row],[Count]]</f>
        <v>1</v>
      </c>
      <c r="L85" s="5">
        <f>COUNTIFS(Table2[Sub-Sector],Table3[[#This Row],[Sub-Sector]],Table2[% Away From Current Week Low],"&gt;=0.05")/Table3[[#This Row],[Count]]</f>
        <v>0</v>
      </c>
      <c r="M85" s="5">
        <f>COUNTIFS(Table2[Sub-Sector],Table3[[#This Row],[Sub-Sector]],Table2[% Away From Current Week High],"&lt;=0.05")/Table3[[#This Row],[Count]]</f>
        <v>1</v>
      </c>
      <c r="N85" s="5">
        <f>COUNTIFS(Table2[Sub-Sector],Table3[[#This Row],[Sub-Sector]],Table2[% Away From Current Month Low],"&gt;=0.05")/Table3[[#This Row],[Count]]</f>
        <v>1</v>
      </c>
      <c r="O85" s="5">
        <f>COUNTIFS(Table2[Sub-Sector],Table3[[#This Row],[Sub-Sector]],Table2[% Away From Current Month High],"&lt;=0.05")/Table3[[#This Row],[Count]]</f>
        <v>0.5</v>
      </c>
      <c r="P85" s="5">
        <f>COUNTIFS(Table2[Sub-Sector],Table3[[#This Row],[Sub-Sector]],Table2[% Away From 52W High],"&lt;=10")/Table3[[#This Row],[Count]]</f>
        <v>0</v>
      </c>
      <c r="Q85" s="5">
        <f>COUNTIFS(Table2[Sub-Sector],Table3[[#This Row],[Sub-Sector]],Table2[% Away From 52W Low],"&gt;=10")/Table3[[#This Row],[Count]]</f>
        <v>1</v>
      </c>
      <c r="R85" s="5">
        <f>COUNTIFS(Table2[Sub-Sector],Table3[[#This Row],[Sub-Sector]],Table2[% Price above 20 EMA],"&gt;=0")/Table3[[#This Row],[Count]]</f>
        <v>0.5</v>
      </c>
      <c r="S85" s="5">
        <f>COUNTIFS(Table2[Sub-Sector],Table3[[#This Row],[Sub-Sector]],Table2[% Price above 50 EMA],"&gt;=0")/Table3[[#This Row],[Count]]</f>
        <v>0.5</v>
      </c>
      <c r="T85" s="5">
        <f>COUNTIFS(Table2[Sub-Sector],Table3[[#This Row],[Sub-Sector]],Table2[% Price above 200 EMA],"&gt;=0")/Table3[[#This Row],[Count]]</f>
        <v>1</v>
      </c>
      <c r="U85" s="5">
        <f>COUNTIFS(Table2[Sub-Sector],Table3[[#This Row],[Sub-Sector]],Table2[Rate of Change - Zone],"Positive")/Table3[[#This Row],[Count]]</f>
        <v>1</v>
      </c>
      <c r="V85" s="5">
        <f>COUNTIFS(Table2[Sub-Sector],Table3[[#This Row],[Sub-Sector]],Table2[Sharpe Ratio],"&gt;=0.10")/Table3[[#This Row],[Count]]</f>
        <v>0</v>
      </c>
      <c r="W85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558</v>
      </c>
      <c r="X85" s="6">
        <f>_xlfn.RANK.AVG(Table3[[#This Row],[Score]],Table3[Score],1)</f>
        <v>104</v>
      </c>
      <c r="Y85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282</v>
      </c>
      <c r="Z85" s="6">
        <f>_xlfn.RANK.AVG(Table3[[#This Row],[Score 2 ]],Table3[[Score 2 ]],1)</f>
        <v>84</v>
      </c>
    </row>
    <row r="86" spans="1:26" x14ac:dyDescent="0.3">
      <c r="A86" t="s">
        <v>83</v>
      </c>
      <c r="B86">
        <f>COUNTIFS(Table2[Sub-Sector],Table3[[#This Row],[Sub-Sector]])</f>
        <v>19</v>
      </c>
      <c r="C86" s="5">
        <f>COUNTIFS(Table2[Sub-Sector],Table3[[#This Row],[Sub-Sector]],Table2[Uptrend],"Uptrend")/Table3[[#This Row],[Count]]</f>
        <v>0.57894736842105265</v>
      </c>
      <c r="D86" s="5">
        <f>COUNTIFS(Table2[Sub-Sector],Table3[[#This Row],[Sub-Sector]],Table2[1W Return vs Nifty],"&gt;=5")/Table3[[#This Row],[Count]]</f>
        <v>0</v>
      </c>
      <c r="E86" s="5">
        <f>COUNTIFS(Table2[Sub-Sector],Table3[[#This Row],[Sub-Sector]],Table2[1M Return vs Nifty],"&gt;=5")/Table3[[#This Row],[Count]]</f>
        <v>0.31578947368421051</v>
      </c>
      <c r="F86" s="5">
        <f>COUNTIFS(Table2[Sub-Sector],Table3[[#This Row],[Sub-Sector]],Table2[6M Return vs Nifty],"&gt;=10")/Table3[[#This Row],[Count]]</f>
        <v>0.21052631578947367</v>
      </c>
      <c r="G86" s="5">
        <f>COUNTIFS(Table2[Sub-Sector],Table3[[#This Row],[Sub-Sector]],Table2[1Y Return vs Nifty],"&gt;=10")/Table3[[#This Row],[Count]]</f>
        <v>0.31578947368421051</v>
      </c>
      <c r="H86" s="5">
        <f>COUNTIFS(Table2[Sub-Sector],Table3[[#This Row],[Sub-Sector]],Table2[RSI Exponential â€“ 14D],"&gt;=50")/Table3[[#This Row],[Count]]</f>
        <v>0.68421052631578949</v>
      </c>
      <c r="I86" s="5">
        <f>COUNTIFS(Table2[Sub-Sector],Table3[[#This Row],[Sub-Sector]],Table2[Relative Volume],"&gt;=1")/Table3[[#This Row],[Count]]</f>
        <v>0.78947368421052633</v>
      </c>
      <c r="J86" s="5">
        <f>COUNTIFS(Table2[Sub-Sector],Table3[[#This Row],[Sub-Sector]],Table2[% Away From Day Low],"&gt;=0.05")/Table3[[#This Row],[Count]]</f>
        <v>0.15789473684210525</v>
      </c>
      <c r="K86" s="5">
        <f>COUNTIFS(Table2[Sub-Sector],Table3[[#This Row],[Sub-Sector]],Table2[% Away From Day High],"&lt;=0.05")/Table3[[#This Row],[Count]]</f>
        <v>0.94736842105263153</v>
      </c>
      <c r="L86" s="5">
        <f>COUNTIFS(Table2[Sub-Sector],Table3[[#This Row],[Sub-Sector]],Table2[% Away From Current Week Low],"&gt;=0.05")/Table3[[#This Row],[Count]]</f>
        <v>0.26315789473684209</v>
      </c>
      <c r="M86" s="5">
        <f>COUNTIFS(Table2[Sub-Sector],Table3[[#This Row],[Sub-Sector]],Table2[% Away From Current Week High],"&lt;=0.05")/Table3[[#This Row],[Count]]</f>
        <v>0.89473684210526316</v>
      </c>
      <c r="N86" s="5">
        <f>COUNTIFS(Table2[Sub-Sector],Table3[[#This Row],[Sub-Sector]],Table2[% Away From Current Month Low],"&gt;=0.05")/Table3[[#This Row],[Count]]</f>
        <v>0.94736842105263153</v>
      </c>
      <c r="O86" s="5">
        <f>COUNTIFS(Table2[Sub-Sector],Table3[[#This Row],[Sub-Sector]],Table2[% Away From Current Month High],"&lt;=0.05")/Table3[[#This Row],[Count]]</f>
        <v>0.63157894736842102</v>
      </c>
      <c r="P86" s="5">
        <f>COUNTIFS(Table2[Sub-Sector],Table3[[#This Row],[Sub-Sector]],Table2[% Away From 52W High],"&lt;=10")/Table3[[#This Row],[Count]]</f>
        <v>0.31578947368421051</v>
      </c>
      <c r="Q86" s="5">
        <f>COUNTIFS(Table2[Sub-Sector],Table3[[#This Row],[Sub-Sector]],Table2[% Away From 52W Low],"&gt;=10")/Table3[[#This Row],[Count]]</f>
        <v>1</v>
      </c>
      <c r="R86" s="5">
        <f>COUNTIFS(Table2[Sub-Sector],Table3[[#This Row],[Sub-Sector]],Table2[% Price above 20 EMA],"&gt;=0")/Table3[[#This Row],[Count]]</f>
        <v>0.84210526315789469</v>
      </c>
      <c r="S86" s="5">
        <f>COUNTIFS(Table2[Sub-Sector],Table3[[#This Row],[Sub-Sector]],Table2[% Price above 50 EMA],"&gt;=0")/Table3[[#This Row],[Count]]</f>
        <v>0.84210526315789469</v>
      </c>
      <c r="T86" s="5">
        <f>COUNTIFS(Table2[Sub-Sector],Table3[[#This Row],[Sub-Sector]],Table2[% Price above 200 EMA],"&gt;=0")/Table3[[#This Row],[Count]]</f>
        <v>0.89473684210526316</v>
      </c>
      <c r="U86" s="5">
        <f>COUNTIFS(Table2[Sub-Sector],Table3[[#This Row],[Sub-Sector]],Table2[Rate of Change - Zone],"Positive")/Table3[[#This Row],[Count]]</f>
        <v>0.89473684210526316</v>
      </c>
      <c r="V86" s="5">
        <f>COUNTIFS(Table2[Sub-Sector],Table3[[#This Row],[Sub-Sector]],Table2[Sharpe Ratio],"&gt;=0.10")/Table3[[#This Row],[Count]]</f>
        <v>0</v>
      </c>
      <c r="W86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511.5</v>
      </c>
      <c r="X86" s="6">
        <f>_xlfn.RANK.AVG(Table3[[#This Row],[Score]],Table3[Score],1)</f>
        <v>91</v>
      </c>
      <c r="Y86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283</v>
      </c>
      <c r="Z86" s="6">
        <f>_xlfn.RANK.AVG(Table3[[#This Row],[Score 2 ]],Table3[[Score 2 ]],1)</f>
        <v>85</v>
      </c>
    </row>
    <row r="87" spans="1:26" x14ac:dyDescent="0.3">
      <c r="A87" t="s">
        <v>167</v>
      </c>
      <c r="B87">
        <f>COUNTIFS(Table2[Sub-Sector],Table3[[#This Row],[Sub-Sector]])</f>
        <v>2</v>
      </c>
      <c r="C87" s="5">
        <f>COUNTIFS(Table2[Sub-Sector],Table3[[#This Row],[Sub-Sector]],Table2[Uptrend],"Uptrend")/Table3[[#This Row],[Count]]</f>
        <v>1</v>
      </c>
      <c r="D87" s="5">
        <f>COUNTIFS(Table2[Sub-Sector],Table3[[#This Row],[Sub-Sector]],Table2[1W Return vs Nifty],"&gt;=5")/Table3[[#This Row],[Count]]</f>
        <v>0</v>
      </c>
      <c r="E87" s="5">
        <f>COUNTIFS(Table2[Sub-Sector],Table3[[#This Row],[Sub-Sector]],Table2[1M Return vs Nifty],"&gt;=5")/Table3[[#This Row],[Count]]</f>
        <v>0</v>
      </c>
      <c r="F87" s="5">
        <f>COUNTIFS(Table2[Sub-Sector],Table3[[#This Row],[Sub-Sector]],Table2[6M Return vs Nifty],"&gt;=10")/Table3[[#This Row],[Count]]</f>
        <v>0.5</v>
      </c>
      <c r="G87" s="5">
        <f>COUNTIFS(Table2[Sub-Sector],Table3[[#This Row],[Sub-Sector]],Table2[1Y Return vs Nifty],"&gt;=10")/Table3[[#This Row],[Count]]</f>
        <v>1</v>
      </c>
      <c r="H87" s="5">
        <f>COUNTIFS(Table2[Sub-Sector],Table3[[#This Row],[Sub-Sector]],Table2[RSI Exponential â€“ 14D],"&gt;=50")/Table3[[#This Row],[Count]]</f>
        <v>1</v>
      </c>
      <c r="I87" s="5">
        <f>COUNTIFS(Table2[Sub-Sector],Table3[[#This Row],[Sub-Sector]],Table2[Relative Volume],"&gt;=1")/Table3[[#This Row],[Count]]</f>
        <v>0</v>
      </c>
      <c r="J87" s="5">
        <f>COUNTIFS(Table2[Sub-Sector],Table3[[#This Row],[Sub-Sector]],Table2[% Away From Day Low],"&gt;=0.05")/Table3[[#This Row],[Count]]</f>
        <v>0</v>
      </c>
      <c r="K87" s="5">
        <f>COUNTIFS(Table2[Sub-Sector],Table3[[#This Row],[Sub-Sector]],Table2[% Away From Day High],"&lt;=0.05")/Table3[[#This Row],[Count]]</f>
        <v>1</v>
      </c>
      <c r="L87" s="5">
        <f>COUNTIFS(Table2[Sub-Sector],Table3[[#This Row],[Sub-Sector]],Table2[% Away From Current Week Low],"&gt;=0.05")/Table3[[#This Row],[Count]]</f>
        <v>0</v>
      </c>
      <c r="M87" s="5">
        <f>COUNTIFS(Table2[Sub-Sector],Table3[[#This Row],[Sub-Sector]],Table2[% Away From Current Week High],"&lt;=0.05")/Table3[[#This Row],[Count]]</f>
        <v>1</v>
      </c>
      <c r="N87" s="5">
        <f>COUNTIFS(Table2[Sub-Sector],Table3[[#This Row],[Sub-Sector]],Table2[% Away From Current Month Low],"&gt;=0.05")/Table3[[#This Row],[Count]]</f>
        <v>1</v>
      </c>
      <c r="O87" s="5">
        <f>COUNTIFS(Table2[Sub-Sector],Table3[[#This Row],[Sub-Sector]],Table2[% Away From Current Month High],"&lt;=0.05")/Table3[[#This Row],[Count]]</f>
        <v>0</v>
      </c>
      <c r="P87" s="5">
        <f>COUNTIFS(Table2[Sub-Sector],Table3[[#This Row],[Sub-Sector]],Table2[% Away From 52W High],"&lt;=10")/Table3[[#This Row],[Count]]</f>
        <v>0.5</v>
      </c>
      <c r="Q87" s="5">
        <f>COUNTIFS(Table2[Sub-Sector],Table3[[#This Row],[Sub-Sector]],Table2[% Away From 52W Low],"&gt;=10")/Table3[[#This Row],[Count]]</f>
        <v>1</v>
      </c>
      <c r="R87" s="5">
        <f>COUNTIFS(Table2[Sub-Sector],Table3[[#This Row],[Sub-Sector]],Table2[% Price above 20 EMA],"&gt;=0")/Table3[[#This Row],[Count]]</f>
        <v>0</v>
      </c>
      <c r="S87" s="5">
        <f>COUNTIFS(Table2[Sub-Sector],Table3[[#This Row],[Sub-Sector]],Table2[% Price above 50 EMA],"&gt;=0")/Table3[[#This Row],[Count]]</f>
        <v>1</v>
      </c>
      <c r="T87" s="5">
        <f>COUNTIFS(Table2[Sub-Sector],Table3[[#This Row],[Sub-Sector]],Table2[% Price above 200 EMA],"&gt;=0")/Table3[[#This Row],[Count]]</f>
        <v>1</v>
      </c>
      <c r="U87" s="5">
        <f>COUNTIFS(Table2[Sub-Sector],Table3[[#This Row],[Sub-Sector]],Table2[Rate of Change - Zone],"Positive")/Table3[[#This Row],[Count]]</f>
        <v>0.5</v>
      </c>
      <c r="V87" s="5">
        <f>COUNTIFS(Table2[Sub-Sector],Table3[[#This Row],[Sub-Sector]],Table2[Sharpe Ratio],"&gt;=0.10")/Table3[[#This Row],[Count]]</f>
        <v>0</v>
      </c>
      <c r="W87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484.5</v>
      </c>
      <c r="X87" s="6">
        <f>_xlfn.RANK.AVG(Table3[[#This Row],[Score]],Table3[Score],1)</f>
        <v>79</v>
      </c>
      <c r="Y87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283.5</v>
      </c>
      <c r="Z87" s="6">
        <f>_xlfn.RANK.AVG(Table3[[#This Row],[Score 2 ]],Table3[[Score 2 ]],1)</f>
        <v>86</v>
      </c>
    </row>
    <row r="88" spans="1:26" x14ac:dyDescent="0.3">
      <c r="A88" t="s">
        <v>225</v>
      </c>
      <c r="B88">
        <f>COUNTIFS(Table2[Sub-Sector],Table3[[#This Row],[Sub-Sector]])</f>
        <v>3</v>
      </c>
      <c r="C88" s="5">
        <f>COUNTIFS(Table2[Sub-Sector],Table3[[#This Row],[Sub-Sector]],Table2[Uptrend],"Uptrend")/Table3[[#This Row],[Count]]</f>
        <v>0.33333333333333331</v>
      </c>
      <c r="D88" s="5">
        <f>COUNTIFS(Table2[Sub-Sector],Table3[[#This Row],[Sub-Sector]],Table2[1W Return vs Nifty],"&gt;=5")/Table3[[#This Row],[Count]]</f>
        <v>0</v>
      </c>
      <c r="E88" s="5">
        <f>COUNTIFS(Table2[Sub-Sector],Table3[[#This Row],[Sub-Sector]],Table2[1M Return vs Nifty],"&gt;=5")/Table3[[#This Row],[Count]]</f>
        <v>0.33333333333333331</v>
      </c>
      <c r="F88" s="5">
        <f>COUNTIFS(Table2[Sub-Sector],Table3[[#This Row],[Sub-Sector]],Table2[6M Return vs Nifty],"&gt;=10")/Table3[[#This Row],[Count]]</f>
        <v>0.33333333333333331</v>
      </c>
      <c r="G88" s="5">
        <f>COUNTIFS(Table2[Sub-Sector],Table3[[#This Row],[Sub-Sector]],Table2[1Y Return vs Nifty],"&gt;=10")/Table3[[#This Row],[Count]]</f>
        <v>0.66666666666666663</v>
      </c>
      <c r="H88" s="5">
        <f>COUNTIFS(Table2[Sub-Sector],Table3[[#This Row],[Sub-Sector]],Table2[RSI Exponential â€“ 14D],"&gt;=50")/Table3[[#This Row],[Count]]</f>
        <v>0.33333333333333331</v>
      </c>
      <c r="I88" s="5">
        <f>COUNTIFS(Table2[Sub-Sector],Table3[[#This Row],[Sub-Sector]],Table2[Relative Volume],"&gt;=1")/Table3[[#This Row],[Count]]</f>
        <v>0.66666666666666663</v>
      </c>
      <c r="J88" s="5">
        <f>COUNTIFS(Table2[Sub-Sector],Table3[[#This Row],[Sub-Sector]],Table2[% Away From Day Low],"&gt;=0.05")/Table3[[#This Row],[Count]]</f>
        <v>0</v>
      </c>
      <c r="K88" s="5">
        <f>COUNTIFS(Table2[Sub-Sector],Table3[[#This Row],[Sub-Sector]],Table2[% Away From Day High],"&lt;=0.05")/Table3[[#This Row],[Count]]</f>
        <v>1</v>
      </c>
      <c r="L88" s="5">
        <f>COUNTIFS(Table2[Sub-Sector],Table3[[#This Row],[Sub-Sector]],Table2[% Away From Current Week Low],"&gt;=0.05")/Table3[[#This Row],[Count]]</f>
        <v>0</v>
      </c>
      <c r="M88" s="5">
        <f>COUNTIFS(Table2[Sub-Sector],Table3[[#This Row],[Sub-Sector]],Table2[% Away From Current Week High],"&lt;=0.05")/Table3[[#This Row],[Count]]</f>
        <v>0.66666666666666663</v>
      </c>
      <c r="N88" s="5">
        <f>COUNTIFS(Table2[Sub-Sector],Table3[[#This Row],[Sub-Sector]],Table2[% Away From Current Month Low],"&gt;=0.05")/Table3[[#This Row],[Count]]</f>
        <v>1</v>
      </c>
      <c r="O88" s="5">
        <f>COUNTIFS(Table2[Sub-Sector],Table3[[#This Row],[Sub-Sector]],Table2[% Away From Current Month High],"&lt;=0.05")/Table3[[#This Row],[Count]]</f>
        <v>0</v>
      </c>
      <c r="P88" s="5">
        <f>COUNTIFS(Table2[Sub-Sector],Table3[[#This Row],[Sub-Sector]],Table2[% Away From 52W High],"&lt;=10")/Table3[[#This Row],[Count]]</f>
        <v>0</v>
      </c>
      <c r="Q88" s="5">
        <f>COUNTIFS(Table2[Sub-Sector],Table3[[#This Row],[Sub-Sector]],Table2[% Away From 52W Low],"&gt;=10")/Table3[[#This Row],[Count]]</f>
        <v>1</v>
      </c>
      <c r="R88" s="5">
        <f>COUNTIFS(Table2[Sub-Sector],Table3[[#This Row],[Sub-Sector]],Table2[% Price above 20 EMA],"&gt;=0")/Table3[[#This Row],[Count]]</f>
        <v>0.33333333333333331</v>
      </c>
      <c r="S88" s="5">
        <f>COUNTIFS(Table2[Sub-Sector],Table3[[#This Row],[Sub-Sector]],Table2[% Price above 50 EMA],"&gt;=0")/Table3[[#This Row],[Count]]</f>
        <v>0.66666666666666663</v>
      </c>
      <c r="T88" s="5">
        <f>COUNTIFS(Table2[Sub-Sector],Table3[[#This Row],[Sub-Sector]],Table2[% Price above 200 EMA],"&gt;=0")/Table3[[#This Row],[Count]]</f>
        <v>0.66666666666666663</v>
      </c>
      <c r="U88" s="5">
        <f>COUNTIFS(Table2[Sub-Sector],Table3[[#This Row],[Sub-Sector]],Table2[Rate of Change - Zone],"Positive")/Table3[[#This Row],[Count]]</f>
        <v>0.33333333333333331</v>
      </c>
      <c r="V88" s="5">
        <f>COUNTIFS(Table2[Sub-Sector],Table3[[#This Row],[Sub-Sector]],Table2[Sharpe Ratio],"&gt;=0.10")/Table3[[#This Row],[Count]]</f>
        <v>0.33333333333333331</v>
      </c>
      <c r="W88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530</v>
      </c>
      <c r="X88" s="6">
        <f>_xlfn.RANK.AVG(Table3[[#This Row],[Score]],Table3[Score],1)</f>
        <v>99</v>
      </c>
      <c r="Y88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287.5</v>
      </c>
      <c r="Z88" s="6">
        <f>_xlfn.RANK.AVG(Table3[[#This Row],[Score 2 ]],Table3[[Score 2 ]],1)</f>
        <v>87</v>
      </c>
    </row>
    <row r="89" spans="1:26" x14ac:dyDescent="0.3">
      <c r="A89" t="s">
        <v>62</v>
      </c>
      <c r="B89">
        <f>COUNTIFS(Table2[Sub-Sector],Table3[[#This Row],[Sub-Sector]])</f>
        <v>43</v>
      </c>
      <c r="C89" s="5">
        <f>COUNTIFS(Table2[Sub-Sector],Table3[[#This Row],[Sub-Sector]],Table2[Uptrend],"Uptrend")/Table3[[#This Row],[Count]]</f>
        <v>0.81395348837209303</v>
      </c>
      <c r="D89" s="5">
        <f>COUNTIFS(Table2[Sub-Sector],Table3[[#This Row],[Sub-Sector]],Table2[1W Return vs Nifty],"&gt;=5")/Table3[[#This Row],[Count]]</f>
        <v>9.3023255813953487E-2</v>
      </c>
      <c r="E89" s="5">
        <f>COUNTIFS(Table2[Sub-Sector],Table3[[#This Row],[Sub-Sector]],Table2[1M Return vs Nifty],"&gt;=5")/Table3[[#This Row],[Count]]</f>
        <v>0.27906976744186046</v>
      </c>
      <c r="F89" s="5">
        <f>COUNTIFS(Table2[Sub-Sector],Table3[[#This Row],[Sub-Sector]],Table2[6M Return vs Nifty],"&gt;=10")/Table3[[#This Row],[Count]]</f>
        <v>0.39534883720930231</v>
      </c>
      <c r="G89" s="5">
        <f>COUNTIFS(Table2[Sub-Sector],Table3[[#This Row],[Sub-Sector]],Table2[1Y Return vs Nifty],"&gt;=10")/Table3[[#This Row],[Count]]</f>
        <v>0.76744186046511631</v>
      </c>
      <c r="H89" s="5">
        <f>COUNTIFS(Table2[Sub-Sector],Table3[[#This Row],[Sub-Sector]],Table2[RSI Exponential â€“ 14D],"&gt;=50")/Table3[[#This Row],[Count]]</f>
        <v>0.69767441860465118</v>
      </c>
      <c r="I89" s="5">
        <f>COUNTIFS(Table2[Sub-Sector],Table3[[#This Row],[Sub-Sector]],Table2[Relative Volume],"&gt;=1")/Table3[[#This Row],[Count]]</f>
        <v>0.2558139534883721</v>
      </c>
      <c r="J89" s="5">
        <f>COUNTIFS(Table2[Sub-Sector],Table3[[#This Row],[Sub-Sector]],Table2[% Away From Day Low],"&gt;=0.05")/Table3[[#This Row],[Count]]</f>
        <v>2.3255813953488372E-2</v>
      </c>
      <c r="K89" s="5">
        <f>COUNTIFS(Table2[Sub-Sector],Table3[[#This Row],[Sub-Sector]],Table2[% Away From Day High],"&lt;=0.05")/Table3[[#This Row],[Count]]</f>
        <v>0.97674418604651159</v>
      </c>
      <c r="L89" s="5">
        <f>COUNTIFS(Table2[Sub-Sector],Table3[[#This Row],[Sub-Sector]],Table2[% Away From Current Week Low],"&gt;=0.05")/Table3[[#This Row],[Count]]</f>
        <v>0.11627906976744186</v>
      </c>
      <c r="M89" s="5">
        <f>COUNTIFS(Table2[Sub-Sector],Table3[[#This Row],[Sub-Sector]],Table2[% Away From Current Week High],"&lt;=0.05")/Table3[[#This Row],[Count]]</f>
        <v>0.93023255813953487</v>
      </c>
      <c r="N89" s="5">
        <f>COUNTIFS(Table2[Sub-Sector],Table3[[#This Row],[Sub-Sector]],Table2[% Away From Current Month Low],"&gt;=0.05")/Table3[[#This Row],[Count]]</f>
        <v>0.93023255813953487</v>
      </c>
      <c r="O89" s="5">
        <f>COUNTIFS(Table2[Sub-Sector],Table3[[#This Row],[Sub-Sector]],Table2[% Away From Current Month High],"&lt;=0.05")/Table3[[#This Row],[Count]]</f>
        <v>0.51162790697674421</v>
      </c>
      <c r="P89" s="5">
        <f>COUNTIFS(Table2[Sub-Sector],Table3[[#This Row],[Sub-Sector]],Table2[% Away From 52W High],"&lt;=10")/Table3[[#This Row],[Count]]</f>
        <v>0.60465116279069764</v>
      </c>
      <c r="Q89" s="5">
        <f>COUNTIFS(Table2[Sub-Sector],Table3[[#This Row],[Sub-Sector]],Table2[% Away From 52W Low],"&gt;=10")/Table3[[#This Row],[Count]]</f>
        <v>1</v>
      </c>
      <c r="R89" s="5">
        <f>COUNTIFS(Table2[Sub-Sector],Table3[[#This Row],[Sub-Sector]],Table2[% Price above 20 EMA],"&gt;=0")/Table3[[#This Row],[Count]]</f>
        <v>0.65116279069767447</v>
      </c>
      <c r="S89" s="5">
        <f>COUNTIFS(Table2[Sub-Sector],Table3[[#This Row],[Sub-Sector]],Table2[% Price above 50 EMA],"&gt;=0")/Table3[[#This Row],[Count]]</f>
        <v>0.76744186046511631</v>
      </c>
      <c r="T89" s="5">
        <f>COUNTIFS(Table2[Sub-Sector],Table3[[#This Row],[Sub-Sector]],Table2[% Price above 200 EMA],"&gt;=0")/Table3[[#This Row],[Count]]</f>
        <v>0.93023255813953487</v>
      </c>
      <c r="U89" s="5">
        <f>COUNTIFS(Table2[Sub-Sector],Table3[[#This Row],[Sub-Sector]],Table2[Rate of Change - Zone],"Positive")/Table3[[#This Row],[Count]]</f>
        <v>0.67441860465116277</v>
      </c>
      <c r="V89" s="5">
        <f>COUNTIFS(Table2[Sub-Sector],Table3[[#This Row],[Sub-Sector]],Table2[Sharpe Ratio],"&gt;=0.10")/Table3[[#This Row],[Count]]</f>
        <v>4.6511627906976744E-2</v>
      </c>
      <c r="W89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440</v>
      </c>
      <c r="X89" s="6">
        <f>_xlfn.RANK.AVG(Table3[[#This Row],[Score]],Table3[Score],1)</f>
        <v>58</v>
      </c>
      <c r="Y89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289</v>
      </c>
      <c r="Z89" s="6">
        <f>_xlfn.RANK.AVG(Table3[[#This Row],[Score 2 ]],Table3[[Score 2 ]],1)</f>
        <v>88.5</v>
      </c>
    </row>
    <row r="90" spans="1:26" x14ac:dyDescent="0.3">
      <c r="A90" t="s">
        <v>533</v>
      </c>
      <c r="B90">
        <f>COUNTIFS(Table2[Sub-Sector],Table3[[#This Row],[Sub-Sector]])</f>
        <v>17</v>
      </c>
      <c r="C90" s="5">
        <f>COUNTIFS(Table2[Sub-Sector],Table3[[#This Row],[Sub-Sector]],Table2[Uptrend],"Uptrend")/Table3[[#This Row],[Count]]</f>
        <v>0.35294117647058826</v>
      </c>
      <c r="D90" s="5">
        <f>COUNTIFS(Table2[Sub-Sector],Table3[[#This Row],[Sub-Sector]],Table2[1W Return vs Nifty],"&gt;=5")/Table3[[#This Row],[Count]]</f>
        <v>0.17647058823529413</v>
      </c>
      <c r="E90" s="5">
        <f>COUNTIFS(Table2[Sub-Sector],Table3[[#This Row],[Sub-Sector]],Table2[1M Return vs Nifty],"&gt;=5")/Table3[[#This Row],[Count]]</f>
        <v>0.23529411764705882</v>
      </c>
      <c r="F90" s="5">
        <f>COUNTIFS(Table2[Sub-Sector],Table3[[#This Row],[Sub-Sector]],Table2[6M Return vs Nifty],"&gt;=10")/Table3[[#This Row],[Count]]</f>
        <v>5.8823529411764705E-2</v>
      </c>
      <c r="G90" s="5">
        <f>COUNTIFS(Table2[Sub-Sector],Table3[[#This Row],[Sub-Sector]],Table2[1Y Return vs Nifty],"&gt;=10")/Table3[[#This Row],[Count]]</f>
        <v>0.11764705882352941</v>
      </c>
      <c r="H90" s="5">
        <f>COUNTIFS(Table2[Sub-Sector],Table3[[#This Row],[Sub-Sector]],Table2[RSI Exponential â€“ 14D],"&gt;=50")/Table3[[#This Row],[Count]]</f>
        <v>0.88235294117647056</v>
      </c>
      <c r="I90" s="5">
        <f>COUNTIFS(Table2[Sub-Sector],Table3[[#This Row],[Sub-Sector]],Table2[Relative Volume],"&gt;=1")/Table3[[#This Row],[Count]]</f>
        <v>0.76470588235294112</v>
      </c>
      <c r="J90" s="5">
        <f>COUNTIFS(Table2[Sub-Sector],Table3[[#This Row],[Sub-Sector]],Table2[% Away From Day Low],"&gt;=0.05")/Table3[[#This Row],[Count]]</f>
        <v>0</v>
      </c>
      <c r="K90" s="5">
        <f>COUNTIFS(Table2[Sub-Sector],Table3[[#This Row],[Sub-Sector]],Table2[% Away From Day High],"&lt;=0.05")/Table3[[#This Row],[Count]]</f>
        <v>1</v>
      </c>
      <c r="L90" s="5">
        <f>COUNTIFS(Table2[Sub-Sector],Table3[[#This Row],[Sub-Sector]],Table2[% Away From Current Week Low],"&gt;=0.05")/Table3[[#This Row],[Count]]</f>
        <v>5.8823529411764705E-2</v>
      </c>
      <c r="M90" s="5">
        <f>COUNTIFS(Table2[Sub-Sector],Table3[[#This Row],[Sub-Sector]],Table2[% Away From Current Week High],"&lt;=0.05")/Table3[[#This Row],[Count]]</f>
        <v>1</v>
      </c>
      <c r="N90" s="5">
        <f>COUNTIFS(Table2[Sub-Sector],Table3[[#This Row],[Sub-Sector]],Table2[% Away From Current Month Low],"&gt;=0.05")/Table3[[#This Row],[Count]]</f>
        <v>1</v>
      </c>
      <c r="O90" s="5">
        <f>COUNTIFS(Table2[Sub-Sector],Table3[[#This Row],[Sub-Sector]],Table2[% Away From Current Month High],"&lt;=0.05")/Table3[[#This Row],[Count]]</f>
        <v>0.58823529411764708</v>
      </c>
      <c r="P90" s="5">
        <f>COUNTIFS(Table2[Sub-Sector],Table3[[#This Row],[Sub-Sector]],Table2[% Away From 52W High],"&lt;=10")/Table3[[#This Row],[Count]]</f>
        <v>0.23529411764705882</v>
      </c>
      <c r="Q90" s="5">
        <f>COUNTIFS(Table2[Sub-Sector],Table3[[#This Row],[Sub-Sector]],Table2[% Away From 52W Low],"&gt;=10")/Table3[[#This Row],[Count]]</f>
        <v>0.94117647058823528</v>
      </c>
      <c r="R90" s="5">
        <f>COUNTIFS(Table2[Sub-Sector],Table3[[#This Row],[Sub-Sector]],Table2[% Price above 20 EMA],"&gt;=0")/Table3[[#This Row],[Count]]</f>
        <v>0.94117647058823528</v>
      </c>
      <c r="S90" s="5">
        <f>COUNTIFS(Table2[Sub-Sector],Table3[[#This Row],[Sub-Sector]],Table2[% Price above 50 EMA],"&gt;=0")/Table3[[#This Row],[Count]]</f>
        <v>0.94117647058823528</v>
      </c>
      <c r="T90" s="5">
        <f>COUNTIFS(Table2[Sub-Sector],Table3[[#This Row],[Sub-Sector]],Table2[% Price above 200 EMA],"&gt;=0")/Table3[[#This Row],[Count]]</f>
        <v>0.76470588235294112</v>
      </c>
      <c r="U90" s="5">
        <f>COUNTIFS(Table2[Sub-Sector],Table3[[#This Row],[Sub-Sector]],Table2[Rate of Change - Zone],"Positive")/Table3[[#This Row],[Count]]</f>
        <v>0.94117647058823528</v>
      </c>
      <c r="V90" s="5">
        <f>COUNTIFS(Table2[Sub-Sector],Table3[[#This Row],[Sub-Sector]],Table2[Sharpe Ratio],"&gt;=0.10")/Table3[[#This Row],[Count]]</f>
        <v>0.11764705882352941</v>
      </c>
      <c r="W90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492</v>
      </c>
      <c r="X90" s="6">
        <f>_xlfn.RANK.AVG(Table3[[#This Row],[Score]],Table3[Score],1)</f>
        <v>83.5</v>
      </c>
      <c r="Y90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289</v>
      </c>
      <c r="Z90" s="6">
        <f>_xlfn.RANK.AVG(Table3[[#This Row],[Score 2 ]],Table3[[Score 2 ]],1)</f>
        <v>88.5</v>
      </c>
    </row>
    <row r="91" spans="1:26" x14ac:dyDescent="0.3">
      <c r="A91" t="s">
        <v>109</v>
      </c>
      <c r="B91">
        <f>COUNTIFS(Table2[Sub-Sector],Table3[[#This Row],[Sub-Sector]])</f>
        <v>3</v>
      </c>
      <c r="C91" s="5">
        <f>COUNTIFS(Table2[Sub-Sector],Table3[[#This Row],[Sub-Sector]],Table2[Uptrend],"Uptrend")/Table3[[#This Row],[Count]]</f>
        <v>1</v>
      </c>
      <c r="D91" s="5">
        <f>COUNTIFS(Table2[Sub-Sector],Table3[[#This Row],[Sub-Sector]],Table2[1W Return vs Nifty],"&gt;=5")/Table3[[#This Row],[Count]]</f>
        <v>0</v>
      </c>
      <c r="E91" s="5">
        <f>COUNTIFS(Table2[Sub-Sector],Table3[[#This Row],[Sub-Sector]],Table2[1M Return vs Nifty],"&gt;=5")/Table3[[#This Row],[Count]]</f>
        <v>0</v>
      </c>
      <c r="F91" s="5">
        <f>COUNTIFS(Table2[Sub-Sector],Table3[[#This Row],[Sub-Sector]],Table2[6M Return vs Nifty],"&gt;=10")/Table3[[#This Row],[Count]]</f>
        <v>0.66666666666666663</v>
      </c>
      <c r="G91" s="5">
        <f>COUNTIFS(Table2[Sub-Sector],Table3[[#This Row],[Sub-Sector]],Table2[1Y Return vs Nifty],"&gt;=10")/Table3[[#This Row],[Count]]</f>
        <v>1</v>
      </c>
      <c r="H91" s="5">
        <f>COUNTIFS(Table2[Sub-Sector],Table3[[#This Row],[Sub-Sector]],Table2[RSI Exponential â€“ 14D],"&gt;=50")/Table3[[#This Row],[Count]]</f>
        <v>0.66666666666666663</v>
      </c>
      <c r="I91" s="5">
        <f>COUNTIFS(Table2[Sub-Sector],Table3[[#This Row],[Sub-Sector]],Table2[Relative Volume],"&gt;=1")/Table3[[#This Row],[Count]]</f>
        <v>0</v>
      </c>
      <c r="J91" s="5">
        <f>COUNTIFS(Table2[Sub-Sector],Table3[[#This Row],[Sub-Sector]],Table2[% Away From Day Low],"&gt;=0.05")/Table3[[#This Row],[Count]]</f>
        <v>0</v>
      </c>
      <c r="K91" s="5">
        <f>COUNTIFS(Table2[Sub-Sector],Table3[[#This Row],[Sub-Sector]],Table2[% Away From Day High],"&lt;=0.05")/Table3[[#This Row],[Count]]</f>
        <v>1</v>
      </c>
      <c r="L91" s="5">
        <f>COUNTIFS(Table2[Sub-Sector],Table3[[#This Row],[Sub-Sector]],Table2[% Away From Current Week Low],"&gt;=0.05")/Table3[[#This Row],[Count]]</f>
        <v>0</v>
      </c>
      <c r="M91" s="5">
        <f>COUNTIFS(Table2[Sub-Sector],Table3[[#This Row],[Sub-Sector]],Table2[% Away From Current Week High],"&lt;=0.05")/Table3[[#This Row],[Count]]</f>
        <v>1</v>
      </c>
      <c r="N91" s="5">
        <f>COUNTIFS(Table2[Sub-Sector],Table3[[#This Row],[Sub-Sector]],Table2[% Away From Current Month Low],"&gt;=0.05")/Table3[[#This Row],[Count]]</f>
        <v>1</v>
      </c>
      <c r="O91" s="5">
        <f>COUNTIFS(Table2[Sub-Sector],Table3[[#This Row],[Sub-Sector]],Table2[% Away From Current Month High],"&lt;=0.05")/Table3[[#This Row],[Count]]</f>
        <v>0</v>
      </c>
      <c r="P91" s="5">
        <f>COUNTIFS(Table2[Sub-Sector],Table3[[#This Row],[Sub-Sector]],Table2[% Away From 52W High],"&lt;=10")/Table3[[#This Row],[Count]]</f>
        <v>1</v>
      </c>
      <c r="Q91" s="5">
        <f>COUNTIFS(Table2[Sub-Sector],Table3[[#This Row],[Sub-Sector]],Table2[% Away From 52W Low],"&gt;=10")/Table3[[#This Row],[Count]]</f>
        <v>1</v>
      </c>
      <c r="R91" s="5">
        <f>COUNTIFS(Table2[Sub-Sector],Table3[[#This Row],[Sub-Sector]],Table2[% Price above 20 EMA],"&gt;=0")/Table3[[#This Row],[Count]]</f>
        <v>0.33333333333333331</v>
      </c>
      <c r="S91" s="5">
        <f>COUNTIFS(Table2[Sub-Sector],Table3[[#This Row],[Sub-Sector]],Table2[% Price above 50 EMA],"&gt;=0")/Table3[[#This Row],[Count]]</f>
        <v>1</v>
      </c>
      <c r="T91" s="5">
        <f>COUNTIFS(Table2[Sub-Sector],Table3[[#This Row],[Sub-Sector]],Table2[% Price above 200 EMA],"&gt;=0")/Table3[[#This Row],[Count]]</f>
        <v>1</v>
      </c>
      <c r="U91" s="5">
        <f>COUNTIFS(Table2[Sub-Sector],Table3[[#This Row],[Sub-Sector]],Table2[Rate of Change - Zone],"Positive")/Table3[[#This Row],[Count]]</f>
        <v>0</v>
      </c>
      <c r="V91" s="5">
        <f>COUNTIFS(Table2[Sub-Sector],Table3[[#This Row],[Sub-Sector]],Table2[Sharpe Ratio],"&gt;=0.10")/Table3[[#This Row],[Count]]</f>
        <v>0.66666666666666663</v>
      </c>
      <c r="W91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491</v>
      </c>
      <c r="X91" s="6">
        <f>_xlfn.RANK.AVG(Table3[[#This Row],[Score]],Table3[Score],1)</f>
        <v>82</v>
      </c>
      <c r="Y91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290</v>
      </c>
      <c r="Z91" s="6">
        <f>_xlfn.RANK.AVG(Table3[[#This Row],[Score 2 ]],Table3[[Score 2 ]],1)</f>
        <v>90.5</v>
      </c>
    </row>
    <row r="92" spans="1:26" x14ac:dyDescent="0.3">
      <c r="A92" t="s">
        <v>182</v>
      </c>
      <c r="B92">
        <f>COUNTIFS(Table2[Sub-Sector],Table3[[#This Row],[Sub-Sector]])</f>
        <v>6</v>
      </c>
      <c r="C92" s="5">
        <f>COUNTIFS(Table2[Sub-Sector],Table3[[#This Row],[Sub-Sector]],Table2[Uptrend],"Uptrend")/Table3[[#This Row],[Count]]</f>
        <v>0.66666666666666663</v>
      </c>
      <c r="D92" s="5">
        <f>COUNTIFS(Table2[Sub-Sector],Table3[[#This Row],[Sub-Sector]],Table2[1W Return vs Nifty],"&gt;=5")/Table3[[#This Row],[Count]]</f>
        <v>0</v>
      </c>
      <c r="E92" s="5">
        <f>COUNTIFS(Table2[Sub-Sector],Table3[[#This Row],[Sub-Sector]],Table2[1M Return vs Nifty],"&gt;=5")/Table3[[#This Row],[Count]]</f>
        <v>0.33333333333333331</v>
      </c>
      <c r="F92" s="5">
        <f>COUNTIFS(Table2[Sub-Sector],Table3[[#This Row],[Sub-Sector]],Table2[6M Return vs Nifty],"&gt;=10")/Table3[[#This Row],[Count]]</f>
        <v>0.5</v>
      </c>
      <c r="G92" s="5">
        <f>COUNTIFS(Table2[Sub-Sector],Table3[[#This Row],[Sub-Sector]],Table2[1Y Return vs Nifty],"&gt;=10")/Table3[[#This Row],[Count]]</f>
        <v>0.5</v>
      </c>
      <c r="H92" s="5">
        <f>COUNTIFS(Table2[Sub-Sector],Table3[[#This Row],[Sub-Sector]],Table2[RSI Exponential â€“ 14D],"&gt;=50")/Table3[[#This Row],[Count]]</f>
        <v>0.66666666666666663</v>
      </c>
      <c r="I92" s="5">
        <f>COUNTIFS(Table2[Sub-Sector],Table3[[#This Row],[Sub-Sector]],Table2[Relative Volume],"&gt;=1")/Table3[[#This Row],[Count]]</f>
        <v>0.33333333333333331</v>
      </c>
      <c r="J92" s="5">
        <f>COUNTIFS(Table2[Sub-Sector],Table3[[#This Row],[Sub-Sector]],Table2[% Away From Day Low],"&gt;=0.05")/Table3[[#This Row],[Count]]</f>
        <v>0</v>
      </c>
      <c r="K92" s="5">
        <f>COUNTIFS(Table2[Sub-Sector],Table3[[#This Row],[Sub-Sector]],Table2[% Away From Day High],"&lt;=0.05")/Table3[[#This Row],[Count]]</f>
        <v>1</v>
      </c>
      <c r="L92" s="5">
        <f>COUNTIFS(Table2[Sub-Sector],Table3[[#This Row],[Sub-Sector]],Table2[% Away From Current Week Low],"&gt;=0.05")/Table3[[#This Row],[Count]]</f>
        <v>0.16666666666666666</v>
      </c>
      <c r="M92" s="5">
        <f>COUNTIFS(Table2[Sub-Sector],Table3[[#This Row],[Sub-Sector]],Table2[% Away From Current Week High],"&lt;=0.05")/Table3[[#This Row],[Count]]</f>
        <v>1</v>
      </c>
      <c r="N92" s="5">
        <f>COUNTIFS(Table2[Sub-Sector],Table3[[#This Row],[Sub-Sector]],Table2[% Away From Current Month Low],"&gt;=0.05")/Table3[[#This Row],[Count]]</f>
        <v>1</v>
      </c>
      <c r="O92" s="5">
        <f>COUNTIFS(Table2[Sub-Sector],Table3[[#This Row],[Sub-Sector]],Table2[% Away From Current Month High],"&lt;=0.05")/Table3[[#This Row],[Count]]</f>
        <v>0.66666666666666663</v>
      </c>
      <c r="P92" s="5">
        <f>COUNTIFS(Table2[Sub-Sector],Table3[[#This Row],[Sub-Sector]],Table2[% Away From 52W High],"&lt;=10")/Table3[[#This Row],[Count]]</f>
        <v>0.66666666666666663</v>
      </c>
      <c r="Q92" s="5">
        <f>COUNTIFS(Table2[Sub-Sector],Table3[[#This Row],[Sub-Sector]],Table2[% Away From 52W Low],"&gt;=10")/Table3[[#This Row],[Count]]</f>
        <v>1</v>
      </c>
      <c r="R92" s="5">
        <f>COUNTIFS(Table2[Sub-Sector],Table3[[#This Row],[Sub-Sector]],Table2[% Price above 20 EMA],"&gt;=0")/Table3[[#This Row],[Count]]</f>
        <v>0.66666666666666663</v>
      </c>
      <c r="S92" s="5">
        <f>COUNTIFS(Table2[Sub-Sector],Table3[[#This Row],[Sub-Sector]],Table2[% Price above 50 EMA],"&gt;=0")/Table3[[#This Row],[Count]]</f>
        <v>0.66666666666666663</v>
      </c>
      <c r="T92" s="5">
        <f>COUNTIFS(Table2[Sub-Sector],Table3[[#This Row],[Sub-Sector]],Table2[% Price above 200 EMA],"&gt;=0")/Table3[[#This Row],[Count]]</f>
        <v>0.66666666666666663</v>
      </c>
      <c r="U92" s="5">
        <f>COUNTIFS(Table2[Sub-Sector],Table3[[#This Row],[Sub-Sector]],Table2[Rate of Change - Zone],"Positive")/Table3[[#This Row],[Count]]</f>
        <v>0.83333333333333337</v>
      </c>
      <c r="V92" s="5">
        <f>COUNTIFS(Table2[Sub-Sector],Table3[[#This Row],[Sub-Sector]],Table2[Sharpe Ratio],"&gt;=0.10")/Table3[[#This Row],[Count]]</f>
        <v>0</v>
      </c>
      <c r="W92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498</v>
      </c>
      <c r="X92" s="6">
        <f>_xlfn.RANK.AVG(Table3[[#This Row],[Score]],Table3[Score],1)</f>
        <v>86</v>
      </c>
      <c r="Y92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290</v>
      </c>
      <c r="Z92" s="6">
        <f>_xlfn.RANK.AVG(Table3[[#This Row],[Score 2 ]],Table3[[Score 2 ]],1)</f>
        <v>90.5</v>
      </c>
    </row>
    <row r="93" spans="1:26" x14ac:dyDescent="0.3">
      <c r="A93" t="s">
        <v>376</v>
      </c>
      <c r="B93">
        <f>COUNTIFS(Table2[Sub-Sector],Table3[[#This Row],[Sub-Sector]])</f>
        <v>9</v>
      </c>
      <c r="C93" s="5">
        <f>COUNTIFS(Table2[Sub-Sector],Table3[[#This Row],[Sub-Sector]],Table2[Uptrend],"Uptrend")/Table3[[#This Row],[Count]]</f>
        <v>0.77777777777777779</v>
      </c>
      <c r="D93" s="5">
        <f>COUNTIFS(Table2[Sub-Sector],Table3[[#This Row],[Sub-Sector]],Table2[1W Return vs Nifty],"&gt;=5")/Table3[[#This Row],[Count]]</f>
        <v>0</v>
      </c>
      <c r="E93" s="5">
        <f>COUNTIFS(Table2[Sub-Sector],Table3[[#This Row],[Sub-Sector]],Table2[1M Return vs Nifty],"&gt;=5")/Table3[[#This Row],[Count]]</f>
        <v>0.33333333333333331</v>
      </c>
      <c r="F93" s="5">
        <f>COUNTIFS(Table2[Sub-Sector],Table3[[#This Row],[Sub-Sector]],Table2[6M Return vs Nifty],"&gt;=10")/Table3[[#This Row],[Count]]</f>
        <v>0.44444444444444442</v>
      </c>
      <c r="G93" s="5">
        <f>COUNTIFS(Table2[Sub-Sector],Table3[[#This Row],[Sub-Sector]],Table2[1Y Return vs Nifty],"&gt;=10")/Table3[[#This Row],[Count]]</f>
        <v>0.44444444444444442</v>
      </c>
      <c r="H93" s="5">
        <f>COUNTIFS(Table2[Sub-Sector],Table3[[#This Row],[Sub-Sector]],Table2[RSI Exponential â€“ 14D],"&gt;=50")/Table3[[#This Row],[Count]]</f>
        <v>0.88888888888888884</v>
      </c>
      <c r="I93" s="5">
        <f>COUNTIFS(Table2[Sub-Sector],Table3[[#This Row],[Sub-Sector]],Table2[Relative Volume],"&gt;=1")/Table3[[#This Row],[Count]]</f>
        <v>0.55555555555555558</v>
      </c>
      <c r="J93" s="5">
        <f>COUNTIFS(Table2[Sub-Sector],Table3[[#This Row],[Sub-Sector]],Table2[% Away From Day Low],"&gt;=0.05")/Table3[[#This Row],[Count]]</f>
        <v>0</v>
      </c>
      <c r="K93" s="5">
        <f>COUNTIFS(Table2[Sub-Sector],Table3[[#This Row],[Sub-Sector]],Table2[% Away From Day High],"&lt;=0.05")/Table3[[#This Row],[Count]]</f>
        <v>1</v>
      </c>
      <c r="L93" s="5">
        <f>COUNTIFS(Table2[Sub-Sector],Table3[[#This Row],[Sub-Sector]],Table2[% Away From Current Week Low],"&gt;=0.05")/Table3[[#This Row],[Count]]</f>
        <v>0.1111111111111111</v>
      </c>
      <c r="M93" s="5">
        <f>COUNTIFS(Table2[Sub-Sector],Table3[[#This Row],[Sub-Sector]],Table2[% Away From Current Week High],"&lt;=0.05")/Table3[[#This Row],[Count]]</f>
        <v>0.66666666666666663</v>
      </c>
      <c r="N93" s="5">
        <f>COUNTIFS(Table2[Sub-Sector],Table3[[#This Row],[Sub-Sector]],Table2[% Away From Current Month Low],"&gt;=0.05")/Table3[[#This Row],[Count]]</f>
        <v>1</v>
      </c>
      <c r="O93" s="5">
        <f>COUNTIFS(Table2[Sub-Sector],Table3[[#This Row],[Sub-Sector]],Table2[% Away From Current Month High],"&lt;=0.05")/Table3[[#This Row],[Count]]</f>
        <v>0.44444444444444442</v>
      </c>
      <c r="P93" s="5">
        <f>COUNTIFS(Table2[Sub-Sector],Table3[[#This Row],[Sub-Sector]],Table2[% Away From 52W High],"&lt;=10")/Table3[[#This Row],[Count]]</f>
        <v>0.44444444444444442</v>
      </c>
      <c r="Q93" s="5">
        <f>COUNTIFS(Table2[Sub-Sector],Table3[[#This Row],[Sub-Sector]],Table2[% Away From 52W Low],"&gt;=10")/Table3[[#This Row],[Count]]</f>
        <v>1</v>
      </c>
      <c r="R93" s="5">
        <f>COUNTIFS(Table2[Sub-Sector],Table3[[#This Row],[Sub-Sector]],Table2[% Price above 20 EMA],"&gt;=0")/Table3[[#This Row],[Count]]</f>
        <v>0.77777777777777779</v>
      </c>
      <c r="S93" s="5">
        <f>COUNTIFS(Table2[Sub-Sector],Table3[[#This Row],[Sub-Sector]],Table2[% Price above 50 EMA],"&gt;=0")/Table3[[#This Row],[Count]]</f>
        <v>0.88888888888888884</v>
      </c>
      <c r="T93" s="5">
        <f>COUNTIFS(Table2[Sub-Sector],Table3[[#This Row],[Sub-Sector]],Table2[% Price above 200 EMA],"&gt;=0")/Table3[[#This Row],[Count]]</f>
        <v>0.88888888888888884</v>
      </c>
      <c r="U93" s="5">
        <f>COUNTIFS(Table2[Sub-Sector],Table3[[#This Row],[Sub-Sector]],Table2[Rate of Change - Zone],"Positive")/Table3[[#This Row],[Count]]</f>
        <v>0.66666666666666663</v>
      </c>
      <c r="V93" s="5">
        <f>COUNTIFS(Table2[Sub-Sector],Table3[[#This Row],[Sub-Sector]],Table2[Sharpe Ratio],"&gt;=0.10")/Table3[[#This Row],[Count]]</f>
        <v>0.44444444444444442</v>
      </c>
      <c r="W93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483</v>
      </c>
      <c r="X93" s="6">
        <f>_xlfn.RANK.AVG(Table3[[#This Row],[Score]],Table3[Score],1)</f>
        <v>78</v>
      </c>
      <c r="Y93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291.5</v>
      </c>
      <c r="Z93" s="6">
        <f>_xlfn.RANK.AVG(Table3[[#This Row],[Score 2 ]],Table3[[Score 2 ]],1)</f>
        <v>92</v>
      </c>
    </row>
    <row r="94" spans="1:26" x14ac:dyDescent="0.3">
      <c r="A94" t="s">
        <v>1498</v>
      </c>
      <c r="B94">
        <f>COUNTIFS(Table2[Sub-Sector],Table3[[#This Row],[Sub-Sector]])</f>
        <v>3</v>
      </c>
      <c r="C94" s="5">
        <f>COUNTIFS(Table2[Sub-Sector],Table3[[#This Row],[Sub-Sector]],Table2[Uptrend],"Uptrend")/Table3[[#This Row],[Count]]</f>
        <v>0.33333333333333331</v>
      </c>
      <c r="D94" s="5">
        <f>COUNTIFS(Table2[Sub-Sector],Table3[[#This Row],[Sub-Sector]],Table2[1W Return vs Nifty],"&gt;=5")/Table3[[#This Row],[Count]]</f>
        <v>0.33333333333333331</v>
      </c>
      <c r="E94" s="5">
        <f>COUNTIFS(Table2[Sub-Sector],Table3[[#This Row],[Sub-Sector]],Table2[1M Return vs Nifty],"&gt;=5")/Table3[[#This Row],[Count]]</f>
        <v>0.33333333333333331</v>
      </c>
      <c r="F94" s="5">
        <f>COUNTIFS(Table2[Sub-Sector],Table3[[#This Row],[Sub-Sector]],Table2[6M Return vs Nifty],"&gt;=10")/Table3[[#This Row],[Count]]</f>
        <v>0</v>
      </c>
      <c r="G94" s="5">
        <f>COUNTIFS(Table2[Sub-Sector],Table3[[#This Row],[Sub-Sector]],Table2[1Y Return vs Nifty],"&gt;=10")/Table3[[#This Row],[Count]]</f>
        <v>0</v>
      </c>
      <c r="H94" s="5">
        <f>COUNTIFS(Table2[Sub-Sector],Table3[[#This Row],[Sub-Sector]],Table2[RSI Exponential â€“ 14D],"&gt;=50")/Table3[[#This Row],[Count]]</f>
        <v>1</v>
      </c>
      <c r="I94" s="5">
        <f>COUNTIFS(Table2[Sub-Sector],Table3[[#This Row],[Sub-Sector]],Table2[Relative Volume],"&gt;=1")/Table3[[#This Row],[Count]]</f>
        <v>0.66666666666666663</v>
      </c>
      <c r="J94" s="5">
        <f>COUNTIFS(Table2[Sub-Sector],Table3[[#This Row],[Sub-Sector]],Table2[% Away From Day Low],"&gt;=0.05")/Table3[[#This Row],[Count]]</f>
        <v>0</v>
      </c>
      <c r="K94" s="5">
        <f>COUNTIFS(Table2[Sub-Sector],Table3[[#This Row],[Sub-Sector]],Table2[% Away From Day High],"&lt;=0.05")/Table3[[#This Row],[Count]]</f>
        <v>1</v>
      </c>
      <c r="L94" s="5">
        <f>COUNTIFS(Table2[Sub-Sector],Table3[[#This Row],[Sub-Sector]],Table2[% Away From Current Week Low],"&gt;=0.05")/Table3[[#This Row],[Count]]</f>
        <v>0</v>
      </c>
      <c r="M94" s="5">
        <f>COUNTIFS(Table2[Sub-Sector],Table3[[#This Row],[Sub-Sector]],Table2[% Away From Current Week High],"&lt;=0.05")/Table3[[#This Row],[Count]]</f>
        <v>0.66666666666666663</v>
      </c>
      <c r="N94" s="5">
        <f>COUNTIFS(Table2[Sub-Sector],Table3[[#This Row],[Sub-Sector]],Table2[% Away From Current Month Low],"&gt;=0.05")/Table3[[#This Row],[Count]]</f>
        <v>1</v>
      </c>
      <c r="O94" s="5">
        <f>COUNTIFS(Table2[Sub-Sector],Table3[[#This Row],[Sub-Sector]],Table2[% Away From Current Month High],"&lt;=0.05")/Table3[[#This Row],[Count]]</f>
        <v>0.66666666666666663</v>
      </c>
      <c r="P94" s="5">
        <f>COUNTIFS(Table2[Sub-Sector],Table3[[#This Row],[Sub-Sector]],Table2[% Away From 52W High],"&lt;=10")/Table3[[#This Row],[Count]]</f>
        <v>0.33333333333333331</v>
      </c>
      <c r="Q94" s="5">
        <f>COUNTIFS(Table2[Sub-Sector],Table3[[#This Row],[Sub-Sector]],Table2[% Away From 52W Low],"&gt;=10")/Table3[[#This Row],[Count]]</f>
        <v>1</v>
      </c>
      <c r="R94" s="5">
        <f>COUNTIFS(Table2[Sub-Sector],Table3[[#This Row],[Sub-Sector]],Table2[% Price above 20 EMA],"&gt;=0")/Table3[[#This Row],[Count]]</f>
        <v>1</v>
      </c>
      <c r="S94" s="5">
        <f>COUNTIFS(Table2[Sub-Sector],Table3[[#This Row],[Sub-Sector]],Table2[% Price above 50 EMA],"&gt;=0")/Table3[[#This Row],[Count]]</f>
        <v>0.66666666666666663</v>
      </c>
      <c r="T94" s="5">
        <f>COUNTIFS(Table2[Sub-Sector],Table3[[#This Row],[Sub-Sector]],Table2[% Price above 200 EMA],"&gt;=0")/Table3[[#This Row],[Count]]</f>
        <v>0.66666666666666663</v>
      </c>
      <c r="U94" s="5">
        <f>COUNTIFS(Table2[Sub-Sector],Table3[[#This Row],[Sub-Sector]],Table2[Rate of Change - Zone],"Positive")/Table3[[#This Row],[Count]]</f>
        <v>1</v>
      </c>
      <c r="V94" s="5">
        <f>COUNTIFS(Table2[Sub-Sector],Table3[[#This Row],[Sub-Sector]],Table2[Sharpe Ratio],"&gt;=0.10")/Table3[[#This Row],[Count]]</f>
        <v>0</v>
      </c>
      <c r="W94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473</v>
      </c>
      <c r="X94" s="6">
        <f>_xlfn.RANK.AVG(Table3[[#This Row],[Score]],Table3[Score],1)</f>
        <v>73</v>
      </c>
      <c r="Y94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295</v>
      </c>
      <c r="Z94" s="6">
        <f>_xlfn.RANK.AVG(Table3[[#This Row],[Score 2 ]],Table3[[Score 2 ]],1)</f>
        <v>93</v>
      </c>
    </row>
    <row r="95" spans="1:26" x14ac:dyDescent="0.3">
      <c r="A95" t="s">
        <v>757</v>
      </c>
      <c r="B95">
        <f>COUNTIFS(Table2[Sub-Sector],Table3[[#This Row],[Sub-Sector]])</f>
        <v>2</v>
      </c>
      <c r="C95" s="5">
        <f>COUNTIFS(Table2[Sub-Sector],Table3[[#This Row],[Sub-Sector]],Table2[Uptrend],"Uptrend")/Table3[[#This Row],[Count]]</f>
        <v>0.5</v>
      </c>
      <c r="D95" s="5">
        <f>COUNTIFS(Table2[Sub-Sector],Table3[[#This Row],[Sub-Sector]],Table2[1W Return vs Nifty],"&gt;=5")/Table3[[#This Row],[Count]]</f>
        <v>0.5</v>
      </c>
      <c r="E95" s="5">
        <f>COUNTIFS(Table2[Sub-Sector],Table3[[#This Row],[Sub-Sector]],Table2[1M Return vs Nifty],"&gt;=5")/Table3[[#This Row],[Count]]</f>
        <v>0.5</v>
      </c>
      <c r="F95" s="5">
        <f>COUNTIFS(Table2[Sub-Sector],Table3[[#This Row],[Sub-Sector]],Table2[6M Return vs Nifty],"&gt;=10")/Table3[[#This Row],[Count]]</f>
        <v>0.5</v>
      </c>
      <c r="G95" s="5">
        <f>COUNTIFS(Table2[Sub-Sector],Table3[[#This Row],[Sub-Sector]],Table2[1Y Return vs Nifty],"&gt;=10")/Table3[[#This Row],[Count]]</f>
        <v>0.5</v>
      </c>
      <c r="H95" s="5">
        <f>COUNTIFS(Table2[Sub-Sector],Table3[[#This Row],[Sub-Sector]],Table2[RSI Exponential â€“ 14D],"&gt;=50")/Table3[[#This Row],[Count]]</f>
        <v>0.5</v>
      </c>
      <c r="I95" s="5">
        <f>COUNTIFS(Table2[Sub-Sector],Table3[[#This Row],[Sub-Sector]],Table2[Relative Volume],"&gt;=1")/Table3[[#This Row],[Count]]</f>
        <v>0.5</v>
      </c>
      <c r="J95" s="5">
        <f>COUNTIFS(Table2[Sub-Sector],Table3[[#This Row],[Sub-Sector]],Table2[% Away From Day Low],"&gt;=0.05")/Table3[[#This Row],[Count]]</f>
        <v>0</v>
      </c>
      <c r="K95" s="5">
        <f>COUNTIFS(Table2[Sub-Sector],Table3[[#This Row],[Sub-Sector]],Table2[% Away From Day High],"&lt;=0.05")/Table3[[#This Row],[Count]]</f>
        <v>1</v>
      </c>
      <c r="L95" s="5">
        <f>COUNTIFS(Table2[Sub-Sector],Table3[[#This Row],[Sub-Sector]],Table2[% Away From Current Week Low],"&gt;=0.05")/Table3[[#This Row],[Count]]</f>
        <v>0.5</v>
      </c>
      <c r="M95" s="5">
        <f>COUNTIFS(Table2[Sub-Sector],Table3[[#This Row],[Sub-Sector]],Table2[% Away From Current Week High],"&lt;=0.05")/Table3[[#This Row],[Count]]</f>
        <v>1</v>
      </c>
      <c r="N95" s="5">
        <f>COUNTIFS(Table2[Sub-Sector],Table3[[#This Row],[Sub-Sector]],Table2[% Away From Current Month Low],"&gt;=0.05")/Table3[[#This Row],[Count]]</f>
        <v>1</v>
      </c>
      <c r="O95" s="5">
        <f>COUNTIFS(Table2[Sub-Sector],Table3[[#This Row],[Sub-Sector]],Table2[% Away From Current Month High],"&lt;=0.05")/Table3[[#This Row],[Count]]</f>
        <v>0.5</v>
      </c>
      <c r="P95" s="5">
        <f>COUNTIFS(Table2[Sub-Sector],Table3[[#This Row],[Sub-Sector]],Table2[% Away From 52W High],"&lt;=10")/Table3[[#This Row],[Count]]</f>
        <v>0.5</v>
      </c>
      <c r="Q95" s="5">
        <f>COUNTIFS(Table2[Sub-Sector],Table3[[#This Row],[Sub-Sector]],Table2[% Away From 52W Low],"&gt;=10")/Table3[[#This Row],[Count]]</f>
        <v>1</v>
      </c>
      <c r="R95" s="5">
        <f>COUNTIFS(Table2[Sub-Sector],Table3[[#This Row],[Sub-Sector]],Table2[% Price above 20 EMA],"&gt;=0")/Table3[[#This Row],[Count]]</f>
        <v>0.5</v>
      </c>
      <c r="S95" s="5">
        <f>COUNTIFS(Table2[Sub-Sector],Table3[[#This Row],[Sub-Sector]],Table2[% Price above 50 EMA],"&gt;=0")/Table3[[#This Row],[Count]]</f>
        <v>0.5</v>
      </c>
      <c r="T95" s="5">
        <f>COUNTIFS(Table2[Sub-Sector],Table3[[#This Row],[Sub-Sector]],Table2[% Price above 200 EMA],"&gt;=0")/Table3[[#This Row],[Count]]</f>
        <v>0.5</v>
      </c>
      <c r="U95" s="5">
        <f>COUNTIFS(Table2[Sub-Sector],Table3[[#This Row],[Sub-Sector]],Table2[Rate of Change - Zone],"Positive")/Table3[[#This Row],[Count]]</f>
        <v>0.5</v>
      </c>
      <c r="V95" s="5">
        <f>COUNTIFS(Table2[Sub-Sector],Table3[[#This Row],[Sub-Sector]],Table2[Sharpe Ratio],"&gt;=0.10")/Table3[[#This Row],[Count]]</f>
        <v>0.5</v>
      </c>
      <c r="W95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431</v>
      </c>
      <c r="X95" s="6">
        <f>_xlfn.RANK.AVG(Table3[[#This Row],[Score]],Table3[Score],1)</f>
        <v>55</v>
      </c>
      <c r="Y95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298</v>
      </c>
      <c r="Z95" s="6">
        <f>_xlfn.RANK.AVG(Table3[[#This Row],[Score 2 ]],Table3[[Score 2 ]],1)</f>
        <v>94.5</v>
      </c>
    </row>
    <row r="96" spans="1:26" x14ac:dyDescent="0.3">
      <c r="A96" t="s">
        <v>43</v>
      </c>
      <c r="B96">
        <f>COUNTIFS(Table2[Sub-Sector],Table3[[#This Row],[Sub-Sector]])</f>
        <v>2</v>
      </c>
      <c r="C96" s="5">
        <f>COUNTIFS(Table2[Sub-Sector],Table3[[#This Row],[Sub-Sector]],Table2[Uptrend],"Uptrend")/Table3[[#This Row],[Count]]</f>
        <v>0.5</v>
      </c>
      <c r="D96" s="5">
        <f>COUNTIFS(Table2[Sub-Sector],Table3[[#This Row],[Sub-Sector]],Table2[1W Return vs Nifty],"&gt;=5")/Table3[[#This Row],[Count]]</f>
        <v>0</v>
      </c>
      <c r="E96" s="5">
        <f>COUNTIFS(Table2[Sub-Sector],Table3[[#This Row],[Sub-Sector]],Table2[1M Return vs Nifty],"&gt;=5")/Table3[[#This Row],[Count]]</f>
        <v>0.5</v>
      </c>
      <c r="F96" s="5">
        <f>COUNTIFS(Table2[Sub-Sector],Table3[[#This Row],[Sub-Sector]],Table2[6M Return vs Nifty],"&gt;=10")/Table3[[#This Row],[Count]]</f>
        <v>0.5</v>
      </c>
      <c r="G96" s="5">
        <f>COUNTIFS(Table2[Sub-Sector],Table3[[#This Row],[Sub-Sector]],Table2[1Y Return vs Nifty],"&gt;=10")/Table3[[#This Row],[Count]]</f>
        <v>0.5</v>
      </c>
      <c r="H96" s="5">
        <f>COUNTIFS(Table2[Sub-Sector],Table3[[#This Row],[Sub-Sector]],Table2[RSI Exponential â€“ 14D],"&gt;=50")/Table3[[#This Row],[Count]]</f>
        <v>0.5</v>
      </c>
      <c r="I96" s="5">
        <f>COUNTIFS(Table2[Sub-Sector],Table3[[#This Row],[Sub-Sector]],Table2[Relative Volume],"&gt;=1")/Table3[[#This Row],[Count]]</f>
        <v>0.5</v>
      </c>
      <c r="J96" s="5">
        <f>COUNTIFS(Table2[Sub-Sector],Table3[[#This Row],[Sub-Sector]],Table2[% Away From Day Low],"&gt;=0.05")/Table3[[#This Row],[Count]]</f>
        <v>0</v>
      </c>
      <c r="K96" s="5">
        <f>COUNTIFS(Table2[Sub-Sector],Table3[[#This Row],[Sub-Sector]],Table2[% Away From Day High],"&lt;=0.05")/Table3[[#This Row],[Count]]</f>
        <v>1</v>
      </c>
      <c r="L96" s="5">
        <f>COUNTIFS(Table2[Sub-Sector],Table3[[#This Row],[Sub-Sector]],Table2[% Away From Current Week Low],"&gt;=0.05")/Table3[[#This Row],[Count]]</f>
        <v>0.5</v>
      </c>
      <c r="M96" s="5">
        <f>COUNTIFS(Table2[Sub-Sector],Table3[[#This Row],[Sub-Sector]],Table2[% Away From Current Week High],"&lt;=0.05")/Table3[[#This Row],[Count]]</f>
        <v>1</v>
      </c>
      <c r="N96" s="5">
        <f>COUNTIFS(Table2[Sub-Sector],Table3[[#This Row],[Sub-Sector]],Table2[% Away From Current Month Low],"&gt;=0.05")/Table3[[#This Row],[Count]]</f>
        <v>1</v>
      </c>
      <c r="O96" s="5">
        <f>COUNTIFS(Table2[Sub-Sector],Table3[[#This Row],[Sub-Sector]],Table2[% Away From Current Month High],"&lt;=0.05")/Table3[[#This Row],[Count]]</f>
        <v>1</v>
      </c>
      <c r="P96" s="5">
        <f>COUNTIFS(Table2[Sub-Sector],Table3[[#This Row],[Sub-Sector]],Table2[% Away From 52W High],"&lt;=10")/Table3[[#This Row],[Count]]</f>
        <v>0.5</v>
      </c>
      <c r="Q96" s="5">
        <f>COUNTIFS(Table2[Sub-Sector],Table3[[#This Row],[Sub-Sector]],Table2[% Away From 52W Low],"&gt;=10")/Table3[[#This Row],[Count]]</f>
        <v>0.5</v>
      </c>
      <c r="R96" s="5">
        <f>COUNTIFS(Table2[Sub-Sector],Table3[[#This Row],[Sub-Sector]],Table2[% Price above 20 EMA],"&gt;=0")/Table3[[#This Row],[Count]]</f>
        <v>0.5</v>
      </c>
      <c r="S96" s="5">
        <f>COUNTIFS(Table2[Sub-Sector],Table3[[#This Row],[Sub-Sector]],Table2[% Price above 50 EMA],"&gt;=0")/Table3[[#This Row],[Count]]</f>
        <v>0.5</v>
      </c>
      <c r="T96" s="5">
        <f>COUNTIFS(Table2[Sub-Sector],Table3[[#This Row],[Sub-Sector]],Table2[% Price above 200 EMA],"&gt;=0")/Table3[[#This Row],[Count]]</f>
        <v>0.5</v>
      </c>
      <c r="U96" s="5">
        <f>COUNTIFS(Table2[Sub-Sector],Table3[[#This Row],[Sub-Sector]],Table2[Rate of Change - Zone],"Positive")/Table3[[#This Row],[Count]]</f>
        <v>0.5</v>
      </c>
      <c r="V96" s="5">
        <f>COUNTIFS(Table2[Sub-Sector],Table3[[#This Row],[Sub-Sector]],Table2[Sharpe Ratio],"&gt;=0.10")/Table3[[#This Row],[Count]]</f>
        <v>0.5</v>
      </c>
      <c r="W96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503</v>
      </c>
      <c r="X96" s="6">
        <f>_xlfn.RANK.AVG(Table3[[#This Row],[Score]],Table3[Score],1)</f>
        <v>88</v>
      </c>
      <c r="Y96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298</v>
      </c>
      <c r="Z96" s="6">
        <f>_xlfn.RANK.AVG(Table3[[#This Row],[Score 2 ]],Table3[[Score 2 ]],1)</f>
        <v>94.5</v>
      </c>
    </row>
    <row r="97" spans="1:26" x14ac:dyDescent="0.3">
      <c r="A97" t="s">
        <v>24</v>
      </c>
      <c r="B97">
        <f>COUNTIFS(Table2[Sub-Sector],Table3[[#This Row],[Sub-Sector]])</f>
        <v>20</v>
      </c>
      <c r="C97" s="5">
        <f>COUNTIFS(Table2[Sub-Sector],Table3[[#This Row],[Sub-Sector]],Table2[Uptrend],"Uptrend")/Table3[[#This Row],[Count]]</f>
        <v>0.5</v>
      </c>
      <c r="D97" s="5">
        <f>COUNTIFS(Table2[Sub-Sector],Table3[[#This Row],[Sub-Sector]],Table2[1W Return vs Nifty],"&gt;=5")/Table3[[#This Row],[Count]]</f>
        <v>0.05</v>
      </c>
      <c r="E97" s="5">
        <f>COUNTIFS(Table2[Sub-Sector],Table3[[#This Row],[Sub-Sector]],Table2[1M Return vs Nifty],"&gt;=5")/Table3[[#This Row],[Count]]</f>
        <v>0.15</v>
      </c>
      <c r="F97" s="5">
        <f>COUNTIFS(Table2[Sub-Sector],Table3[[#This Row],[Sub-Sector]],Table2[6M Return vs Nifty],"&gt;=10")/Table3[[#This Row],[Count]]</f>
        <v>0.1</v>
      </c>
      <c r="G97" s="5">
        <f>COUNTIFS(Table2[Sub-Sector],Table3[[#This Row],[Sub-Sector]],Table2[1Y Return vs Nifty],"&gt;=10")/Table3[[#This Row],[Count]]</f>
        <v>0.35</v>
      </c>
      <c r="H97" s="5">
        <f>COUNTIFS(Table2[Sub-Sector],Table3[[#This Row],[Sub-Sector]],Table2[RSI Exponential â€“ 14D],"&gt;=50")/Table3[[#This Row],[Count]]</f>
        <v>0.7</v>
      </c>
      <c r="I97" s="5">
        <f>COUNTIFS(Table2[Sub-Sector],Table3[[#This Row],[Sub-Sector]],Table2[Relative Volume],"&gt;=1")/Table3[[#This Row],[Count]]</f>
        <v>0.6</v>
      </c>
      <c r="J97" s="5">
        <f>COUNTIFS(Table2[Sub-Sector],Table3[[#This Row],[Sub-Sector]],Table2[% Away From Day Low],"&gt;=0.05")/Table3[[#This Row],[Count]]</f>
        <v>0</v>
      </c>
      <c r="K97" s="5">
        <f>COUNTIFS(Table2[Sub-Sector],Table3[[#This Row],[Sub-Sector]],Table2[% Away From Day High],"&lt;=0.05")/Table3[[#This Row],[Count]]</f>
        <v>1</v>
      </c>
      <c r="L97" s="5">
        <f>COUNTIFS(Table2[Sub-Sector],Table3[[#This Row],[Sub-Sector]],Table2[% Away From Current Week Low],"&gt;=0.05")/Table3[[#This Row],[Count]]</f>
        <v>0.1</v>
      </c>
      <c r="M97" s="5">
        <f>COUNTIFS(Table2[Sub-Sector],Table3[[#This Row],[Sub-Sector]],Table2[% Away From Current Week High],"&lt;=0.05")/Table3[[#This Row],[Count]]</f>
        <v>0.9</v>
      </c>
      <c r="N97" s="5">
        <f>COUNTIFS(Table2[Sub-Sector],Table3[[#This Row],[Sub-Sector]],Table2[% Away From Current Month Low],"&gt;=0.05")/Table3[[#This Row],[Count]]</f>
        <v>1</v>
      </c>
      <c r="O97" s="5">
        <f>COUNTIFS(Table2[Sub-Sector],Table3[[#This Row],[Sub-Sector]],Table2[% Away From Current Month High],"&lt;=0.05")/Table3[[#This Row],[Count]]</f>
        <v>0.75</v>
      </c>
      <c r="P97" s="5">
        <f>COUNTIFS(Table2[Sub-Sector],Table3[[#This Row],[Sub-Sector]],Table2[% Away From 52W High],"&lt;=10")/Table3[[#This Row],[Count]]</f>
        <v>0.3</v>
      </c>
      <c r="Q97" s="5">
        <f>COUNTIFS(Table2[Sub-Sector],Table3[[#This Row],[Sub-Sector]],Table2[% Away From 52W Low],"&gt;=10")/Table3[[#This Row],[Count]]</f>
        <v>1</v>
      </c>
      <c r="R97" s="5">
        <f>COUNTIFS(Table2[Sub-Sector],Table3[[#This Row],[Sub-Sector]],Table2[% Price above 20 EMA],"&gt;=0")/Table3[[#This Row],[Count]]</f>
        <v>0.8</v>
      </c>
      <c r="S97" s="5">
        <f>COUNTIFS(Table2[Sub-Sector],Table3[[#This Row],[Sub-Sector]],Table2[% Price above 50 EMA],"&gt;=0")/Table3[[#This Row],[Count]]</f>
        <v>0.85</v>
      </c>
      <c r="T97" s="5">
        <f>COUNTIFS(Table2[Sub-Sector],Table3[[#This Row],[Sub-Sector]],Table2[% Price above 200 EMA],"&gt;=0")/Table3[[#This Row],[Count]]</f>
        <v>0.8</v>
      </c>
      <c r="U97" s="5">
        <f>COUNTIFS(Table2[Sub-Sector],Table3[[#This Row],[Sub-Sector]],Table2[Rate of Change - Zone],"Positive")/Table3[[#This Row],[Count]]</f>
        <v>0.85</v>
      </c>
      <c r="V97" s="5">
        <f>COUNTIFS(Table2[Sub-Sector],Table3[[#This Row],[Sub-Sector]],Table2[Sharpe Ratio],"&gt;=0.10")/Table3[[#This Row],[Count]]</f>
        <v>0.15</v>
      </c>
      <c r="W97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513.5</v>
      </c>
      <c r="X97" s="6">
        <f>_xlfn.RANK.AVG(Table3[[#This Row],[Score]],Table3[Score],1)</f>
        <v>92</v>
      </c>
      <c r="Y97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305.5</v>
      </c>
      <c r="Z97" s="6">
        <f>_xlfn.RANK.AVG(Table3[[#This Row],[Score 2 ]],Table3[[Score 2 ]],1)</f>
        <v>96</v>
      </c>
    </row>
    <row r="98" spans="1:26" x14ac:dyDescent="0.3">
      <c r="A98" t="s">
        <v>418</v>
      </c>
      <c r="B98">
        <f>COUNTIFS(Table2[Sub-Sector],Table3[[#This Row],[Sub-Sector]])</f>
        <v>6</v>
      </c>
      <c r="C98" s="5">
        <f>COUNTIFS(Table2[Sub-Sector],Table3[[#This Row],[Sub-Sector]],Table2[Uptrend],"Uptrend")/Table3[[#This Row],[Count]]</f>
        <v>0.5</v>
      </c>
      <c r="D98" s="5">
        <f>COUNTIFS(Table2[Sub-Sector],Table3[[#This Row],[Sub-Sector]],Table2[1W Return vs Nifty],"&gt;=5")/Table3[[#This Row],[Count]]</f>
        <v>0</v>
      </c>
      <c r="E98" s="5">
        <f>COUNTIFS(Table2[Sub-Sector],Table3[[#This Row],[Sub-Sector]],Table2[1M Return vs Nifty],"&gt;=5")/Table3[[#This Row],[Count]]</f>
        <v>0.33333333333333331</v>
      </c>
      <c r="F98" s="5">
        <f>COUNTIFS(Table2[Sub-Sector],Table3[[#This Row],[Sub-Sector]],Table2[6M Return vs Nifty],"&gt;=10")/Table3[[#This Row],[Count]]</f>
        <v>0.33333333333333331</v>
      </c>
      <c r="G98" s="5">
        <f>COUNTIFS(Table2[Sub-Sector],Table3[[#This Row],[Sub-Sector]],Table2[1Y Return vs Nifty],"&gt;=10")/Table3[[#This Row],[Count]]</f>
        <v>0.33333333333333331</v>
      </c>
      <c r="H98" s="5">
        <f>COUNTIFS(Table2[Sub-Sector],Table3[[#This Row],[Sub-Sector]],Table2[RSI Exponential â€“ 14D],"&gt;=50")/Table3[[#This Row],[Count]]</f>
        <v>0.83333333333333337</v>
      </c>
      <c r="I98" s="5">
        <f>COUNTIFS(Table2[Sub-Sector],Table3[[#This Row],[Sub-Sector]],Table2[Relative Volume],"&gt;=1")/Table3[[#This Row],[Count]]</f>
        <v>0.5</v>
      </c>
      <c r="J98" s="5">
        <f>COUNTIFS(Table2[Sub-Sector],Table3[[#This Row],[Sub-Sector]],Table2[% Away From Day Low],"&gt;=0.05")/Table3[[#This Row],[Count]]</f>
        <v>0</v>
      </c>
      <c r="K98" s="5">
        <f>COUNTIFS(Table2[Sub-Sector],Table3[[#This Row],[Sub-Sector]],Table2[% Away From Day High],"&lt;=0.05")/Table3[[#This Row],[Count]]</f>
        <v>1</v>
      </c>
      <c r="L98" s="5">
        <f>COUNTIFS(Table2[Sub-Sector],Table3[[#This Row],[Sub-Sector]],Table2[% Away From Current Week Low],"&gt;=0.05")/Table3[[#This Row],[Count]]</f>
        <v>0.16666666666666666</v>
      </c>
      <c r="M98" s="5">
        <f>COUNTIFS(Table2[Sub-Sector],Table3[[#This Row],[Sub-Sector]],Table2[% Away From Current Week High],"&lt;=0.05")/Table3[[#This Row],[Count]]</f>
        <v>0.66666666666666663</v>
      </c>
      <c r="N98" s="5">
        <f>COUNTIFS(Table2[Sub-Sector],Table3[[#This Row],[Sub-Sector]],Table2[% Away From Current Month Low],"&gt;=0.05")/Table3[[#This Row],[Count]]</f>
        <v>1</v>
      </c>
      <c r="O98" s="5">
        <f>COUNTIFS(Table2[Sub-Sector],Table3[[#This Row],[Sub-Sector]],Table2[% Away From Current Month High],"&lt;=0.05")/Table3[[#This Row],[Count]]</f>
        <v>0.16666666666666666</v>
      </c>
      <c r="P98" s="5">
        <f>COUNTIFS(Table2[Sub-Sector],Table3[[#This Row],[Sub-Sector]],Table2[% Away From 52W High],"&lt;=10")/Table3[[#This Row],[Count]]</f>
        <v>0.16666666666666666</v>
      </c>
      <c r="Q98" s="5">
        <f>COUNTIFS(Table2[Sub-Sector],Table3[[#This Row],[Sub-Sector]],Table2[% Away From 52W Low],"&gt;=10")/Table3[[#This Row],[Count]]</f>
        <v>1</v>
      </c>
      <c r="R98" s="5">
        <f>COUNTIFS(Table2[Sub-Sector],Table3[[#This Row],[Sub-Sector]],Table2[% Price above 20 EMA],"&gt;=0")/Table3[[#This Row],[Count]]</f>
        <v>0.83333333333333337</v>
      </c>
      <c r="S98" s="5">
        <f>COUNTIFS(Table2[Sub-Sector],Table3[[#This Row],[Sub-Sector]],Table2[% Price above 50 EMA],"&gt;=0")/Table3[[#This Row],[Count]]</f>
        <v>0.83333333333333337</v>
      </c>
      <c r="T98" s="5">
        <f>COUNTIFS(Table2[Sub-Sector],Table3[[#This Row],[Sub-Sector]],Table2[% Price above 200 EMA],"&gt;=0")/Table3[[#This Row],[Count]]</f>
        <v>0.66666666666666663</v>
      </c>
      <c r="U98" s="5">
        <f>COUNTIFS(Table2[Sub-Sector],Table3[[#This Row],[Sub-Sector]],Table2[Rate of Change - Zone],"Positive")/Table3[[#This Row],[Count]]</f>
        <v>0.83333333333333337</v>
      </c>
      <c r="V98" s="5">
        <f>COUNTIFS(Table2[Sub-Sector],Table3[[#This Row],[Sub-Sector]],Table2[Sharpe Ratio],"&gt;=0.10")/Table3[[#This Row],[Count]]</f>
        <v>0.16666666666666666</v>
      </c>
      <c r="W98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541</v>
      </c>
      <c r="X98" s="6">
        <f>_xlfn.RANK.AVG(Table3[[#This Row],[Score]],Table3[Score],1)</f>
        <v>101</v>
      </c>
      <c r="Y98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311.5</v>
      </c>
      <c r="Z98" s="6">
        <f>_xlfn.RANK.AVG(Table3[[#This Row],[Score 2 ]],Table3[[Score 2 ]],1)</f>
        <v>97</v>
      </c>
    </row>
    <row r="99" spans="1:26" x14ac:dyDescent="0.3">
      <c r="A99" t="s">
        <v>382</v>
      </c>
      <c r="B99">
        <f>COUNTIFS(Table2[Sub-Sector],Table3[[#This Row],[Sub-Sector]])</f>
        <v>10</v>
      </c>
      <c r="C99" s="5">
        <f>COUNTIFS(Table2[Sub-Sector],Table3[[#This Row],[Sub-Sector]],Table2[Uptrend],"Uptrend")/Table3[[#This Row],[Count]]</f>
        <v>0.7</v>
      </c>
      <c r="D99" s="5">
        <f>COUNTIFS(Table2[Sub-Sector],Table3[[#This Row],[Sub-Sector]],Table2[1W Return vs Nifty],"&gt;=5")/Table3[[#This Row],[Count]]</f>
        <v>0</v>
      </c>
      <c r="E99" s="5">
        <f>COUNTIFS(Table2[Sub-Sector],Table3[[#This Row],[Sub-Sector]],Table2[1M Return vs Nifty],"&gt;=5")/Table3[[#This Row],[Count]]</f>
        <v>0.3</v>
      </c>
      <c r="F99" s="5">
        <f>COUNTIFS(Table2[Sub-Sector],Table3[[#This Row],[Sub-Sector]],Table2[6M Return vs Nifty],"&gt;=10")/Table3[[#This Row],[Count]]</f>
        <v>0.5</v>
      </c>
      <c r="G99" s="5">
        <f>COUNTIFS(Table2[Sub-Sector],Table3[[#This Row],[Sub-Sector]],Table2[1Y Return vs Nifty],"&gt;=10")/Table3[[#This Row],[Count]]</f>
        <v>0.4</v>
      </c>
      <c r="H99" s="5">
        <f>COUNTIFS(Table2[Sub-Sector],Table3[[#This Row],[Sub-Sector]],Table2[RSI Exponential â€“ 14D],"&gt;=50")/Table3[[#This Row],[Count]]</f>
        <v>0.7</v>
      </c>
      <c r="I99" s="5">
        <f>COUNTIFS(Table2[Sub-Sector],Table3[[#This Row],[Sub-Sector]],Table2[Relative Volume],"&gt;=1")/Table3[[#This Row],[Count]]</f>
        <v>0.3</v>
      </c>
      <c r="J99" s="5">
        <f>COUNTIFS(Table2[Sub-Sector],Table3[[#This Row],[Sub-Sector]],Table2[% Away From Day Low],"&gt;=0.05")/Table3[[#This Row],[Count]]</f>
        <v>0</v>
      </c>
      <c r="K99" s="5">
        <f>COUNTIFS(Table2[Sub-Sector],Table3[[#This Row],[Sub-Sector]],Table2[% Away From Day High],"&lt;=0.05")/Table3[[#This Row],[Count]]</f>
        <v>1</v>
      </c>
      <c r="L99" s="5">
        <f>COUNTIFS(Table2[Sub-Sector],Table3[[#This Row],[Sub-Sector]],Table2[% Away From Current Week Low],"&gt;=0.05")/Table3[[#This Row],[Count]]</f>
        <v>0.1</v>
      </c>
      <c r="M99" s="5">
        <f>COUNTIFS(Table2[Sub-Sector],Table3[[#This Row],[Sub-Sector]],Table2[% Away From Current Week High],"&lt;=0.05")/Table3[[#This Row],[Count]]</f>
        <v>0.7</v>
      </c>
      <c r="N99" s="5">
        <f>COUNTIFS(Table2[Sub-Sector],Table3[[#This Row],[Sub-Sector]],Table2[% Away From Current Month Low],"&gt;=0.05")/Table3[[#This Row],[Count]]</f>
        <v>1</v>
      </c>
      <c r="O99" s="5">
        <f>COUNTIFS(Table2[Sub-Sector],Table3[[#This Row],[Sub-Sector]],Table2[% Away From Current Month High],"&lt;=0.05")/Table3[[#This Row],[Count]]</f>
        <v>0.4</v>
      </c>
      <c r="P99" s="5">
        <f>COUNTIFS(Table2[Sub-Sector],Table3[[#This Row],[Sub-Sector]],Table2[% Away From 52W High],"&lt;=10")/Table3[[#This Row],[Count]]</f>
        <v>0.4</v>
      </c>
      <c r="Q99" s="5">
        <f>COUNTIFS(Table2[Sub-Sector],Table3[[#This Row],[Sub-Sector]],Table2[% Away From 52W Low],"&gt;=10")/Table3[[#This Row],[Count]]</f>
        <v>1</v>
      </c>
      <c r="R99" s="5">
        <f>COUNTIFS(Table2[Sub-Sector],Table3[[#This Row],[Sub-Sector]],Table2[% Price above 20 EMA],"&gt;=0")/Table3[[#This Row],[Count]]</f>
        <v>0.6</v>
      </c>
      <c r="S99" s="5">
        <f>COUNTIFS(Table2[Sub-Sector],Table3[[#This Row],[Sub-Sector]],Table2[% Price above 50 EMA],"&gt;=0")/Table3[[#This Row],[Count]]</f>
        <v>0.8</v>
      </c>
      <c r="T99" s="5">
        <f>COUNTIFS(Table2[Sub-Sector],Table3[[#This Row],[Sub-Sector]],Table2[% Price above 200 EMA],"&gt;=0")/Table3[[#This Row],[Count]]</f>
        <v>0.8</v>
      </c>
      <c r="U99" s="5">
        <f>COUNTIFS(Table2[Sub-Sector],Table3[[#This Row],[Sub-Sector]],Table2[Rate of Change - Zone],"Positive")/Table3[[#This Row],[Count]]</f>
        <v>0.8</v>
      </c>
      <c r="V99" s="5">
        <f>COUNTIFS(Table2[Sub-Sector],Table3[[#This Row],[Sub-Sector]],Table2[Sharpe Ratio],"&gt;=0.10")/Table3[[#This Row],[Count]]</f>
        <v>0.3</v>
      </c>
      <c r="W99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524</v>
      </c>
      <c r="X99" s="6">
        <f>_xlfn.RANK.AVG(Table3[[#This Row],[Score]],Table3[Score],1)</f>
        <v>96</v>
      </c>
      <c r="Y99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312</v>
      </c>
      <c r="Z99" s="6">
        <f>_xlfn.RANK.AVG(Table3[[#This Row],[Score 2 ]],Table3[[Score 2 ]],1)</f>
        <v>98</v>
      </c>
    </row>
    <row r="100" spans="1:26" x14ac:dyDescent="0.3">
      <c r="A100" t="s">
        <v>379</v>
      </c>
      <c r="B100">
        <f>COUNTIFS(Table2[Sub-Sector],Table3[[#This Row],[Sub-Sector]])</f>
        <v>10</v>
      </c>
      <c r="C100" s="5">
        <f>COUNTIFS(Table2[Sub-Sector],Table3[[#This Row],[Sub-Sector]],Table2[Uptrend],"Uptrend")/Table3[[#This Row],[Count]]</f>
        <v>0.4</v>
      </c>
      <c r="D100" s="5">
        <f>COUNTIFS(Table2[Sub-Sector],Table3[[#This Row],[Sub-Sector]],Table2[1W Return vs Nifty],"&gt;=5")/Table3[[#This Row],[Count]]</f>
        <v>0</v>
      </c>
      <c r="E100" s="5">
        <f>COUNTIFS(Table2[Sub-Sector],Table3[[#This Row],[Sub-Sector]],Table2[1M Return vs Nifty],"&gt;=5")/Table3[[#This Row],[Count]]</f>
        <v>0.1</v>
      </c>
      <c r="F100" s="5">
        <f>COUNTIFS(Table2[Sub-Sector],Table3[[#This Row],[Sub-Sector]],Table2[6M Return vs Nifty],"&gt;=10")/Table3[[#This Row],[Count]]</f>
        <v>0.3</v>
      </c>
      <c r="G100" s="5">
        <f>COUNTIFS(Table2[Sub-Sector],Table3[[#This Row],[Sub-Sector]],Table2[1Y Return vs Nifty],"&gt;=10")/Table3[[#This Row],[Count]]</f>
        <v>0.3</v>
      </c>
      <c r="H100" s="5">
        <f>COUNTIFS(Table2[Sub-Sector],Table3[[#This Row],[Sub-Sector]],Table2[RSI Exponential â€“ 14D],"&gt;=50")/Table3[[#This Row],[Count]]</f>
        <v>0.5</v>
      </c>
      <c r="I100" s="5">
        <f>COUNTIFS(Table2[Sub-Sector],Table3[[#This Row],[Sub-Sector]],Table2[Relative Volume],"&gt;=1")/Table3[[#This Row],[Count]]</f>
        <v>0.6</v>
      </c>
      <c r="J100" s="5">
        <f>COUNTIFS(Table2[Sub-Sector],Table3[[#This Row],[Sub-Sector]],Table2[% Away From Day Low],"&gt;=0.05")/Table3[[#This Row],[Count]]</f>
        <v>0</v>
      </c>
      <c r="K100" s="5">
        <f>COUNTIFS(Table2[Sub-Sector],Table3[[#This Row],[Sub-Sector]],Table2[% Away From Day High],"&lt;=0.05")/Table3[[#This Row],[Count]]</f>
        <v>1</v>
      </c>
      <c r="L100" s="5">
        <f>COUNTIFS(Table2[Sub-Sector],Table3[[#This Row],[Sub-Sector]],Table2[% Away From Current Week Low],"&gt;=0.05")/Table3[[#This Row],[Count]]</f>
        <v>0</v>
      </c>
      <c r="M100" s="5">
        <f>COUNTIFS(Table2[Sub-Sector],Table3[[#This Row],[Sub-Sector]],Table2[% Away From Current Week High],"&lt;=0.05")/Table3[[#This Row],[Count]]</f>
        <v>1</v>
      </c>
      <c r="N100" s="5">
        <f>COUNTIFS(Table2[Sub-Sector],Table3[[#This Row],[Sub-Sector]],Table2[% Away From Current Month Low],"&gt;=0.05")/Table3[[#This Row],[Count]]</f>
        <v>0.9</v>
      </c>
      <c r="O100" s="5">
        <f>COUNTIFS(Table2[Sub-Sector],Table3[[#This Row],[Sub-Sector]],Table2[% Away From Current Month High],"&lt;=0.05")/Table3[[#This Row],[Count]]</f>
        <v>0.5</v>
      </c>
      <c r="P100" s="5">
        <f>COUNTIFS(Table2[Sub-Sector],Table3[[#This Row],[Sub-Sector]],Table2[% Away From 52W High],"&lt;=10")/Table3[[#This Row],[Count]]</f>
        <v>0.2</v>
      </c>
      <c r="Q100" s="5">
        <f>COUNTIFS(Table2[Sub-Sector],Table3[[#This Row],[Sub-Sector]],Table2[% Away From 52W Low],"&gt;=10")/Table3[[#This Row],[Count]]</f>
        <v>0.9</v>
      </c>
      <c r="R100" s="5">
        <f>COUNTIFS(Table2[Sub-Sector],Table3[[#This Row],[Sub-Sector]],Table2[% Price above 20 EMA],"&gt;=0")/Table3[[#This Row],[Count]]</f>
        <v>0.6</v>
      </c>
      <c r="S100" s="5">
        <f>COUNTIFS(Table2[Sub-Sector],Table3[[#This Row],[Sub-Sector]],Table2[% Price above 50 EMA],"&gt;=0")/Table3[[#This Row],[Count]]</f>
        <v>0.5</v>
      </c>
      <c r="T100" s="5">
        <f>COUNTIFS(Table2[Sub-Sector],Table3[[#This Row],[Sub-Sector]],Table2[% Price above 200 EMA],"&gt;=0")/Table3[[#This Row],[Count]]</f>
        <v>0.5</v>
      </c>
      <c r="U100" s="5">
        <f>COUNTIFS(Table2[Sub-Sector],Table3[[#This Row],[Sub-Sector]],Table2[Rate of Change - Zone],"Positive")/Table3[[#This Row],[Count]]</f>
        <v>0.7</v>
      </c>
      <c r="V100" s="5">
        <f>COUNTIFS(Table2[Sub-Sector],Table3[[#This Row],[Sub-Sector]],Table2[Sharpe Ratio],"&gt;=0.10")/Table3[[#This Row],[Count]]</f>
        <v>0.1</v>
      </c>
      <c r="W100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577</v>
      </c>
      <c r="X100" s="6">
        <f>_xlfn.RANK.AVG(Table3[[#This Row],[Score]],Table3[Score],1)</f>
        <v>111</v>
      </c>
      <c r="Y100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313</v>
      </c>
      <c r="Z100" s="6">
        <f>_xlfn.RANK.AVG(Table3[[#This Row],[Score 2 ]],Table3[[Score 2 ]],1)</f>
        <v>99</v>
      </c>
    </row>
    <row r="101" spans="1:26" x14ac:dyDescent="0.3">
      <c r="A101" t="s">
        <v>49</v>
      </c>
      <c r="B101">
        <f>COUNTIFS(Table2[Sub-Sector],Table3[[#This Row],[Sub-Sector]])</f>
        <v>17</v>
      </c>
      <c r="C101" s="5">
        <f>COUNTIFS(Table2[Sub-Sector],Table3[[#This Row],[Sub-Sector]],Table2[Uptrend],"Uptrend")/Table3[[#This Row],[Count]]</f>
        <v>0.58823529411764708</v>
      </c>
      <c r="D101" s="5">
        <f>COUNTIFS(Table2[Sub-Sector],Table3[[#This Row],[Sub-Sector]],Table2[1W Return vs Nifty],"&gt;=5")/Table3[[#This Row],[Count]]</f>
        <v>0</v>
      </c>
      <c r="E101" s="5">
        <f>COUNTIFS(Table2[Sub-Sector],Table3[[#This Row],[Sub-Sector]],Table2[1M Return vs Nifty],"&gt;=5")/Table3[[#This Row],[Count]]</f>
        <v>0.47058823529411764</v>
      </c>
      <c r="F101" s="5">
        <f>COUNTIFS(Table2[Sub-Sector],Table3[[#This Row],[Sub-Sector]],Table2[6M Return vs Nifty],"&gt;=10")/Table3[[#This Row],[Count]]</f>
        <v>0.29411764705882354</v>
      </c>
      <c r="G101" s="5">
        <f>COUNTIFS(Table2[Sub-Sector],Table3[[#This Row],[Sub-Sector]],Table2[1Y Return vs Nifty],"&gt;=10")/Table3[[#This Row],[Count]]</f>
        <v>0.41176470588235292</v>
      </c>
      <c r="H101" s="5">
        <f>COUNTIFS(Table2[Sub-Sector],Table3[[#This Row],[Sub-Sector]],Table2[RSI Exponential â€“ 14D],"&gt;=50")/Table3[[#This Row],[Count]]</f>
        <v>0.6470588235294118</v>
      </c>
      <c r="I101" s="5">
        <f>COUNTIFS(Table2[Sub-Sector],Table3[[#This Row],[Sub-Sector]],Table2[Relative Volume],"&gt;=1")/Table3[[#This Row],[Count]]</f>
        <v>0.52941176470588236</v>
      </c>
      <c r="J101" s="5">
        <f>COUNTIFS(Table2[Sub-Sector],Table3[[#This Row],[Sub-Sector]],Table2[% Away From Day Low],"&gt;=0.05")/Table3[[#This Row],[Count]]</f>
        <v>0</v>
      </c>
      <c r="K101" s="5">
        <f>COUNTIFS(Table2[Sub-Sector],Table3[[#This Row],[Sub-Sector]],Table2[% Away From Day High],"&lt;=0.05")/Table3[[#This Row],[Count]]</f>
        <v>1</v>
      </c>
      <c r="L101" s="5">
        <f>COUNTIFS(Table2[Sub-Sector],Table3[[#This Row],[Sub-Sector]],Table2[% Away From Current Week Low],"&gt;=0.05")/Table3[[#This Row],[Count]]</f>
        <v>0.17647058823529413</v>
      </c>
      <c r="M101" s="5">
        <f>COUNTIFS(Table2[Sub-Sector],Table3[[#This Row],[Sub-Sector]],Table2[% Away From Current Week High],"&lt;=0.05")/Table3[[#This Row],[Count]]</f>
        <v>0.88235294117647056</v>
      </c>
      <c r="N101" s="5">
        <f>COUNTIFS(Table2[Sub-Sector],Table3[[#This Row],[Sub-Sector]],Table2[% Away From Current Month Low],"&gt;=0.05")/Table3[[#This Row],[Count]]</f>
        <v>0.94117647058823528</v>
      </c>
      <c r="O101" s="5">
        <f>COUNTIFS(Table2[Sub-Sector],Table3[[#This Row],[Sub-Sector]],Table2[% Away From Current Month High],"&lt;=0.05")/Table3[[#This Row],[Count]]</f>
        <v>0.6470588235294118</v>
      </c>
      <c r="P101" s="5">
        <f>COUNTIFS(Table2[Sub-Sector],Table3[[#This Row],[Sub-Sector]],Table2[% Away From 52W High],"&lt;=10")/Table3[[#This Row],[Count]]</f>
        <v>0.41176470588235292</v>
      </c>
      <c r="Q101" s="5">
        <f>COUNTIFS(Table2[Sub-Sector],Table3[[#This Row],[Sub-Sector]],Table2[% Away From 52W Low],"&gt;=10")/Table3[[#This Row],[Count]]</f>
        <v>0.88235294117647056</v>
      </c>
      <c r="R101" s="5">
        <f>COUNTIFS(Table2[Sub-Sector],Table3[[#This Row],[Sub-Sector]],Table2[% Price above 20 EMA],"&gt;=0")/Table3[[#This Row],[Count]]</f>
        <v>0.6470588235294118</v>
      </c>
      <c r="S101" s="5">
        <f>COUNTIFS(Table2[Sub-Sector],Table3[[#This Row],[Sub-Sector]],Table2[% Price above 50 EMA],"&gt;=0")/Table3[[#This Row],[Count]]</f>
        <v>0.70588235294117652</v>
      </c>
      <c r="T101" s="5">
        <f>COUNTIFS(Table2[Sub-Sector],Table3[[#This Row],[Sub-Sector]],Table2[% Price above 200 EMA],"&gt;=0")/Table3[[#This Row],[Count]]</f>
        <v>0.76470588235294112</v>
      </c>
      <c r="U101" s="5">
        <f>COUNTIFS(Table2[Sub-Sector],Table3[[#This Row],[Sub-Sector]],Table2[Rate of Change - Zone],"Positive")/Table3[[#This Row],[Count]]</f>
        <v>0.6470588235294118</v>
      </c>
      <c r="V101" s="5">
        <f>COUNTIFS(Table2[Sub-Sector],Table3[[#This Row],[Sub-Sector]],Table2[Sharpe Ratio],"&gt;=0.10")/Table3[[#This Row],[Count]]</f>
        <v>0.11764705882352941</v>
      </c>
      <c r="W101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521.5</v>
      </c>
      <c r="X101" s="6">
        <f>_xlfn.RANK.AVG(Table3[[#This Row],[Score]],Table3[Score],1)</f>
        <v>95</v>
      </c>
      <c r="Y101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320</v>
      </c>
      <c r="Z101" s="6">
        <f>_xlfn.RANK.AVG(Table3[[#This Row],[Score 2 ]],Table3[[Score 2 ]],1)</f>
        <v>100.5</v>
      </c>
    </row>
    <row r="102" spans="1:26" x14ac:dyDescent="0.3">
      <c r="A102" t="s">
        <v>1156</v>
      </c>
      <c r="B102">
        <f>COUNTIFS(Table2[Sub-Sector],Table3[[#This Row],[Sub-Sector]])</f>
        <v>2</v>
      </c>
      <c r="C102" s="5">
        <f>COUNTIFS(Table2[Sub-Sector],Table3[[#This Row],[Sub-Sector]],Table2[Uptrend],"Uptrend")/Table3[[#This Row],[Count]]</f>
        <v>0</v>
      </c>
      <c r="D102" s="5">
        <f>COUNTIFS(Table2[Sub-Sector],Table3[[#This Row],[Sub-Sector]],Table2[1W Return vs Nifty],"&gt;=5")/Table3[[#This Row],[Count]]</f>
        <v>0.5</v>
      </c>
      <c r="E102" s="5">
        <f>COUNTIFS(Table2[Sub-Sector],Table3[[#This Row],[Sub-Sector]],Table2[1M Return vs Nifty],"&gt;=5")/Table3[[#This Row],[Count]]</f>
        <v>0.5</v>
      </c>
      <c r="F102" s="5">
        <f>COUNTIFS(Table2[Sub-Sector],Table3[[#This Row],[Sub-Sector]],Table2[6M Return vs Nifty],"&gt;=10")/Table3[[#This Row],[Count]]</f>
        <v>0</v>
      </c>
      <c r="G102" s="5">
        <f>COUNTIFS(Table2[Sub-Sector],Table3[[#This Row],[Sub-Sector]],Table2[1Y Return vs Nifty],"&gt;=10")/Table3[[#This Row],[Count]]</f>
        <v>0</v>
      </c>
      <c r="H102" s="5">
        <f>COUNTIFS(Table2[Sub-Sector],Table3[[#This Row],[Sub-Sector]],Table2[RSI Exponential â€“ 14D],"&gt;=50")/Table3[[#This Row],[Count]]</f>
        <v>0.5</v>
      </c>
      <c r="I102" s="5">
        <f>COUNTIFS(Table2[Sub-Sector],Table3[[#This Row],[Sub-Sector]],Table2[Relative Volume],"&gt;=1")/Table3[[#This Row],[Count]]</f>
        <v>0.5</v>
      </c>
      <c r="J102" s="5">
        <f>COUNTIFS(Table2[Sub-Sector],Table3[[#This Row],[Sub-Sector]],Table2[% Away From Day Low],"&gt;=0.05")/Table3[[#This Row],[Count]]</f>
        <v>0</v>
      </c>
      <c r="K102" s="5">
        <f>COUNTIFS(Table2[Sub-Sector],Table3[[#This Row],[Sub-Sector]],Table2[% Away From Day High],"&lt;=0.05")/Table3[[#This Row],[Count]]</f>
        <v>1</v>
      </c>
      <c r="L102" s="5">
        <f>COUNTIFS(Table2[Sub-Sector],Table3[[#This Row],[Sub-Sector]],Table2[% Away From Current Week Low],"&gt;=0.05")/Table3[[#This Row],[Count]]</f>
        <v>0.5</v>
      </c>
      <c r="M102" s="5">
        <f>COUNTIFS(Table2[Sub-Sector],Table3[[#This Row],[Sub-Sector]],Table2[% Away From Current Week High],"&lt;=0.05")/Table3[[#This Row],[Count]]</f>
        <v>1</v>
      </c>
      <c r="N102" s="5">
        <f>COUNTIFS(Table2[Sub-Sector],Table3[[#This Row],[Sub-Sector]],Table2[% Away From Current Month Low],"&gt;=0.05")/Table3[[#This Row],[Count]]</f>
        <v>1</v>
      </c>
      <c r="O102" s="5">
        <f>COUNTIFS(Table2[Sub-Sector],Table3[[#This Row],[Sub-Sector]],Table2[% Away From Current Month High],"&lt;=0.05")/Table3[[#This Row],[Count]]</f>
        <v>0.5</v>
      </c>
      <c r="P102" s="5">
        <f>COUNTIFS(Table2[Sub-Sector],Table3[[#This Row],[Sub-Sector]],Table2[% Away From 52W High],"&lt;=10")/Table3[[#This Row],[Count]]</f>
        <v>0</v>
      </c>
      <c r="Q102" s="5">
        <f>COUNTIFS(Table2[Sub-Sector],Table3[[#This Row],[Sub-Sector]],Table2[% Away From 52W Low],"&gt;=10")/Table3[[#This Row],[Count]]</f>
        <v>0.5</v>
      </c>
      <c r="R102" s="5">
        <f>COUNTIFS(Table2[Sub-Sector],Table3[[#This Row],[Sub-Sector]],Table2[% Price above 20 EMA],"&gt;=0")/Table3[[#This Row],[Count]]</f>
        <v>0.5</v>
      </c>
      <c r="S102" s="5">
        <f>COUNTIFS(Table2[Sub-Sector],Table3[[#This Row],[Sub-Sector]],Table2[% Price above 50 EMA],"&gt;=0")/Table3[[#This Row],[Count]]</f>
        <v>0.5</v>
      </c>
      <c r="T102" s="5">
        <f>COUNTIFS(Table2[Sub-Sector],Table3[[#This Row],[Sub-Sector]],Table2[% Price above 200 EMA],"&gt;=0")/Table3[[#This Row],[Count]]</f>
        <v>0.5</v>
      </c>
      <c r="U102" s="5">
        <f>COUNTIFS(Table2[Sub-Sector],Table3[[#This Row],[Sub-Sector]],Table2[Rate of Change - Zone],"Positive")/Table3[[#This Row],[Count]]</f>
        <v>1</v>
      </c>
      <c r="V102" s="5">
        <f>COUNTIFS(Table2[Sub-Sector],Table3[[#This Row],[Sub-Sector]],Table2[Sharpe Ratio],"&gt;=0.10")/Table3[[#This Row],[Count]]</f>
        <v>0</v>
      </c>
      <c r="W102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473.5</v>
      </c>
      <c r="X102" s="6">
        <f>_xlfn.RANK.AVG(Table3[[#This Row],[Score]],Table3[Score],1)</f>
        <v>74</v>
      </c>
      <c r="Y102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320</v>
      </c>
      <c r="Z102" s="6">
        <f>_xlfn.RANK.AVG(Table3[[#This Row],[Score 2 ]],Table3[[Score 2 ]],1)</f>
        <v>100.5</v>
      </c>
    </row>
    <row r="103" spans="1:26" x14ac:dyDescent="0.3">
      <c r="A103" t="s">
        <v>119</v>
      </c>
      <c r="B103">
        <f>COUNTIFS(Table2[Sub-Sector],Table3[[#This Row],[Sub-Sector]])</f>
        <v>8</v>
      </c>
      <c r="C103" s="5">
        <f>COUNTIFS(Table2[Sub-Sector],Table3[[#This Row],[Sub-Sector]],Table2[Uptrend],"Uptrend")/Table3[[#This Row],[Count]]</f>
        <v>0.875</v>
      </c>
      <c r="D103" s="5">
        <f>COUNTIFS(Table2[Sub-Sector],Table3[[#This Row],[Sub-Sector]],Table2[1W Return vs Nifty],"&gt;=5")/Table3[[#This Row],[Count]]</f>
        <v>0</v>
      </c>
      <c r="E103" s="5">
        <f>COUNTIFS(Table2[Sub-Sector],Table3[[#This Row],[Sub-Sector]],Table2[1M Return vs Nifty],"&gt;=5")/Table3[[#This Row],[Count]]</f>
        <v>0.5</v>
      </c>
      <c r="F103" s="5">
        <f>COUNTIFS(Table2[Sub-Sector],Table3[[#This Row],[Sub-Sector]],Table2[6M Return vs Nifty],"&gt;=10")/Table3[[#This Row],[Count]]</f>
        <v>0.375</v>
      </c>
      <c r="G103" s="5">
        <f>COUNTIFS(Table2[Sub-Sector],Table3[[#This Row],[Sub-Sector]],Table2[1Y Return vs Nifty],"&gt;=10")/Table3[[#This Row],[Count]]</f>
        <v>0.5</v>
      </c>
      <c r="H103" s="5">
        <f>COUNTIFS(Table2[Sub-Sector],Table3[[#This Row],[Sub-Sector]],Table2[RSI Exponential â€“ 14D],"&gt;=50")/Table3[[#This Row],[Count]]</f>
        <v>0.5</v>
      </c>
      <c r="I103" s="5">
        <f>COUNTIFS(Table2[Sub-Sector],Table3[[#This Row],[Sub-Sector]],Table2[Relative Volume],"&gt;=1")/Table3[[#This Row],[Count]]</f>
        <v>0.5</v>
      </c>
      <c r="J103" s="5">
        <f>COUNTIFS(Table2[Sub-Sector],Table3[[#This Row],[Sub-Sector]],Table2[% Away From Day Low],"&gt;=0.05")/Table3[[#This Row],[Count]]</f>
        <v>0</v>
      </c>
      <c r="K103" s="5">
        <f>COUNTIFS(Table2[Sub-Sector],Table3[[#This Row],[Sub-Sector]],Table2[% Away From Day High],"&lt;=0.05")/Table3[[#This Row],[Count]]</f>
        <v>1</v>
      </c>
      <c r="L103" s="5">
        <f>COUNTIFS(Table2[Sub-Sector],Table3[[#This Row],[Sub-Sector]],Table2[% Away From Current Week Low],"&gt;=0.05")/Table3[[#This Row],[Count]]</f>
        <v>0</v>
      </c>
      <c r="M103" s="5">
        <f>COUNTIFS(Table2[Sub-Sector],Table3[[#This Row],[Sub-Sector]],Table2[% Away From Current Week High],"&lt;=0.05")/Table3[[#This Row],[Count]]</f>
        <v>0.75</v>
      </c>
      <c r="N103" s="5">
        <f>COUNTIFS(Table2[Sub-Sector],Table3[[#This Row],[Sub-Sector]],Table2[% Away From Current Month Low],"&gt;=0.05")/Table3[[#This Row],[Count]]</f>
        <v>1</v>
      </c>
      <c r="O103" s="5">
        <f>COUNTIFS(Table2[Sub-Sector],Table3[[#This Row],[Sub-Sector]],Table2[% Away From Current Month High],"&lt;=0.05")/Table3[[#This Row],[Count]]</f>
        <v>0.375</v>
      </c>
      <c r="P103" s="5">
        <f>COUNTIFS(Table2[Sub-Sector],Table3[[#This Row],[Sub-Sector]],Table2[% Away From 52W High],"&lt;=10")/Table3[[#This Row],[Count]]</f>
        <v>0.625</v>
      </c>
      <c r="Q103" s="5">
        <f>COUNTIFS(Table2[Sub-Sector],Table3[[#This Row],[Sub-Sector]],Table2[% Away From 52W Low],"&gt;=10")/Table3[[#This Row],[Count]]</f>
        <v>1</v>
      </c>
      <c r="R103" s="5">
        <f>COUNTIFS(Table2[Sub-Sector],Table3[[#This Row],[Sub-Sector]],Table2[% Price above 20 EMA],"&gt;=0")/Table3[[#This Row],[Count]]</f>
        <v>0.625</v>
      </c>
      <c r="S103" s="5">
        <f>COUNTIFS(Table2[Sub-Sector],Table3[[#This Row],[Sub-Sector]],Table2[% Price above 50 EMA],"&gt;=0")/Table3[[#This Row],[Count]]</f>
        <v>0.875</v>
      </c>
      <c r="T103" s="5">
        <f>COUNTIFS(Table2[Sub-Sector],Table3[[#This Row],[Sub-Sector]],Table2[% Price above 200 EMA],"&gt;=0")/Table3[[#This Row],[Count]]</f>
        <v>0.875</v>
      </c>
      <c r="U103" s="5">
        <f>COUNTIFS(Table2[Sub-Sector],Table3[[#This Row],[Sub-Sector]],Table2[Rate of Change - Zone],"Positive")/Table3[[#This Row],[Count]]</f>
        <v>0.375</v>
      </c>
      <c r="V103" s="5">
        <f>COUNTIFS(Table2[Sub-Sector],Table3[[#This Row],[Sub-Sector]],Table2[Sharpe Ratio],"&gt;=0.10")/Table3[[#This Row],[Count]]</f>
        <v>0.125</v>
      </c>
      <c r="W103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475</v>
      </c>
      <c r="X103" s="6">
        <f>_xlfn.RANK.AVG(Table3[[#This Row],[Score]],Table3[Score],1)</f>
        <v>75</v>
      </c>
      <c r="Y103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320.5</v>
      </c>
      <c r="Z103" s="6">
        <f>_xlfn.RANK.AVG(Table3[[#This Row],[Score 2 ]],Table3[[Score 2 ]],1)</f>
        <v>102</v>
      </c>
    </row>
    <row r="104" spans="1:26" x14ac:dyDescent="0.3">
      <c r="A104" t="s">
        <v>1465</v>
      </c>
      <c r="B104">
        <f>COUNTIFS(Table2[Sub-Sector],Table3[[#This Row],[Sub-Sector]])</f>
        <v>3</v>
      </c>
      <c r="C104" s="5">
        <f>COUNTIFS(Table2[Sub-Sector],Table3[[#This Row],[Sub-Sector]],Table2[Uptrend],"Uptrend")/Table3[[#This Row],[Count]]</f>
        <v>0.33333333333333331</v>
      </c>
      <c r="D104" s="5">
        <f>COUNTIFS(Table2[Sub-Sector],Table3[[#This Row],[Sub-Sector]],Table2[1W Return vs Nifty],"&gt;=5")/Table3[[#This Row],[Count]]</f>
        <v>0</v>
      </c>
      <c r="E104" s="5">
        <f>COUNTIFS(Table2[Sub-Sector],Table3[[#This Row],[Sub-Sector]],Table2[1M Return vs Nifty],"&gt;=5")/Table3[[#This Row],[Count]]</f>
        <v>0.66666666666666663</v>
      </c>
      <c r="F104" s="5">
        <f>COUNTIFS(Table2[Sub-Sector],Table3[[#This Row],[Sub-Sector]],Table2[6M Return vs Nifty],"&gt;=10")/Table3[[#This Row],[Count]]</f>
        <v>0</v>
      </c>
      <c r="G104" s="5">
        <f>COUNTIFS(Table2[Sub-Sector],Table3[[#This Row],[Sub-Sector]],Table2[1Y Return vs Nifty],"&gt;=10")/Table3[[#This Row],[Count]]</f>
        <v>0.33333333333333331</v>
      </c>
      <c r="H104" s="5">
        <f>COUNTIFS(Table2[Sub-Sector],Table3[[#This Row],[Sub-Sector]],Table2[RSI Exponential â€“ 14D],"&gt;=50")/Table3[[#This Row],[Count]]</f>
        <v>1</v>
      </c>
      <c r="I104" s="5">
        <f>COUNTIFS(Table2[Sub-Sector],Table3[[#This Row],[Sub-Sector]],Table2[Relative Volume],"&gt;=1")/Table3[[#This Row],[Count]]</f>
        <v>0.33333333333333331</v>
      </c>
      <c r="J104" s="5">
        <f>COUNTIFS(Table2[Sub-Sector],Table3[[#This Row],[Sub-Sector]],Table2[% Away From Day Low],"&gt;=0.05")/Table3[[#This Row],[Count]]</f>
        <v>0</v>
      </c>
      <c r="K104" s="5">
        <f>COUNTIFS(Table2[Sub-Sector],Table3[[#This Row],[Sub-Sector]],Table2[% Away From Day High],"&lt;=0.05")/Table3[[#This Row],[Count]]</f>
        <v>1</v>
      </c>
      <c r="L104" s="5">
        <f>COUNTIFS(Table2[Sub-Sector],Table3[[#This Row],[Sub-Sector]],Table2[% Away From Current Week Low],"&gt;=0.05")/Table3[[#This Row],[Count]]</f>
        <v>0</v>
      </c>
      <c r="M104" s="5">
        <f>COUNTIFS(Table2[Sub-Sector],Table3[[#This Row],[Sub-Sector]],Table2[% Away From Current Week High],"&lt;=0.05")/Table3[[#This Row],[Count]]</f>
        <v>0.66666666666666663</v>
      </c>
      <c r="N104" s="5">
        <f>COUNTIFS(Table2[Sub-Sector],Table3[[#This Row],[Sub-Sector]],Table2[% Away From Current Month Low],"&gt;=0.05")/Table3[[#This Row],[Count]]</f>
        <v>1</v>
      </c>
      <c r="O104" s="5">
        <f>COUNTIFS(Table2[Sub-Sector],Table3[[#This Row],[Sub-Sector]],Table2[% Away From Current Month High],"&lt;=0.05")/Table3[[#This Row],[Count]]</f>
        <v>0.33333333333333331</v>
      </c>
      <c r="P104" s="5">
        <f>COUNTIFS(Table2[Sub-Sector],Table3[[#This Row],[Sub-Sector]],Table2[% Away From 52W High],"&lt;=10")/Table3[[#This Row],[Count]]</f>
        <v>0</v>
      </c>
      <c r="Q104" s="5">
        <f>COUNTIFS(Table2[Sub-Sector],Table3[[#This Row],[Sub-Sector]],Table2[% Away From 52W Low],"&gt;=10")/Table3[[#This Row],[Count]]</f>
        <v>1</v>
      </c>
      <c r="R104" s="5">
        <f>COUNTIFS(Table2[Sub-Sector],Table3[[#This Row],[Sub-Sector]],Table2[% Price above 20 EMA],"&gt;=0")/Table3[[#This Row],[Count]]</f>
        <v>1</v>
      </c>
      <c r="S104" s="5">
        <f>COUNTIFS(Table2[Sub-Sector],Table3[[#This Row],[Sub-Sector]],Table2[% Price above 50 EMA],"&gt;=0")/Table3[[#This Row],[Count]]</f>
        <v>1</v>
      </c>
      <c r="T104" s="5">
        <f>COUNTIFS(Table2[Sub-Sector],Table3[[#This Row],[Sub-Sector]],Table2[% Price above 200 EMA],"&gt;=0")/Table3[[#This Row],[Count]]</f>
        <v>0.66666666666666663</v>
      </c>
      <c r="U104" s="5">
        <f>COUNTIFS(Table2[Sub-Sector],Table3[[#This Row],[Sub-Sector]],Table2[Rate of Change - Zone],"Positive")/Table3[[#This Row],[Count]]</f>
        <v>1</v>
      </c>
      <c r="V104" s="5">
        <f>COUNTIFS(Table2[Sub-Sector],Table3[[#This Row],[Sub-Sector]],Table2[Sharpe Ratio],"&gt;=0.10")/Table3[[#This Row],[Count]]</f>
        <v>0.33333333333333331</v>
      </c>
      <c r="W104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529.5</v>
      </c>
      <c r="X104" s="6">
        <f>_xlfn.RANK.AVG(Table3[[#This Row],[Score]],Table3[Score],1)</f>
        <v>98</v>
      </c>
      <c r="Y104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322.5</v>
      </c>
      <c r="Z104" s="6">
        <f>_xlfn.RANK.AVG(Table3[[#This Row],[Score 2 ]],Table3[[Score 2 ]],1)</f>
        <v>103</v>
      </c>
    </row>
    <row r="105" spans="1:26" x14ac:dyDescent="0.3">
      <c r="A105" t="s">
        <v>249</v>
      </c>
      <c r="B105">
        <f>COUNTIFS(Table2[Sub-Sector],Table3[[#This Row],[Sub-Sector]])</f>
        <v>3</v>
      </c>
      <c r="C105" s="5">
        <f>COUNTIFS(Table2[Sub-Sector],Table3[[#This Row],[Sub-Sector]],Table2[Uptrend],"Uptrend")/Table3[[#This Row],[Count]]</f>
        <v>0.33333333333333331</v>
      </c>
      <c r="D105" s="5">
        <f>COUNTIFS(Table2[Sub-Sector],Table3[[#This Row],[Sub-Sector]],Table2[1W Return vs Nifty],"&gt;=5")/Table3[[#This Row],[Count]]</f>
        <v>0.33333333333333331</v>
      </c>
      <c r="E105" s="5">
        <f>COUNTIFS(Table2[Sub-Sector],Table3[[#This Row],[Sub-Sector]],Table2[1M Return vs Nifty],"&gt;=5")/Table3[[#This Row],[Count]]</f>
        <v>0.33333333333333331</v>
      </c>
      <c r="F105" s="5">
        <f>COUNTIFS(Table2[Sub-Sector],Table3[[#This Row],[Sub-Sector]],Table2[6M Return vs Nifty],"&gt;=10")/Table3[[#This Row],[Count]]</f>
        <v>0.33333333333333331</v>
      </c>
      <c r="G105" s="5">
        <f>COUNTIFS(Table2[Sub-Sector],Table3[[#This Row],[Sub-Sector]],Table2[1Y Return vs Nifty],"&gt;=10")/Table3[[#This Row],[Count]]</f>
        <v>0.33333333333333331</v>
      </c>
      <c r="H105" s="5">
        <f>COUNTIFS(Table2[Sub-Sector],Table3[[#This Row],[Sub-Sector]],Table2[RSI Exponential â€“ 14D],"&gt;=50")/Table3[[#This Row],[Count]]</f>
        <v>0.33333333333333331</v>
      </c>
      <c r="I105" s="5">
        <f>COUNTIFS(Table2[Sub-Sector],Table3[[#This Row],[Sub-Sector]],Table2[Relative Volume],"&gt;=1")/Table3[[#This Row],[Count]]</f>
        <v>0.66666666666666663</v>
      </c>
      <c r="J105" s="5">
        <f>COUNTIFS(Table2[Sub-Sector],Table3[[#This Row],[Sub-Sector]],Table2[% Away From Day Low],"&gt;=0.05")/Table3[[#This Row],[Count]]</f>
        <v>0</v>
      </c>
      <c r="K105" s="5">
        <f>COUNTIFS(Table2[Sub-Sector],Table3[[#This Row],[Sub-Sector]],Table2[% Away From Day High],"&lt;=0.05")/Table3[[#This Row],[Count]]</f>
        <v>1</v>
      </c>
      <c r="L105" s="5">
        <f>COUNTIFS(Table2[Sub-Sector],Table3[[#This Row],[Sub-Sector]],Table2[% Away From Current Week Low],"&gt;=0.05")/Table3[[#This Row],[Count]]</f>
        <v>0.33333333333333331</v>
      </c>
      <c r="M105" s="5">
        <f>COUNTIFS(Table2[Sub-Sector],Table3[[#This Row],[Sub-Sector]],Table2[% Away From Current Week High],"&lt;=0.05")/Table3[[#This Row],[Count]]</f>
        <v>1</v>
      </c>
      <c r="N105" s="5">
        <f>COUNTIFS(Table2[Sub-Sector],Table3[[#This Row],[Sub-Sector]],Table2[% Away From Current Month Low],"&gt;=0.05")/Table3[[#This Row],[Count]]</f>
        <v>1</v>
      </c>
      <c r="O105" s="5">
        <f>COUNTIFS(Table2[Sub-Sector],Table3[[#This Row],[Sub-Sector]],Table2[% Away From Current Month High],"&lt;=0.05")/Table3[[#This Row],[Count]]</f>
        <v>0.33333333333333331</v>
      </c>
      <c r="P105" s="5">
        <f>COUNTIFS(Table2[Sub-Sector],Table3[[#This Row],[Sub-Sector]],Table2[% Away From 52W High],"&lt;=10")/Table3[[#This Row],[Count]]</f>
        <v>0.33333333333333331</v>
      </c>
      <c r="Q105" s="5">
        <f>COUNTIFS(Table2[Sub-Sector],Table3[[#This Row],[Sub-Sector]],Table2[% Away From 52W Low],"&gt;=10")/Table3[[#This Row],[Count]]</f>
        <v>0.66666666666666663</v>
      </c>
      <c r="R105" s="5">
        <f>COUNTIFS(Table2[Sub-Sector],Table3[[#This Row],[Sub-Sector]],Table2[% Price above 20 EMA],"&gt;=0")/Table3[[#This Row],[Count]]</f>
        <v>0.33333333333333331</v>
      </c>
      <c r="S105" s="5">
        <f>COUNTIFS(Table2[Sub-Sector],Table3[[#This Row],[Sub-Sector]],Table2[% Price above 50 EMA],"&gt;=0")/Table3[[#This Row],[Count]]</f>
        <v>0.33333333333333331</v>
      </c>
      <c r="T105" s="5">
        <f>COUNTIFS(Table2[Sub-Sector],Table3[[#This Row],[Sub-Sector]],Table2[% Price above 200 EMA],"&gt;=0")/Table3[[#This Row],[Count]]</f>
        <v>0.66666666666666663</v>
      </c>
      <c r="U105" s="5">
        <f>COUNTIFS(Table2[Sub-Sector],Table3[[#This Row],[Sub-Sector]],Table2[Rate of Change - Zone],"Positive")/Table3[[#This Row],[Count]]</f>
        <v>0.33333333333333331</v>
      </c>
      <c r="V105" s="5">
        <f>COUNTIFS(Table2[Sub-Sector],Table3[[#This Row],[Sub-Sector]],Table2[Sharpe Ratio],"&gt;=0.10")/Table3[[#This Row],[Count]]</f>
        <v>0</v>
      </c>
      <c r="W105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503.5</v>
      </c>
      <c r="X105" s="6">
        <f>_xlfn.RANK.AVG(Table3[[#This Row],[Score]],Table3[Score],1)</f>
        <v>89</v>
      </c>
      <c r="Y105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325.5</v>
      </c>
      <c r="Z105" s="6">
        <f>_xlfn.RANK.AVG(Table3[[#This Row],[Score 2 ]],Table3[[Score 2 ]],1)</f>
        <v>104.5</v>
      </c>
    </row>
    <row r="106" spans="1:26" x14ac:dyDescent="0.3">
      <c r="A106" t="s">
        <v>618</v>
      </c>
      <c r="B106">
        <f>COUNTIFS(Table2[Sub-Sector],Table3[[#This Row],[Sub-Sector]])</f>
        <v>3</v>
      </c>
      <c r="C106" s="5">
        <f>COUNTIFS(Table2[Sub-Sector],Table3[[#This Row],[Sub-Sector]],Table2[Uptrend],"Uptrend")/Table3[[#This Row],[Count]]</f>
        <v>0.33333333333333331</v>
      </c>
      <c r="D106" s="5">
        <f>COUNTIFS(Table2[Sub-Sector],Table3[[#This Row],[Sub-Sector]],Table2[1W Return vs Nifty],"&gt;=5")/Table3[[#This Row],[Count]]</f>
        <v>0</v>
      </c>
      <c r="E106" s="5">
        <f>COUNTIFS(Table2[Sub-Sector],Table3[[#This Row],[Sub-Sector]],Table2[1M Return vs Nifty],"&gt;=5")/Table3[[#This Row],[Count]]</f>
        <v>0.33333333333333331</v>
      </c>
      <c r="F106" s="5">
        <f>COUNTIFS(Table2[Sub-Sector],Table3[[#This Row],[Sub-Sector]],Table2[6M Return vs Nifty],"&gt;=10")/Table3[[#This Row],[Count]]</f>
        <v>0</v>
      </c>
      <c r="G106" s="5">
        <f>COUNTIFS(Table2[Sub-Sector],Table3[[#This Row],[Sub-Sector]],Table2[1Y Return vs Nifty],"&gt;=10")/Table3[[#This Row],[Count]]</f>
        <v>0.33333333333333331</v>
      </c>
      <c r="H106" s="5">
        <f>COUNTIFS(Table2[Sub-Sector],Table3[[#This Row],[Sub-Sector]],Table2[RSI Exponential â€“ 14D],"&gt;=50")/Table3[[#This Row],[Count]]</f>
        <v>0.33333333333333331</v>
      </c>
      <c r="I106" s="5">
        <f>COUNTIFS(Table2[Sub-Sector],Table3[[#This Row],[Sub-Sector]],Table2[Relative Volume],"&gt;=1")/Table3[[#This Row],[Count]]</f>
        <v>1</v>
      </c>
      <c r="J106" s="5">
        <f>COUNTIFS(Table2[Sub-Sector],Table3[[#This Row],[Sub-Sector]],Table2[% Away From Day Low],"&gt;=0.05")/Table3[[#This Row],[Count]]</f>
        <v>0</v>
      </c>
      <c r="K106" s="5">
        <f>COUNTIFS(Table2[Sub-Sector],Table3[[#This Row],[Sub-Sector]],Table2[% Away From Day High],"&lt;=0.05")/Table3[[#This Row],[Count]]</f>
        <v>1</v>
      </c>
      <c r="L106" s="5">
        <f>COUNTIFS(Table2[Sub-Sector],Table3[[#This Row],[Sub-Sector]],Table2[% Away From Current Week Low],"&gt;=0.05")/Table3[[#This Row],[Count]]</f>
        <v>0.33333333333333331</v>
      </c>
      <c r="M106" s="5">
        <f>COUNTIFS(Table2[Sub-Sector],Table3[[#This Row],[Sub-Sector]],Table2[% Away From Current Week High],"&lt;=0.05")/Table3[[#This Row],[Count]]</f>
        <v>1</v>
      </c>
      <c r="N106" s="5">
        <f>COUNTIFS(Table2[Sub-Sector],Table3[[#This Row],[Sub-Sector]],Table2[% Away From Current Month Low],"&gt;=0.05")/Table3[[#This Row],[Count]]</f>
        <v>1</v>
      </c>
      <c r="O106" s="5">
        <f>COUNTIFS(Table2[Sub-Sector],Table3[[#This Row],[Sub-Sector]],Table2[% Away From Current Month High],"&lt;=0.05")/Table3[[#This Row],[Count]]</f>
        <v>0.33333333333333331</v>
      </c>
      <c r="P106" s="5">
        <f>COUNTIFS(Table2[Sub-Sector],Table3[[#This Row],[Sub-Sector]],Table2[% Away From 52W High],"&lt;=10")/Table3[[#This Row],[Count]]</f>
        <v>0.33333333333333331</v>
      </c>
      <c r="Q106" s="5">
        <f>COUNTIFS(Table2[Sub-Sector],Table3[[#This Row],[Sub-Sector]],Table2[% Away From 52W Low],"&gt;=10")/Table3[[#This Row],[Count]]</f>
        <v>1</v>
      </c>
      <c r="R106" s="5">
        <f>COUNTIFS(Table2[Sub-Sector],Table3[[#This Row],[Sub-Sector]],Table2[% Price above 20 EMA],"&gt;=0")/Table3[[#This Row],[Count]]</f>
        <v>0.66666666666666663</v>
      </c>
      <c r="S106" s="5">
        <f>COUNTIFS(Table2[Sub-Sector],Table3[[#This Row],[Sub-Sector]],Table2[% Price above 50 EMA],"&gt;=0")/Table3[[#This Row],[Count]]</f>
        <v>0.66666666666666663</v>
      </c>
      <c r="T106" s="5">
        <f>COUNTIFS(Table2[Sub-Sector],Table3[[#This Row],[Sub-Sector]],Table2[% Price above 200 EMA],"&gt;=0")/Table3[[#This Row],[Count]]</f>
        <v>0.33333333333333331</v>
      </c>
      <c r="U106" s="5">
        <f>COUNTIFS(Table2[Sub-Sector],Table3[[#This Row],[Sub-Sector]],Table2[Rate of Change - Zone],"Positive")/Table3[[#This Row],[Count]]</f>
        <v>0.33333333333333331</v>
      </c>
      <c r="V106" s="5">
        <f>COUNTIFS(Table2[Sub-Sector],Table3[[#This Row],[Sub-Sector]],Table2[Sharpe Ratio],"&gt;=0.10")/Table3[[#This Row],[Count]]</f>
        <v>0</v>
      </c>
      <c r="W106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568</v>
      </c>
      <c r="X106" s="6">
        <f>_xlfn.RANK.AVG(Table3[[#This Row],[Score]],Table3[Score],1)</f>
        <v>110</v>
      </c>
      <c r="Y106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325.5</v>
      </c>
      <c r="Z106" s="6">
        <f>_xlfn.RANK.AVG(Table3[[#This Row],[Score 2 ]],Table3[[Score 2 ]],1)</f>
        <v>104.5</v>
      </c>
    </row>
    <row r="107" spans="1:26" x14ac:dyDescent="0.3">
      <c r="A107" t="s">
        <v>211</v>
      </c>
      <c r="B107">
        <f>COUNTIFS(Table2[Sub-Sector],Table3[[#This Row],[Sub-Sector]])</f>
        <v>4</v>
      </c>
      <c r="C107" s="5">
        <f>COUNTIFS(Table2[Sub-Sector],Table3[[#This Row],[Sub-Sector]],Table2[Uptrend],"Uptrend")/Table3[[#This Row],[Count]]</f>
        <v>0.5</v>
      </c>
      <c r="D107" s="5">
        <f>COUNTIFS(Table2[Sub-Sector],Table3[[#This Row],[Sub-Sector]],Table2[1W Return vs Nifty],"&gt;=5")/Table3[[#This Row],[Count]]</f>
        <v>0</v>
      </c>
      <c r="E107" s="5">
        <f>COUNTIFS(Table2[Sub-Sector],Table3[[#This Row],[Sub-Sector]],Table2[1M Return vs Nifty],"&gt;=5")/Table3[[#This Row],[Count]]</f>
        <v>0</v>
      </c>
      <c r="F107" s="5">
        <f>COUNTIFS(Table2[Sub-Sector],Table3[[#This Row],[Sub-Sector]],Table2[6M Return vs Nifty],"&gt;=10")/Table3[[#This Row],[Count]]</f>
        <v>0.25</v>
      </c>
      <c r="G107" s="5">
        <f>COUNTIFS(Table2[Sub-Sector],Table3[[#This Row],[Sub-Sector]],Table2[1Y Return vs Nifty],"&gt;=10")/Table3[[#This Row],[Count]]</f>
        <v>0.25</v>
      </c>
      <c r="H107" s="5">
        <f>COUNTIFS(Table2[Sub-Sector],Table3[[#This Row],[Sub-Sector]],Table2[RSI Exponential â€“ 14D],"&gt;=50")/Table3[[#This Row],[Count]]</f>
        <v>0.75</v>
      </c>
      <c r="I107" s="5">
        <f>COUNTIFS(Table2[Sub-Sector],Table3[[#This Row],[Sub-Sector]],Table2[Relative Volume],"&gt;=1")/Table3[[#This Row],[Count]]</f>
        <v>0</v>
      </c>
      <c r="J107" s="5">
        <f>COUNTIFS(Table2[Sub-Sector],Table3[[#This Row],[Sub-Sector]],Table2[% Away From Day Low],"&gt;=0.05")/Table3[[#This Row],[Count]]</f>
        <v>0</v>
      </c>
      <c r="K107" s="5">
        <f>COUNTIFS(Table2[Sub-Sector],Table3[[#This Row],[Sub-Sector]],Table2[% Away From Day High],"&lt;=0.05")/Table3[[#This Row],[Count]]</f>
        <v>1</v>
      </c>
      <c r="L107" s="5">
        <f>COUNTIFS(Table2[Sub-Sector],Table3[[#This Row],[Sub-Sector]],Table2[% Away From Current Week Low],"&gt;=0.05")/Table3[[#This Row],[Count]]</f>
        <v>0</v>
      </c>
      <c r="M107" s="5">
        <f>COUNTIFS(Table2[Sub-Sector],Table3[[#This Row],[Sub-Sector]],Table2[% Away From Current Week High],"&lt;=0.05")/Table3[[#This Row],[Count]]</f>
        <v>1</v>
      </c>
      <c r="N107" s="5">
        <f>COUNTIFS(Table2[Sub-Sector],Table3[[#This Row],[Sub-Sector]],Table2[% Away From Current Month Low],"&gt;=0.05")/Table3[[#This Row],[Count]]</f>
        <v>1</v>
      </c>
      <c r="O107" s="5">
        <f>COUNTIFS(Table2[Sub-Sector],Table3[[#This Row],[Sub-Sector]],Table2[% Away From Current Month High],"&lt;=0.05")/Table3[[#This Row],[Count]]</f>
        <v>1</v>
      </c>
      <c r="P107" s="5">
        <f>COUNTIFS(Table2[Sub-Sector],Table3[[#This Row],[Sub-Sector]],Table2[% Away From 52W High],"&lt;=10")/Table3[[#This Row],[Count]]</f>
        <v>0.5</v>
      </c>
      <c r="Q107" s="5">
        <f>COUNTIFS(Table2[Sub-Sector],Table3[[#This Row],[Sub-Sector]],Table2[% Away From 52W Low],"&gt;=10")/Table3[[#This Row],[Count]]</f>
        <v>1</v>
      </c>
      <c r="R107" s="5">
        <f>COUNTIFS(Table2[Sub-Sector],Table3[[#This Row],[Sub-Sector]],Table2[% Price above 20 EMA],"&gt;=0")/Table3[[#This Row],[Count]]</f>
        <v>0.75</v>
      </c>
      <c r="S107" s="5">
        <f>COUNTIFS(Table2[Sub-Sector],Table3[[#This Row],[Sub-Sector]],Table2[% Price above 50 EMA],"&gt;=0")/Table3[[#This Row],[Count]]</f>
        <v>0.75</v>
      </c>
      <c r="T107" s="5">
        <f>COUNTIFS(Table2[Sub-Sector],Table3[[#This Row],[Sub-Sector]],Table2[% Price above 200 EMA],"&gt;=0")/Table3[[#This Row],[Count]]</f>
        <v>0.75</v>
      </c>
      <c r="U107" s="5">
        <f>COUNTIFS(Table2[Sub-Sector],Table3[[#This Row],[Sub-Sector]],Table2[Rate of Change - Zone],"Positive")/Table3[[#This Row],[Count]]</f>
        <v>1</v>
      </c>
      <c r="V107" s="5">
        <f>COUNTIFS(Table2[Sub-Sector],Table3[[#This Row],[Sub-Sector]],Table2[Sharpe Ratio],"&gt;=0.10")/Table3[[#This Row],[Count]]</f>
        <v>0</v>
      </c>
      <c r="W107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606.5</v>
      </c>
      <c r="X107" s="6">
        <f>_xlfn.RANK.AVG(Table3[[#This Row],[Score]],Table3[Score],1)</f>
        <v>114</v>
      </c>
      <c r="Y107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330.5</v>
      </c>
      <c r="Z107" s="6">
        <f>_xlfn.RANK.AVG(Table3[[#This Row],[Score 2 ]],Table3[[Score 2 ]],1)</f>
        <v>106</v>
      </c>
    </row>
    <row r="108" spans="1:26" x14ac:dyDescent="0.3">
      <c r="A108" t="s">
        <v>193</v>
      </c>
      <c r="B108">
        <f>COUNTIFS(Table2[Sub-Sector],Table3[[#This Row],[Sub-Sector]])</f>
        <v>2</v>
      </c>
      <c r="C108" s="5">
        <f>COUNTIFS(Table2[Sub-Sector],Table3[[#This Row],[Sub-Sector]],Table2[Uptrend],"Uptrend")/Table3[[#This Row],[Count]]</f>
        <v>1</v>
      </c>
      <c r="D108" s="5">
        <f>COUNTIFS(Table2[Sub-Sector],Table3[[#This Row],[Sub-Sector]],Table2[1W Return vs Nifty],"&gt;=5")/Table3[[#This Row],[Count]]</f>
        <v>0</v>
      </c>
      <c r="E108" s="5">
        <f>COUNTIFS(Table2[Sub-Sector],Table3[[#This Row],[Sub-Sector]],Table2[1M Return vs Nifty],"&gt;=5")/Table3[[#This Row],[Count]]</f>
        <v>0.5</v>
      </c>
      <c r="F108" s="5">
        <f>COUNTIFS(Table2[Sub-Sector],Table3[[#This Row],[Sub-Sector]],Table2[6M Return vs Nifty],"&gt;=10")/Table3[[#This Row],[Count]]</f>
        <v>0.5</v>
      </c>
      <c r="G108" s="5">
        <f>COUNTIFS(Table2[Sub-Sector],Table3[[#This Row],[Sub-Sector]],Table2[1Y Return vs Nifty],"&gt;=10")/Table3[[#This Row],[Count]]</f>
        <v>0.5</v>
      </c>
      <c r="H108" s="5">
        <f>COUNTIFS(Table2[Sub-Sector],Table3[[#This Row],[Sub-Sector]],Table2[RSI Exponential â€“ 14D],"&gt;=50")/Table3[[#This Row],[Count]]</f>
        <v>0.5</v>
      </c>
      <c r="I108" s="5">
        <f>COUNTIFS(Table2[Sub-Sector],Table3[[#This Row],[Sub-Sector]],Table2[Relative Volume],"&gt;=1")/Table3[[#This Row],[Count]]</f>
        <v>0</v>
      </c>
      <c r="J108" s="5">
        <f>COUNTIFS(Table2[Sub-Sector],Table3[[#This Row],[Sub-Sector]],Table2[% Away From Day Low],"&gt;=0.05")/Table3[[#This Row],[Count]]</f>
        <v>0</v>
      </c>
      <c r="K108" s="5">
        <f>COUNTIFS(Table2[Sub-Sector],Table3[[#This Row],[Sub-Sector]],Table2[% Away From Day High],"&lt;=0.05")/Table3[[#This Row],[Count]]</f>
        <v>1</v>
      </c>
      <c r="L108" s="5">
        <f>COUNTIFS(Table2[Sub-Sector],Table3[[#This Row],[Sub-Sector]],Table2[% Away From Current Week Low],"&gt;=0.05")/Table3[[#This Row],[Count]]</f>
        <v>0</v>
      </c>
      <c r="M108" s="5">
        <f>COUNTIFS(Table2[Sub-Sector],Table3[[#This Row],[Sub-Sector]],Table2[% Away From Current Week High],"&lt;=0.05")/Table3[[#This Row],[Count]]</f>
        <v>1</v>
      </c>
      <c r="N108" s="5">
        <f>COUNTIFS(Table2[Sub-Sector],Table3[[#This Row],[Sub-Sector]],Table2[% Away From Current Month Low],"&gt;=0.05")/Table3[[#This Row],[Count]]</f>
        <v>1</v>
      </c>
      <c r="O108" s="5">
        <f>COUNTIFS(Table2[Sub-Sector],Table3[[#This Row],[Sub-Sector]],Table2[% Away From Current Month High],"&lt;=0.05")/Table3[[#This Row],[Count]]</f>
        <v>1</v>
      </c>
      <c r="P108" s="5">
        <f>COUNTIFS(Table2[Sub-Sector],Table3[[#This Row],[Sub-Sector]],Table2[% Away From 52W High],"&lt;=10")/Table3[[#This Row],[Count]]</f>
        <v>1</v>
      </c>
      <c r="Q108" s="5">
        <f>COUNTIFS(Table2[Sub-Sector],Table3[[#This Row],[Sub-Sector]],Table2[% Away From 52W Low],"&gt;=10")/Table3[[#This Row],[Count]]</f>
        <v>1</v>
      </c>
      <c r="R108" s="5">
        <f>COUNTIFS(Table2[Sub-Sector],Table3[[#This Row],[Sub-Sector]],Table2[% Price above 20 EMA],"&gt;=0")/Table3[[#This Row],[Count]]</f>
        <v>0.5</v>
      </c>
      <c r="S108" s="5">
        <f>COUNTIFS(Table2[Sub-Sector],Table3[[#This Row],[Sub-Sector]],Table2[% Price above 50 EMA],"&gt;=0")/Table3[[#This Row],[Count]]</f>
        <v>1</v>
      </c>
      <c r="T108" s="5">
        <f>COUNTIFS(Table2[Sub-Sector],Table3[[#This Row],[Sub-Sector]],Table2[% Price above 200 EMA],"&gt;=0")/Table3[[#This Row],[Count]]</f>
        <v>1</v>
      </c>
      <c r="U108" s="5">
        <f>COUNTIFS(Table2[Sub-Sector],Table3[[#This Row],[Sub-Sector]],Table2[Rate of Change - Zone],"Positive")/Table3[[#This Row],[Count]]</f>
        <v>0.5</v>
      </c>
      <c r="V108" s="5">
        <f>COUNTIFS(Table2[Sub-Sector],Table3[[#This Row],[Sub-Sector]],Table2[Sharpe Ratio],"&gt;=0.10")/Table3[[#This Row],[Count]]</f>
        <v>0</v>
      </c>
      <c r="W108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470</v>
      </c>
      <c r="X108" s="6">
        <f>_xlfn.RANK.AVG(Table3[[#This Row],[Score]],Table3[Score],1)</f>
        <v>70.5</v>
      </c>
      <c r="Y108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340</v>
      </c>
      <c r="Z108" s="6">
        <f>_xlfn.RANK.AVG(Table3[[#This Row],[Score 2 ]],Table3[[Score 2 ]],1)</f>
        <v>107</v>
      </c>
    </row>
    <row r="109" spans="1:26" x14ac:dyDescent="0.3">
      <c r="A109" t="s">
        <v>179</v>
      </c>
      <c r="B109">
        <f>COUNTIFS(Table2[Sub-Sector],Table3[[#This Row],[Sub-Sector]])</f>
        <v>8</v>
      </c>
      <c r="C109" s="5">
        <f>COUNTIFS(Table2[Sub-Sector],Table3[[#This Row],[Sub-Sector]],Table2[Uptrend],"Uptrend")/Table3[[#This Row],[Count]]</f>
        <v>0.875</v>
      </c>
      <c r="D109" s="5">
        <f>COUNTIFS(Table2[Sub-Sector],Table3[[#This Row],[Sub-Sector]],Table2[1W Return vs Nifty],"&gt;=5")/Table3[[#This Row],[Count]]</f>
        <v>0</v>
      </c>
      <c r="E109" s="5">
        <f>COUNTIFS(Table2[Sub-Sector],Table3[[#This Row],[Sub-Sector]],Table2[1M Return vs Nifty],"&gt;=5")/Table3[[#This Row],[Count]]</f>
        <v>0.25</v>
      </c>
      <c r="F109" s="5">
        <f>COUNTIFS(Table2[Sub-Sector],Table3[[#This Row],[Sub-Sector]],Table2[6M Return vs Nifty],"&gt;=10")/Table3[[#This Row],[Count]]</f>
        <v>0.5</v>
      </c>
      <c r="G109" s="5">
        <f>COUNTIFS(Table2[Sub-Sector],Table3[[#This Row],[Sub-Sector]],Table2[1Y Return vs Nifty],"&gt;=10")/Table3[[#This Row],[Count]]</f>
        <v>0.5</v>
      </c>
      <c r="H109" s="5">
        <f>COUNTIFS(Table2[Sub-Sector],Table3[[#This Row],[Sub-Sector]],Table2[RSI Exponential â€“ 14D],"&gt;=50")/Table3[[#This Row],[Count]]</f>
        <v>0.25</v>
      </c>
      <c r="I109" s="5">
        <f>COUNTIFS(Table2[Sub-Sector],Table3[[#This Row],[Sub-Sector]],Table2[Relative Volume],"&gt;=1")/Table3[[#This Row],[Count]]</f>
        <v>0.25</v>
      </c>
      <c r="J109" s="5">
        <f>COUNTIFS(Table2[Sub-Sector],Table3[[#This Row],[Sub-Sector]],Table2[% Away From Day Low],"&gt;=0.05")/Table3[[#This Row],[Count]]</f>
        <v>0</v>
      </c>
      <c r="K109" s="5">
        <f>COUNTIFS(Table2[Sub-Sector],Table3[[#This Row],[Sub-Sector]],Table2[% Away From Day High],"&lt;=0.05")/Table3[[#This Row],[Count]]</f>
        <v>1</v>
      </c>
      <c r="L109" s="5">
        <f>COUNTIFS(Table2[Sub-Sector],Table3[[#This Row],[Sub-Sector]],Table2[% Away From Current Week Low],"&gt;=0.05")/Table3[[#This Row],[Count]]</f>
        <v>0.125</v>
      </c>
      <c r="M109" s="5">
        <f>COUNTIFS(Table2[Sub-Sector],Table3[[#This Row],[Sub-Sector]],Table2[% Away From Current Week High],"&lt;=0.05")/Table3[[#This Row],[Count]]</f>
        <v>1</v>
      </c>
      <c r="N109" s="5">
        <f>COUNTIFS(Table2[Sub-Sector],Table3[[#This Row],[Sub-Sector]],Table2[% Away From Current Month Low],"&gt;=0.05")/Table3[[#This Row],[Count]]</f>
        <v>0.75</v>
      </c>
      <c r="O109" s="5">
        <f>COUNTIFS(Table2[Sub-Sector],Table3[[#This Row],[Sub-Sector]],Table2[% Away From Current Month High],"&lt;=0.05")/Table3[[#This Row],[Count]]</f>
        <v>0.25</v>
      </c>
      <c r="P109" s="5">
        <f>COUNTIFS(Table2[Sub-Sector],Table3[[#This Row],[Sub-Sector]],Table2[% Away From 52W High],"&lt;=10")/Table3[[#This Row],[Count]]</f>
        <v>0.875</v>
      </c>
      <c r="Q109" s="5">
        <f>COUNTIFS(Table2[Sub-Sector],Table3[[#This Row],[Sub-Sector]],Table2[% Away From 52W Low],"&gt;=10")/Table3[[#This Row],[Count]]</f>
        <v>1</v>
      </c>
      <c r="R109" s="5">
        <f>COUNTIFS(Table2[Sub-Sector],Table3[[#This Row],[Sub-Sector]],Table2[% Price above 20 EMA],"&gt;=0")/Table3[[#This Row],[Count]]</f>
        <v>0.5</v>
      </c>
      <c r="S109" s="5">
        <f>COUNTIFS(Table2[Sub-Sector],Table3[[#This Row],[Sub-Sector]],Table2[% Price above 50 EMA],"&gt;=0")/Table3[[#This Row],[Count]]</f>
        <v>0.875</v>
      </c>
      <c r="T109" s="5">
        <f>COUNTIFS(Table2[Sub-Sector],Table3[[#This Row],[Sub-Sector]],Table2[% Price above 200 EMA],"&gt;=0")/Table3[[#This Row],[Count]]</f>
        <v>0.875</v>
      </c>
      <c r="U109" s="5">
        <f>COUNTIFS(Table2[Sub-Sector],Table3[[#This Row],[Sub-Sector]],Table2[Rate of Change - Zone],"Positive")/Table3[[#This Row],[Count]]</f>
        <v>0.125</v>
      </c>
      <c r="V109" s="5">
        <f>COUNTIFS(Table2[Sub-Sector],Table3[[#This Row],[Sub-Sector]],Table2[Sharpe Ratio],"&gt;=0.10")/Table3[[#This Row],[Count]]</f>
        <v>0</v>
      </c>
      <c r="W109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536.5</v>
      </c>
      <c r="X109" s="6">
        <f>_xlfn.RANK.AVG(Table3[[#This Row],[Score]],Table3[Score],1)</f>
        <v>100</v>
      </c>
      <c r="Y109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341</v>
      </c>
      <c r="Z109" s="6">
        <f>_xlfn.RANK.AVG(Table3[[#This Row],[Score 2 ]],Table3[[Score 2 ]],1)</f>
        <v>108</v>
      </c>
    </row>
    <row r="110" spans="1:26" x14ac:dyDescent="0.3">
      <c r="A110" t="s">
        <v>471</v>
      </c>
      <c r="B110">
        <f>COUNTIFS(Table2[Sub-Sector],Table3[[#This Row],[Sub-Sector]])</f>
        <v>11</v>
      </c>
      <c r="C110" s="5">
        <f>COUNTIFS(Table2[Sub-Sector],Table3[[#This Row],[Sub-Sector]],Table2[Uptrend],"Uptrend")/Table3[[#This Row],[Count]]</f>
        <v>0.63636363636363635</v>
      </c>
      <c r="D110" s="5">
        <f>COUNTIFS(Table2[Sub-Sector],Table3[[#This Row],[Sub-Sector]],Table2[1W Return vs Nifty],"&gt;=5")/Table3[[#This Row],[Count]]</f>
        <v>0.18181818181818182</v>
      </c>
      <c r="E110" s="5">
        <f>COUNTIFS(Table2[Sub-Sector],Table3[[#This Row],[Sub-Sector]],Table2[1M Return vs Nifty],"&gt;=5")/Table3[[#This Row],[Count]]</f>
        <v>0.27272727272727271</v>
      </c>
      <c r="F110" s="5">
        <f>COUNTIFS(Table2[Sub-Sector],Table3[[#This Row],[Sub-Sector]],Table2[6M Return vs Nifty],"&gt;=10")/Table3[[#This Row],[Count]]</f>
        <v>0.27272727272727271</v>
      </c>
      <c r="G110" s="5">
        <f>COUNTIFS(Table2[Sub-Sector],Table3[[#This Row],[Sub-Sector]],Table2[1Y Return vs Nifty],"&gt;=10")/Table3[[#This Row],[Count]]</f>
        <v>0.36363636363636365</v>
      </c>
      <c r="H110" s="5">
        <f>COUNTIFS(Table2[Sub-Sector],Table3[[#This Row],[Sub-Sector]],Table2[RSI Exponential â€“ 14D],"&gt;=50")/Table3[[#This Row],[Count]]</f>
        <v>0.63636363636363635</v>
      </c>
      <c r="I110" s="5">
        <f>COUNTIFS(Table2[Sub-Sector],Table3[[#This Row],[Sub-Sector]],Table2[Relative Volume],"&gt;=1")/Table3[[#This Row],[Count]]</f>
        <v>0.45454545454545453</v>
      </c>
      <c r="J110" s="5">
        <f>COUNTIFS(Table2[Sub-Sector],Table3[[#This Row],[Sub-Sector]],Table2[% Away From Day Low],"&gt;=0.05")/Table3[[#This Row],[Count]]</f>
        <v>9.0909090909090912E-2</v>
      </c>
      <c r="K110" s="5">
        <f>COUNTIFS(Table2[Sub-Sector],Table3[[#This Row],[Sub-Sector]],Table2[% Away From Day High],"&lt;=0.05")/Table3[[#This Row],[Count]]</f>
        <v>1</v>
      </c>
      <c r="L110" s="5">
        <f>COUNTIFS(Table2[Sub-Sector],Table3[[#This Row],[Sub-Sector]],Table2[% Away From Current Week Low],"&gt;=0.05")/Table3[[#This Row],[Count]]</f>
        <v>0.18181818181818182</v>
      </c>
      <c r="M110" s="5">
        <f>COUNTIFS(Table2[Sub-Sector],Table3[[#This Row],[Sub-Sector]],Table2[% Away From Current Week High],"&lt;=0.05")/Table3[[#This Row],[Count]]</f>
        <v>0.90909090909090906</v>
      </c>
      <c r="N110" s="5">
        <f>COUNTIFS(Table2[Sub-Sector],Table3[[#This Row],[Sub-Sector]],Table2[% Away From Current Month Low],"&gt;=0.05")/Table3[[#This Row],[Count]]</f>
        <v>1</v>
      </c>
      <c r="O110" s="5">
        <f>COUNTIFS(Table2[Sub-Sector],Table3[[#This Row],[Sub-Sector]],Table2[% Away From Current Month High],"&lt;=0.05")/Table3[[#This Row],[Count]]</f>
        <v>0.54545454545454541</v>
      </c>
      <c r="P110" s="5">
        <f>COUNTIFS(Table2[Sub-Sector],Table3[[#This Row],[Sub-Sector]],Table2[% Away From 52W High],"&lt;=10")/Table3[[#This Row],[Count]]</f>
        <v>0.45454545454545453</v>
      </c>
      <c r="Q110" s="5">
        <f>COUNTIFS(Table2[Sub-Sector],Table3[[#This Row],[Sub-Sector]],Table2[% Away From 52W Low],"&gt;=10")/Table3[[#This Row],[Count]]</f>
        <v>1</v>
      </c>
      <c r="R110" s="5">
        <f>COUNTIFS(Table2[Sub-Sector],Table3[[#This Row],[Sub-Sector]],Table2[% Price above 20 EMA],"&gt;=0")/Table3[[#This Row],[Count]]</f>
        <v>0.63636363636363635</v>
      </c>
      <c r="S110" s="5">
        <f>COUNTIFS(Table2[Sub-Sector],Table3[[#This Row],[Sub-Sector]],Table2[% Price above 50 EMA],"&gt;=0")/Table3[[#This Row],[Count]]</f>
        <v>0.72727272727272729</v>
      </c>
      <c r="T110" s="5">
        <f>COUNTIFS(Table2[Sub-Sector],Table3[[#This Row],[Sub-Sector]],Table2[% Price above 200 EMA],"&gt;=0")/Table3[[#This Row],[Count]]</f>
        <v>0.72727272727272729</v>
      </c>
      <c r="U110" s="5">
        <f>COUNTIFS(Table2[Sub-Sector],Table3[[#This Row],[Sub-Sector]],Table2[Rate of Change - Zone],"Positive")/Table3[[#This Row],[Count]]</f>
        <v>0.63636363636363635</v>
      </c>
      <c r="V110" s="5">
        <f>COUNTIFS(Table2[Sub-Sector],Table3[[#This Row],[Sub-Sector]],Table2[Sharpe Ratio],"&gt;=0.10")/Table3[[#This Row],[Count]]</f>
        <v>0.36363636363636365</v>
      </c>
      <c r="W110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517</v>
      </c>
      <c r="X110" s="6">
        <f>_xlfn.RANK.AVG(Table3[[#This Row],[Score]],Table3[Score],1)</f>
        <v>94</v>
      </c>
      <c r="Y110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346</v>
      </c>
      <c r="Z110" s="6">
        <f>_xlfn.RANK.AVG(Table3[[#This Row],[Score 2 ]],Table3[[Score 2 ]],1)</f>
        <v>109</v>
      </c>
    </row>
    <row r="111" spans="1:26" x14ac:dyDescent="0.3">
      <c r="A111" t="s">
        <v>21</v>
      </c>
      <c r="B111">
        <f>COUNTIFS(Table2[Sub-Sector],Table3[[#This Row],[Sub-Sector]])</f>
        <v>20</v>
      </c>
      <c r="C111" s="5">
        <f>COUNTIFS(Table2[Sub-Sector],Table3[[#This Row],[Sub-Sector]],Table2[Uptrend],"Uptrend")/Table3[[#This Row],[Count]]</f>
        <v>0.5</v>
      </c>
      <c r="D111" s="5">
        <f>COUNTIFS(Table2[Sub-Sector],Table3[[#This Row],[Sub-Sector]],Table2[1W Return vs Nifty],"&gt;=5")/Table3[[#This Row],[Count]]</f>
        <v>0.1</v>
      </c>
      <c r="E111" s="5">
        <f>COUNTIFS(Table2[Sub-Sector],Table3[[#This Row],[Sub-Sector]],Table2[1M Return vs Nifty],"&gt;=5")/Table3[[#This Row],[Count]]</f>
        <v>0.3</v>
      </c>
      <c r="F111" s="5">
        <f>COUNTIFS(Table2[Sub-Sector],Table3[[#This Row],[Sub-Sector]],Table2[6M Return vs Nifty],"&gt;=10")/Table3[[#This Row],[Count]]</f>
        <v>0.2</v>
      </c>
      <c r="G111" s="5">
        <f>COUNTIFS(Table2[Sub-Sector],Table3[[#This Row],[Sub-Sector]],Table2[1Y Return vs Nifty],"&gt;=10")/Table3[[#This Row],[Count]]</f>
        <v>0.4</v>
      </c>
      <c r="H111" s="5">
        <f>COUNTIFS(Table2[Sub-Sector],Table3[[#This Row],[Sub-Sector]],Table2[RSI Exponential â€“ 14D],"&gt;=50")/Table3[[#This Row],[Count]]</f>
        <v>0.95</v>
      </c>
      <c r="I111" s="5">
        <f>COUNTIFS(Table2[Sub-Sector],Table3[[#This Row],[Sub-Sector]],Table2[Relative Volume],"&gt;=1")/Table3[[#This Row],[Count]]</f>
        <v>0.35</v>
      </c>
      <c r="J111" s="5">
        <f>COUNTIFS(Table2[Sub-Sector],Table3[[#This Row],[Sub-Sector]],Table2[% Away From Day Low],"&gt;=0.05")/Table3[[#This Row],[Count]]</f>
        <v>0</v>
      </c>
      <c r="K111" s="5">
        <f>COUNTIFS(Table2[Sub-Sector],Table3[[#This Row],[Sub-Sector]],Table2[% Away From Day High],"&lt;=0.05")/Table3[[#This Row],[Count]]</f>
        <v>1</v>
      </c>
      <c r="L111" s="5">
        <f>COUNTIFS(Table2[Sub-Sector],Table3[[#This Row],[Sub-Sector]],Table2[% Away From Current Week Low],"&gt;=0.05")/Table3[[#This Row],[Count]]</f>
        <v>0.05</v>
      </c>
      <c r="M111" s="5">
        <f>COUNTIFS(Table2[Sub-Sector],Table3[[#This Row],[Sub-Sector]],Table2[% Away From Current Week High],"&lt;=0.05")/Table3[[#This Row],[Count]]</f>
        <v>0.85</v>
      </c>
      <c r="N111" s="5">
        <f>COUNTIFS(Table2[Sub-Sector],Table3[[#This Row],[Sub-Sector]],Table2[% Away From Current Month Low],"&gt;=0.05")/Table3[[#This Row],[Count]]</f>
        <v>1</v>
      </c>
      <c r="O111" s="5">
        <f>COUNTIFS(Table2[Sub-Sector],Table3[[#This Row],[Sub-Sector]],Table2[% Away From Current Month High],"&lt;=0.05")/Table3[[#This Row],[Count]]</f>
        <v>0.6</v>
      </c>
      <c r="P111" s="5">
        <f>COUNTIFS(Table2[Sub-Sector],Table3[[#This Row],[Sub-Sector]],Table2[% Away From 52W High],"&lt;=10")/Table3[[#This Row],[Count]]</f>
        <v>0.25</v>
      </c>
      <c r="Q111" s="5">
        <f>COUNTIFS(Table2[Sub-Sector],Table3[[#This Row],[Sub-Sector]],Table2[% Away From 52W Low],"&gt;=10")/Table3[[#This Row],[Count]]</f>
        <v>1</v>
      </c>
      <c r="R111" s="5">
        <f>COUNTIFS(Table2[Sub-Sector],Table3[[#This Row],[Sub-Sector]],Table2[% Price above 20 EMA],"&gt;=0")/Table3[[#This Row],[Count]]</f>
        <v>0.9</v>
      </c>
      <c r="S111" s="5">
        <f>COUNTIFS(Table2[Sub-Sector],Table3[[#This Row],[Sub-Sector]],Table2[% Price above 50 EMA],"&gt;=0")/Table3[[#This Row],[Count]]</f>
        <v>0.85</v>
      </c>
      <c r="T111" s="5">
        <f>COUNTIFS(Table2[Sub-Sector],Table3[[#This Row],[Sub-Sector]],Table2[% Price above 200 EMA],"&gt;=0")/Table3[[#This Row],[Count]]</f>
        <v>0.85</v>
      </c>
      <c r="U111" s="5">
        <f>COUNTIFS(Table2[Sub-Sector],Table3[[#This Row],[Sub-Sector]],Table2[Rate of Change - Zone],"Positive")/Table3[[#This Row],[Count]]</f>
        <v>0.65</v>
      </c>
      <c r="V111" s="5">
        <f>COUNTIFS(Table2[Sub-Sector],Table3[[#This Row],[Sub-Sector]],Table2[Sharpe Ratio],"&gt;=0.10")/Table3[[#This Row],[Count]]</f>
        <v>0.15</v>
      </c>
      <c r="W111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545</v>
      </c>
      <c r="X111" s="6">
        <f>_xlfn.RANK.AVG(Table3[[#This Row],[Score]],Table3[Score],1)</f>
        <v>102</v>
      </c>
      <c r="Y111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352.5</v>
      </c>
      <c r="Z111" s="6">
        <f>_xlfn.RANK.AVG(Table3[[#This Row],[Score 2 ]],Table3[[Score 2 ]],1)</f>
        <v>110</v>
      </c>
    </row>
    <row r="112" spans="1:26" x14ac:dyDescent="0.3">
      <c r="A112" t="s">
        <v>550</v>
      </c>
      <c r="B112">
        <f>COUNTIFS(Table2[Sub-Sector],Table3[[#This Row],[Sub-Sector]])</f>
        <v>5</v>
      </c>
      <c r="C112" s="5">
        <f>COUNTIFS(Table2[Sub-Sector],Table3[[#This Row],[Sub-Sector]],Table2[Uptrend],"Uptrend")/Table3[[#This Row],[Count]]</f>
        <v>0.4</v>
      </c>
      <c r="D112" s="5">
        <f>COUNTIFS(Table2[Sub-Sector],Table3[[#This Row],[Sub-Sector]],Table2[1W Return vs Nifty],"&gt;=5")/Table3[[#This Row],[Count]]</f>
        <v>0</v>
      </c>
      <c r="E112" s="5">
        <f>COUNTIFS(Table2[Sub-Sector],Table3[[#This Row],[Sub-Sector]],Table2[1M Return vs Nifty],"&gt;=5")/Table3[[#This Row],[Count]]</f>
        <v>0</v>
      </c>
      <c r="F112" s="5">
        <f>COUNTIFS(Table2[Sub-Sector],Table3[[#This Row],[Sub-Sector]],Table2[6M Return vs Nifty],"&gt;=10")/Table3[[#This Row],[Count]]</f>
        <v>0</v>
      </c>
      <c r="G112" s="5">
        <f>COUNTIFS(Table2[Sub-Sector],Table3[[#This Row],[Sub-Sector]],Table2[1Y Return vs Nifty],"&gt;=10")/Table3[[#This Row],[Count]]</f>
        <v>0.8</v>
      </c>
      <c r="H112" s="5">
        <f>COUNTIFS(Table2[Sub-Sector],Table3[[#This Row],[Sub-Sector]],Table2[RSI Exponential â€“ 14D],"&gt;=50")/Table3[[#This Row],[Count]]</f>
        <v>0.4</v>
      </c>
      <c r="I112" s="5">
        <f>COUNTIFS(Table2[Sub-Sector],Table3[[#This Row],[Sub-Sector]],Table2[Relative Volume],"&gt;=1")/Table3[[#This Row],[Count]]</f>
        <v>0</v>
      </c>
      <c r="J112" s="5">
        <f>COUNTIFS(Table2[Sub-Sector],Table3[[#This Row],[Sub-Sector]],Table2[% Away From Day Low],"&gt;=0.05")/Table3[[#This Row],[Count]]</f>
        <v>0</v>
      </c>
      <c r="K112" s="5">
        <f>COUNTIFS(Table2[Sub-Sector],Table3[[#This Row],[Sub-Sector]],Table2[% Away From Day High],"&lt;=0.05")/Table3[[#This Row],[Count]]</f>
        <v>1</v>
      </c>
      <c r="L112" s="5">
        <f>COUNTIFS(Table2[Sub-Sector],Table3[[#This Row],[Sub-Sector]],Table2[% Away From Current Week Low],"&gt;=0.05")/Table3[[#This Row],[Count]]</f>
        <v>0</v>
      </c>
      <c r="M112" s="5">
        <f>COUNTIFS(Table2[Sub-Sector],Table3[[#This Row],[Sub-Sector]],Table2[% Away From Current Week High],"&lt;=0.05")/Table3[[#This Row],[Count]]</f>
        <v>1</v>
      </c>
      <c r="N112" s="5">
        <f>COUNTIFS(Table2[Sub-Sector],Table3[[#This Row],[Sub-Sector]],Table2[% Away From Current Month Low],"&gt;=0.05")/Table3[[#This Row],[Count]]</f>
        <v>0.8</v>
      </c>
      <c r="O112" s="5">
        <f>COUNTIFS(Table2[Sub-Sector],Table3[[#This Row],[Sub-Sector]],Table2[% Away From Current Month High],"&lt;=0.05")/Table3[[#This Row],[Count]]</f>
        <v>0.4</v>
      </c>
      <c r="P112" s="5">
        <f>COUNTIFS(Table2[Sub-Sector],Table3[[#This Row],[Sub-Sector]],Table2[% Away From 52W High],"&lt;=10")/Table3[[#This Row],[Count]]</f>
        <v>0</v>
      </c>
      <c r="Q112" s="5">
        <f>COUNTIFS(Table2[Sub-Sector],Table3[[#This Row],[Sub-Sector]],Table2[% Away From 52W Low],"&gt;=10")/Table3[[#This Row],[Count]]</f>
        <v>1</v>
      </c>
      <c r="R112" s="5">
        <f>COUNTIFS(Table2[Sub-Sector],Table3[[#This Row],[Sub-Sector]],Table2[% Price above 20 EMA],"&gt;=0")/Table3[[#This Row],[Count]]</f>
        <v>0.2</v>
      </c>
      <c r="S112" s="5">
        <f>COUNTIFS(Table2[Sub-Sector],Table3[[#This Row],[Sub-Sector]],Table2[% Price above 50 EMA],"&gt;=0")/Table3[[#This Row],[Count]]</f>
        <v>0.2</v>
      </c>
      <c r="T112" s="5">
        <f>COUNTIFS(Table2[Sub-Sector],Table3[[#This Row],[Sub-Sector]],Table2[% Price above 200 EMA],"&gt;=0")/Table3[[#This Row],[Count]]</f>
        <v>0.8</v>
      </c>
      <c r="U112" s="5">
        <f>COUNTIFS(Table2[Sub-Sector],Table3[[#This Row],[Sub-Sector]],Table2[Rate of Change - Zone],"Positive")/Table3[[#This Row],[Count]]</f>
        <v>0.6</v>
      </c>
      <c r="V112" s="5">
        <f>COUNTIFS(Table2[Sub-Sector],Table3[[#This Row],[Sub-Sector]],Table2[Sharpe Ratio],"&gt;=0.10")/Table3[[#This Row],[Count]]</f>
        <v>0.2</v>
      </c>
      <c r="W112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638.5</v>
      </c>
      <c r="X112" s="6">
        <f>_xlfn.RANK.AVG(Table3[[#This Row],[Score]],Table3[Score],1)</f>
        <v>117</v>
      </c>
      <c r="Y112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354</v>
      </c>
      <c r="Z112" s="6">
        <f>_xlfn.RANK.AVG(Table3[[#This Row],[Score 2 ]],Table3[[Score 2 ]],1)</f>
        <v>111</v>
      </c>
    </row>
    <row r="113" spans="1:26" x14ac:dyDescent="0.3">
      <c r="A113" t="s">
        <v>112</v>
      </c>
      <c r="B113">
        <f>COUNTIFS(Table2[Sub-Sector],Table3[[#This Row],[Sub-Sector]])</f>
        <v>4</v>
      </c>
      <c r="C113" s="5">
        <f>COUNTIFS(Table2[Sub-Sector],Table3[[#This Row],[Sub-Sector]],Table2[Uptrend],"Uptrend")/Table3[[#This Row],[Count]]</f>
        <v>0.5</v>
      </c>
      <c r="D113" s="5">
        <f>COUNTIFS(Table2[Sub-Sector],Table3[[#This Row],[Sub-Sector]],Table2[1W Return vs Nifty],"&gt;=5")/Table3[[#This Row],[Count]]</f>
        <v>0</v>
      </c>
      <c r="E113" s="5">
        <f>COUNTIFS(Table2[Sub-Sector],Table3[[#This Row],[Sub-Sector]],Table2[1M Return vs Nifty],"&gt;=5")/Table3[[#This Row],[Count]]</f>
        <v>0</v>
      </c>
      <c r="F113" s="5">
        <f>COUNTIFS(Table2[Sub-Sector],Table3[[#This Row],[Sub-Sector]],Table2[6M Return vs Nifty],"&gt;=10")/Table3[[#This Row],[Count]]</f>
        <v>0.25</v>
      </c>
      <c r="G113" s="5">
        <f>COUNTIFS(Table2[Sub-Sector],Table3[[#This Row],[Sub-Sector]],Table2[1Y Return vs Nifty],"&gt;=10")/Table3[[#This Row],[Count]]</f>
        <v>0.5</v>
      </c>
      <c r="H113" s="5">
        <f>COUNTIFS(Table2[Sub-Sector],Table3[[#This Row],[Sub-Sector]],Table2[RSI Exponential â€“ 14D],"&gt;=50")/Table3[[#This Row],[Count]]</f>
        <v>0.5</v>
      </c>
      <c r="I113" s="5">
        <f>COUNTIFS(Table2[Sub-Sector],Table3[[#This Row],[Sub-Sector]],Table2[Relative Volume],"&gt;=1")/Table3[[#This Row],[Count]]</f>
        <v>0.25</v>
      </c>
      <c r="J113" s="5">
        <f>COUNTIFS(Table2[Sub-Sector],Table3[[#This Row],[Sub-Sector]],Table2[% Away From Day Low],"&gt;=0.05")/Table3[[#This Row],[Count]]</f>
        <v>0</v>
      </c>
      <c r="K113" s="5">
        <f>COUNTIFS(Table2[Sub-Sector],Table3[[#This Row],[Sub-Sector]],Table2[% Away From Day High],"&lt;=0.05")/Table3[[#This Row],[Count]]</f>
        <v>1</v>
      </c>
      <c r="L113" s="5">
        <f>COUNTIFS(Table2[Sub-Sector],Table3[[#This Row],[Sub-Sector]],Table2[% Away From Current Week Low],"&gt;=0.05")/Table3[[#This Row],[Count]]</f>
        <v>0</v>
      </c>
      <c r="M113" s="5">
        <f>COUNTIFS(Table2[Sub-Sector],Table3[[#This Row],[Sub-Sector]],Table2[% Away From Current Week High],"&lt;=0.05")/Table3[[#This Row],[Count]]</f>
        <v>0.75</v>
      </c>
      <c r="N113" s="5">
        <f>COUNTIFS(Table2[Sub-Sector],Table3[[#This Row],[Sub-Sector]],Table2[% Away From Current Month Low],"&gt;=0.05")/Table3[[#This Row],[Count]]</f>
        <v>0.75</v>
      </c>
      <c r="O113" s="5">
        <f>COUNTIFS(Table2[Sub-Sector],Table3[[#This Row],[Sub-Sector]],Table2[% Away From Current Month High],"&lt;=0.05")/Table3[[#This Row],[Count]]</f>
        <v>0.25</v>
      </c>
      <c r="P113" s="5">
        <f>COUNTIFS(Table2[Sub-Sector],Table3[[#This Row],[Sub-Sector]],Table2[% Away From 52W High],"&lt;=10")/Table3[[#This Row],[Count]]</f>
        <v>0.25</v>
      </c>
      <c r="Q113" s="5">
        <f>COUNTIFS(Table2[Sub-Sector],Table3[[#This Row],[Sub-Sector]],Table2[% Away From 52W Low],"&gt;=10")/Table3[[#This Row],[Count]]</f>
        <v>1</v>
      </c>
      <c r="R113" s="5">
        <f>COUNTIFS(Table2[Sub-Sector],Table3[[#This Row],[Sub-Sector]],Table2[% Price above 20 EMA],"&gt;=0")/Table3[[#This Row],[Count]]</f>
        <v>0.5</v>
      </c>
      <c r="S113" s="5">
        <f>COUNTIFS(Table2[Sub-Sector],Table3[[#This Row],[Sub-Sector]],Table2[% Price above 50 EMA],"&gt;=0")/Table3[[#This Row],[Count]]</f>
        <v>0.5</v>
      </c>
      <c r="T113" s="5">
        <f>COUNTIFS(Table2[Sub-Sector],Table3[[#This Row],[Sub-Sector]],Table2[% Price above 200 EMA],"&gt;=0")/Table3[[#This Row],[Count]]</f>
        <v>0.5</v>
      </c>
      <c r="U113" s="5">
        <f>COUNTIFS(Table2[Sub-Sector],Table3[[#This Row],[Sub-Sector]],Table2[Rate of Change - Zone],"Positive")/Table3[[#This Row],[Count]]</f>
        <v>0.5</v>
      </c>
      <c r="V113" s="5">
        <f>COUNTIFS(Table2[Sub-Sector],Table3[[#This Row],[Sub-Sector]],Table2[Sharpe Ratio],"&gt;=0.10")/Table3[[#This Row],[Count]]</f>
        <v>0.25</v>
      </c>
      <c r="W113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633</v>
      </c>
      <c r="X113" s="6">
        <f>_xlfn.RANK.AVG(Table3[[#This Row],[Score]],Table3[Score],1)</f>
        <v>116</v>
      </c>
      <c r="Y113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357</v>
      </c>
      <c r="Z113" s="6">
        <f>_xlfn.RANK.AVG(Table3[[#This Row],[Score 2 ]],Table3[[Score 2 ]],1)</f>
        <v>112</v>
      </c>
    </row>
    <row r="114" spans="1:26" x14ac:dyDescent="0.3">
      <c r="A114" t="s">
        <v>490</v>
      </c>
      <c r="B114">
        <f>COUNTIFS(Table2[Sub-Sector],Table3[[#This Row],[Sub-Sector]])</f>
        <v>1</v>
      </c>
      <c r="C114" s="5">
        <f>COUNTIFS(Table2[Sub-Sector],Table3[[#This Row],[Sub-Sector]],Table2[Uptrend],"Uptrend")/Table3[[#This Row],[Count]]</f>
        <v>1</v>
      </c>
      <c r="D114" s="5">
        <f>COUNTIFS(Table2[Sub-Sector],Table3[[#This Row],[Sub-Sector]],Table2[1W Return vs Nifty],"&gt;=5")/Table3[[#This Row],[Count]]</f>
        <v>0</v>
      </c>
      <c r="E114" s="5">
        <f>COUNTIFS(Table2[Sub-Sector],Table3[[#This Row],[Sub-Sector]],Table2[1M Return vs Nifty],"&gt;=5")/Table3[[#This Row],[Count]]</f>
        <v>1</v>
      </c>
      <c r="F114" s="5">
        <f>COUNTIFS(Table2[Sub-Sector],Table3[[#This Row],[Sub-Sector]],Table2[6M Return vs Nifty],"&gt;=10")/Table3[[#This Row],[Count]]</f>
        <v>0</v>
      </c>
      <c r="G114" s="5">
        <f>COUNTIFS(Table2[Sub-Sector],Table3[[#This Row],[Sub-Sector]],Table2[1Y Return vs Nifty],"&gt;=10")/Table3[[#This Row],[Count]]</f>
        <v>0</v>
      </c>
      <c r="H114" s="5">
        <f>COUNTIFS(Table2[Sub-Sector],Table3[[#This Row],[Sub-Sector]],Table2[RSI Exponential â€“ 14D],"&gt;=50")/Table3[[#This Row],[Count]]</f>
        <v>1</v>
      </c>
      <c r="I114" s="5">
        <f>COUNTIFS(Table2[Sub-Sector],Table3[[#This Row],[Sub-Sector]],Table2[Relative Volume],"&gt;=1")/Table3[[#This Row],[Count]]</f>
        <v>0</v>
      </c>
      <c r="J114" s="5">
        <f>COUNTIFS(Table2[Sub-Sector],Table3[[#This Row],[Sub-Sector]],Table2[% Away From Day Low],"&gt;=0.05")/Table3[[#This Row],[Count]]</f>
        <v>0</v>
      </c>
      <c r="K114" s="5">
        <f>COUNTIFS(Table2[Sub-Sector],Table3[[#This Row],[Sub-Sector]],Table2[% Away From Day High],"&lt;=0.05")/Table3[[#This Row],[Count]]</f>
        <v>1</v>
      </c>
      <c r="L114" s="5">
        <f>COUNTIFS(Table2[Sub-Sector],Table3[[#This Row],[Sub-Sector]],Table2[% Away From Current Week Low],"&gt;=0.05")/Table3[[#This Row],[Count]]</f>
        <v>0</v>
      </c>
      <c r="M114" s="5">
        <f>COUNTIFS(Table2[Sub-Sector],Table3[[#This Row],[Sub-Sector]],Table2[% Away From Current Week High],"&lt;=0.05")/Table3[[#This Row],[Count]]</f>
        <v>1</v>
      </c>
      <c r="N114" s="5">
        <f>COUNTIFS(Table2[Sub-Sector],Table3[[#This Row],[Sub-Sector]],Table2[% Away From Current Month Low],"&gt;=0.05")/Table3[[#This Row],[Count]]</f>
        <v>1</v>
      </c>
      <c r="O114" s="5">
        <f>COUNTIFS(Table2[Sub-Sector],Table3[[#This Row],[Sub-Sector]],Table2[% Away From Current Month High],"&lt;=0.05")/Table3[[#This Row],[Count]]</f>
        <v>1</v>
      </c>
      <c r="P114" s="5">
        <f>COUNTIFS(Table2[Sub-Sector],Table3[[#This Row],[Sub-Sector]],Table2[% Away From 52W High],"&lt;=10")/Table3[[#This Row],[Count]]</f>
        <v>1</v>
      </c>
      <c r="Q114" s="5">
        <f>COUNTIFS(Table2[Sub-Sector],Table3[[#This Row],[Sub-Sector]],Table2[% Away From 52W Low],"&gt;=10")/Table3[[#This Row],[Count]]</f>
        <v>1</v>
      </c>
      <c r="R114" s="5">
        <f>COUNTIFS(Table2[Sub-Sector],Table3[[#This Row],[Sub-Sector]],Table2[% Price above 20 EMA],"&gt;=0")/Table3[[#This Row],[Count]]</f>
        <v>1</v>
      </c>
      <c r="S114" s="5">
        <f>COUNTIFS(Table2[Sub-Sector],Table3[[#This Row],[Sub-Sector]],Table2[% Price above 50 EMA],"&gt;=0")/Table3[[#This Row],[Count]]</f>
        <v>1</v>
      </c>
      <c r="T114" s="5">
        <f>COUNTIFS(Table2[Sub-Sector],Table3[[#This Row],[Sub-Sector]],Table2[% Price above 200 EMA],"&gt;=0")/Table3[[#This Row],[Count]]</f>
        <v>1</v>
      </c>
      <c r="U114" s="5">
        <f>COUNTIFS(Table2[Sub-Sector],Table3[[#This Row],[Sub-Sector]],Table2[Rate of Change - Zone],"Positive")/Table3[[#This Row],[Count]]</f>
        <v>1</v>
      </c>
      <c r="V114" s="5">
        <f>COUNTIFS(Table2[Sub-Sector],Table3[[#This Row],[Sub-Sector]],Table2[Sharpe Ratio],"&gt;=0.10")/Table3[[#This Row],[Count]]</f>
        <v>0</v>
      </c>
      <c r="W114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467.5</v>
      </c>
      <c r="X114" s="6">
        <f>_xlfn.RANK.AVG(Table3[[#This Row],[Score]],Table3[Score],1)</f>
        <v>69</v>
      </c>
      <c r="Y114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362</v>
      </c>
      <c r="Z114" s="6">
        <f>_xlfn.RANK.AVG(Table3[[#This Row],[Score 2 ]],Table3[[Score 2 ]],1)</f>
        <v>113.5</v>
      </c>
    </row>
    <row r="115" spans="1:26" x14ac:dyDescent="0.3">
      <c r="A115" t="s">
        <v>358</v>
      </c>
      <c r="B115">
        <f>COUNTIFS(Table2[Sub-Sector],Table3[[#This Row],[Sub-Sector]])</f>
        <v>1</v>
      </c>
      <c r="C115" s="5">
        <f>COUNTIFS(Table2[Sub-Sector],Table3[[#This Row],[Sub-Sector]],Table2[Uptrend],"Uptrend")/Table3[[#This Row],[Count]]</f>
        <v>0</v>
      </c>
      <c r="D115" s="5">
        <f>COUNTIFS(Table2[Sub-Sector],Table3[[#This Row],[Sub-Sector]],Table2[1W Return vs Nifty],"&gt;=5")/Table3[[#This Row],[Count]]</f>
        <v>0</v>
      </c>
      <c r="E115" s="5">
        <f>COUNTIFS(Table2[Sub-Sector],Table3[[#This Row],[Sub-Sector]],Table2[1M Return vs Nifty],"&gt;=5")/Table3[[#This Row],[Count]]</f>
        <v>0</v>
      </c>
      <c r="F115" s="5">
        <f>COUNTIFS(Table2[Sub-Sector],Table3[[#This Row],[Sub-Sector]],Table2[6M Return vs Nifty],"&gt;=10")/Table3[[#This Row],[Count]]</f>
        <v>0</v>
      </c>
      <c r="G115" s="5">
        <f>COUNTIFS(Table2[Sub-Sector],Table3[[#This Row],[Sub-Sector]],Table2[1Y Return vs Nifty],"&gt;=10")/Table3[[#This Row],[Count]]</f>
        <v>0</v>
      </c>
      <c r="H115" s="5">
        <f>COUNTIFS(Table2[Sub-Sector],Table3[[#This Row],[Sub-Sector]],Table2[RSI Exponential â€“ 14D],"&gt;=50")/Table3[[#This Row],[Count]]</f>
        <v>1</v>
      </c>
      <c r="I115" s="5">
        <f>COUNTIFS(Table2[Sub-Sector],Table3[[#This Row],[Sub-Sector]],Table2[Relative Volume],"&gt;=1")/Table3[[#This Row],[Count]]</f>
        <v>0</v>
      </c>
      <c r="J115" s="5">
        <f>COUNTIFS(Table2[Sub-Sector],Table3[[#This Row],[Sub-Sector]],Table2[% Away From Day Low],"&gt;=0.05")/Table3[[#This Row],[Count]]</f>
        <v>0</v>
      </c>
      <c r="K115" s="5">
        <f>COUNTIFS(Table2[Sub-Sector],Table3[[#This Row],[Sub-Sector]],Table2[% Away From Day High],"&lt;=0.05")/Table3[[#This Row],[Count]]</f>
        <v>1</v>
      </c>
      <c r="L115" s="5">
        <f>COUNTIFS(Table2[Sub-Sector],Table3[[#This Row],[Sub-Sector]],Table2[% Away From Current Week Low],"&gt;=0.05")/Table3[[#This Row],[Count]]</f>
        <v>0</v>
      </c>
      <c r="M115" s="5">
        <f>COUNTIFS(Table2[Sub-Sector],Table3[[#This Row],[Sub-Sector]],Table2[% Away From Current Week High],"&lt;=0.05")/Table3[[#This Row],[Count]]</f>
        <v>1</v>
      </c>
      <c r="N115" s="5">
        <f>COUNTIFS(Table2[Sub-Sector],Table3[[#This Row],[Sub-Sector]],Table2[% Away From Current Month Low],"&gt;=0.05")/Table3[[#This Row],[Count]]</f>
        <v>1</v>
      </c>
      <c r="O115" s="5">
        <f>COUNTIFS(Table2[Sub-Sector],Table3[[#This Row],[Sub-Sector]],Table2[% Away From Current Month High],"&lt;=0.05")/Table3[[#This Row],[Count]]</f>
        <v>1</v>
      </c>
      <c r="P115" s="5">
        <f>COUNTIFS(Table2[Sub-Sector],Table3[[#This Row],[Sub-Sector]],Table2[% Away From 52W High],"&lt;=10")/Table3[[#This Row],[Count]]</f>
        <v>0</v>
      </c>
      <c r="Q115" s="5">
        <f>COUNTIFS(Table2[Sub-Sector],Table3[[#This Row],[Sub-Sector]],Table2[% Away From 52W Low],"&gt;=10")/Table3[[#This Row],[Count]]</f>
        <v>1</v>
      </c>
      <c r="R115" s="5">
        <f>COUNTIFS(Table2[Sub-Sector],Table3[[#This Row],[Sub-Sector]],Table2[% Price above 20 EMA],"&gt;=0")/Table3[[#This Row],[Count]]</f>
        <v>1</v>
      </c>
      <c r="S115" s="5">
        <f>COUNTIFS(Table2[Sub-Sector],Table3[[#This Row],[Sub-Sector]],Table2[% Price above 50 EMA],"&gt;=0")/Table3[[#This Row],[Count]]</f>
        <v>1</v>
      </c>
      <c r="T115" s="5">
        <f>COUNTIFS(Table2[Sub-Sector],Table3[[#This Row],[Sub-Sector]],Table2[% Price above 200 EMA],"&gt;=0")/Table3[[#This Row],[Count]]</f>
        <v>0</v>
      </c>
      <c r="U115" s="5">
        <f>COUNTIFS(Table2[Sub-Sector],Table3[[#This Row],[Sub-Sector]],Table2[Rate of Change - Zone],"Positive")/Table3[[#This Row],[Count]]</f>
        <v>1</v>
      </c>
      <c r="V115" s="5">
        <f>COUNTIFS(Table2[Sub-Sector],Table3[[#This Row],[Sub-Sector]],Table2[Sharpe Ratio],"&gt;=0.10")/Table3[[#This Row],[Count]]</f>
        <v>0</v>
      </c>
      <c r="W115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658.5</v>
      </c>
      <c r="X115" s="6">
        <f>_xlfn.RANK.AVG(Table3[[#This Row],[Score]],Table3[Score],1)</f>
        <v>118</v>
      </c>
      <c r="Y115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362</v>
      </c>
      <c r="Z115" s="6">
        <f>_xlfn.RANK.AVG(Table3[[#This Row],[Score 2 ]],Table3[[Score 2 ]],1)</f>
        <v>113.5</v>
      </c>
    </row>
    <row r="116" spans="1:26" x14ac:dyDescent="0.3">
      <c r="A116" t="s">
        <v>281</v>
      </c>
      <c r="B116">
        <f>COUNTIFS(Table2[Sub-Sector],Table3[[#This Row],[Sub-Sector]])</f>
        <v>13</v>
      </c>
      <c r="C116" s="5">
        <f>COUNTIFS(Table2[Sub-Sector],Table3[[#This Row],[Sub-Sector]],Table2[Uptrend],"Uptrend")/Table3[[#This Row],[Count]]</f>
        <v>0.53846153846153844</v>
      </c>
      <c r="D116" s="5">
        <f>COUNTIFS(Table2[Sub-Sector],Table3[[#This Row],[Sub-Sector]],Table2[1W Return vs Nifty],"&gt;=5")/Table3[[#This Row],[Count]]</f>
        <v>0</v>
      </c>
      <c r="E116" s="5">
        <f>COUNTIFS(Table2[Sub-Sector],Table3[[#This Row],[Sub-Sector]],Table2[1M Return vs Nifty],"&gt;=5")/Table3[[#This Row],[Count]]</f>
        <v>0.15384615384615385</v>
      </c>
      <c r="F116" s="5">
        <f>COUNTIFS(Table2[Sub-Sector],Table3[[#This Row],[Sub-Sector]],Table2[6M Return vs Nifty],"&gt;=10")/Table3[[#This Row],[Count]]</f>
        <v>0.23076923076923078</v>
      </c>
      <c r="G116" s="5">
        <f>COUNTIFS(Table2[Sub-Sector],Table3[[#This Row],[Sub-Sector]],Table2[1Y Return vs Nifty],"&gt;=10")/Table3[[#This Row],[Count]]</f>
        <v>0.30769230769230771</v>
      </c>
      <c r="H116" s="5">
        <f>COUNTIFS(Table2[Sub-Sector],Table3[[#This Row],[Sub-Sector]],Table2[RSI Exponential â€“ 14D],"&gt;=50")/Table3[[#This Row],[Count]]</f>
        <v>0.53846153846153844</v>
      </c>
      <c r="I116" s="5">
        <f>COUNTIFS(Table2[Sub-Sector],Table3[[#This Row],[Sub-Sector]],Table2[Relative Volume],"&gt;=1")/Table3[[#This Row],[Count]]</f>
        <v>0.46153846153846156</v>
      </c>
      <c r="J116" s="5">
        <f>COUNTIFS(Table2[Sub-Sector],Table3[[#This Row],[Sub-Sector]],Table2[% Away From Day Low],"&gt;=0.05")/Table3[[#This Row],[Count]]</f>
        <v>0</v>
      </c>
      <c r="K116" s="5">
        <f>COUNTIFS(Table2[Sub-Sector],Table3[[#This Row],[Sub-Sector]],Table2[% Away From Day High],"&lt;=0.05")/Table3[[#This Row],[Count]]</f>
        <v>1</v>
      </c>
      <c r="L116" s="5">
        <f>COUNTIFS(Table2[Sub-Sector],Table3[[#This Row],[Sub-Sector]],Table2[% Away From Current Week Low],"&gt;=0.05")/Table3[[#This Row],[Count]]</f>
        <v>0</v>
      </c>
      <c r="M116" s="5">
        <f>COUNTIFS(Table2[Sub-Sector],Table3[[#This Row],[Sub-Sector]],Table2[% Away From Current Week High],"&lt;=0.05")/Table3[[#This Row],[Count]]</f>
        <v>0.84615384615384615</v>
      </c>
      <c r="N116" s="5">
        <f>COUNTIFS(Table2[Sub-Sector],Table3[[#This Row],[Sub-Sector]],Table2[% Away From Current Month Low],"&gt;=0.05")/Table3[[#This Row],[Count]]</f>
        <v>0.84615384615384615</v>
      </c>
      <c r="O116" s="5">
        <f>COUNTIFS(Table2[Sub-Sector],Table3[[#This Row],[Sub-Sector]],Table2[% Away From Current Month High],"&lt;=0.05")/Table3[[#This Row],[Count]]</f>
        <v>0.15384615384615385</v>
      </c>
      <c r="P116" s="5">
        <f>COUNTIFS(Table2[Sub-Sector],Table3[[#This Row],[Sub-Sector]],Table2[% Away From 52W High],"&lt;=10")/Table3[[#This Row],[Count]]</f>
        <v>0.23076923076923078</v>
      </c>
      <c r="Q116" s="5">
        <f>COUNTIFS(Table2[Sub-Sector],Table3[[#This Row],[Sub-Sector]],Table2[% Away From 52W Low],"&gt;=10")/Table3[[#This Row],[Count]]</f>
        <v>1</v>
      </c>
      <c r="R116" s="5">
        <f>COUNTIFS(Table2[Sub-Sector],Table3[[#This Row],[Sub-Sector]],Table2[% Price above 20 EMA],"&gt;=0")/Table3[[#This Row],[Count]]</f>
        <v>0.61538461538461542</v>
      </c>
      <c r="S116" s="5">
        <f>COUNTIFS(Table2[Sub-Sector],Table3[[#This Row],[Sub-Sector]],Table2[% Price above 50 EMA],"&gt;=0")/Table3[[#This Row],[Count]]</f>
        <v>0.69230769230769229</v>
      </c>
      <c r="T116" s="5">
        <f>COUNTIFS(Table2[Sub-Sector],Table3[[#This Row],[Sub-Sector]],Table2[% Price above 200 EMA],"&gt;=0")/Table3[[#This Row],[Count]]</f>
        <v>0.92307692307692313</v>
      </c>
      <c r="U116" s="5">
        <f>COUNTIFS(Table2[Sub-Sector],Table3[[#This Row],[Sub-Sector]],Table2[Rate of Change - Zone],"Positive")/Table3[[#This Row],[Count]]</f>
        <v>0.46153846153846156</v>
      </c>
      <c r="V116" s="5">
        <f>COUNTIFS(Table2[Sub-Sector],Table3[[#This Row],[Sub-Sector]],Table2[Sharpe Ratio],"&gt;=0.10")/Table3[[#This Row],[Count]]</f>
        <v>0.30769230769230771</v>
      </c>
      <c r="W116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614.5</v>
      </c>
      <c r="X116" s="6">
        <f>_xlfn.RANK.AVG(Table3[[#This Row],[Score]],Table3[Score],1)</f>
        <v>115</v>
      </c>
      <c r="Y116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371</v>
      </c>
      <c r="Z116" s="6">
        <f>_xlfn.RANK.AVG(Table3[[#This Row],[Score 2 ]],Table3[[Score 2 ]],1)</f>
        <v>115</v>
      </c>
    </row>
    <row r="117" spans="1:26" x14ac:dyDescent="0.3">
      <c r="A117" t="s">
        <v>385</v>
      </c>
      <c r="B117">
        <f>COUNTIFS(Table2[Sub-Sector],Table3[[#This Row],[Sub-Sector]])</f>
        <v>6</v>
      </c>
      <c r="C117" s="5">
        <f>COUNTIFS(Table2[Sub-Sector],Table3[[#This Row],[Sub-Sector]],Table2[Uptrend],"Uptrend")/Table3[[#This Row],[Count]]</f>
        <v>0.5</v>
      </c>
      <c r="D117" s="5">
        <f>COUNTIFS(Table2[Sub-Sector],Table3[[#This Row],[Sub-Sector]],Table2[1W Return vs Nifty],"&gt;=5")/Table3[[#This Row],[Count]]</f>
        <v>0.16666666666666666</v>
      </c>
      <c r="E117" s="5">
        <f>COUNTIFS(Table2[Sub-Sector],Table3[[#This Row],[Sub-Sector]],Table2[1M Return vs Nifty],"&gt;=5")/Table3[[#This Row],[Count]]</f>
        <v>0</v>
      </c>
      <c r="F117" s="5">
        <f>COUNTIFS(Table2[Sub-Sector],Table3[[#This Row],[Sub-Sector]],Table2[6M Return vs Nifty],"&gt;=10")/Table3[[#This Row],[Count]]</f>
        <v>0.16666666666666666</v>
      </c>
      <c r="G117" s="5">
        <f>COUNTIFS(Table2[Sub-Sector],Table3[[#This Row],[Sub-Sector]],Table2[1Y Return vs Nifty],"&gt;=10")/Table3[[#This Row],[Count]]</f>
        <v>0.33333333333333331</v>
      </c>
      <c r="H117" s="5">
        <f>COUNTIFS(Table2[Sub-Sector],Table3[[#This Row],[Sub-Sector]],Table2[RSI Exponential â€“ 14D],"&gt;=50")/Table3[[#This Row],[Count]]</f>
        <v>0.66666666666666663</v>
      </c>
      <c r="I117" s="5">
        <f>COUNTIFS(Table2[Sub-Sector],Table3[[#This Row],[Sub-Sector]],Table2[Relative Volume],"&gt;=1")/Table3[[#This Row],[Count]]</f>
        <v>0.33333333333333331</v>
      </c>
      <c r="J117" s="5">
        <f>COUNTIFS(Table2[Sub-Sector],Table3[[#This Row],[Sub-Sector]],Table2[% Away From Day Low],"&gt;=0.05")/Table3[[#This Row],[Count]]</f>
        <v>0</v>
      </c>
      <c r="K117" s="5">
        <f>COUNTIFS(Table2[Sub-Sector],Table3[[#This Row],[Sub-Sector]],Table2[% Away From Day High],"&lt;=0.05")/Table3[[#This Row],[Count]]</f>
        <v>1</v>
      </c>
      <c r="L117" s="5">
        <f>COUNTIFS(Table2[Sub-Sector],Table3[[#This Row],[Sub-Sector]],Table2[% Away From Current Week Low],"&gt;=0.05")/Table3[[#This Row],[Count]]</f>
        <v>0.33333333333333331</v>
      </c>
      <c r="M117" s="5">
        <f>COUNTIFS(Table2[Sub-Sector],Table3[[#This Row],[Sub-Sector]],Table2[% Away From Current Week High],"&lt;=0.05")/Table3[[#This Row],[Count]]</f>
        <v>1</v>
      </c>
      <c r="N117" s="5">
        <f>COUNTIFS(Table2[Sub-Sector],Table3[[#This Row],[Sub-Sector]],Table2[% Away From Current Month Low],"&gt;=0.05")/Table3[[#This Row],[Count]]</f>
        <v>1</v>
      </c>
      <c r="O117" s="5">
        <f>COUNTIFS(Table2[Sub-Sector],Table3[[#This Row],[Sub-Sector]],Table2[% Away From Current Month High],"&lt;=0.05")/Table3[[#This Row],[Count]]</f>
        <v>0.66666666666666663</v>
      </c>
      <c r="P117" s="5">
        <f>COUNTIFS(Table2[Sub-Sector],Table3[[#This Row],[Sub-Sector]],Table2[% Away From 52W High],"&lt;=10")/Table3[[#This Row],[Count]]</f>
        <v>0.5</v>
      </c>
      <c r="Q117" s="5">
        <f>COUNTIFS(Table2[Sub-Sector],Table3[[#This Row],[Sub-Sector]],Table2[% Away From 52W Low],"&gt;=10")/Table3[[#This Row],[Count]]</f>
        <v>1</v>
      </c>
      <c r="R117" s="5">
        <f>COUNTIFS(Table2[Sub-Sector],Table3[[#This Row],[Sub-Sector]],Table2[% Price above 20 EMA],"&gt;=0")/Table3[[#This Row],[Count]]</f>
        <v>0.66666666666666663</v>
      </c>
      <c r="S117" s="5">
        <f>COUNTIFS(Table2[Sub-Sector],Table3[[#This Row],[Sub-Sector]],Table2[% Price above 50 EMA],"&gt;=0")/Table3[[#This Row],[Count]]</f>
        <v>0.66666666666666663</v>
      </c>
      <c r="T117" s="5">
        <f>COUNTIFS(Table2[Sub-Sector],Table3[[#This Row],[Sub-Sector]],Table2[% Price above 200 EMA],"&gt;=0")/Table3[[#This Row],[Count]]</f>
        <v>1</v>
      </c>
      <c r="U117" s="5">
        <f>COUNTIFS(Table2[Sub-Sector],Table3[[#This Row],[Sub-Sector]],Table2[Rate of Change - Zone],"Positive")/Table3[[#This Row],[Count]]</f>
        <v>0.5</v>
      </c>
      <c r="V117" s="5">
        <f>COUNTIFS(Table2[Sub-Sector],Table3[[#This Row],[Sub-Sector]],Table2[Sharpe Ratio],"&gt;=0.10")/Table3[[#This Row],[Count]]</f>
        <v>0.16666666666666666</v>
      </c>
      <c r="W117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597</v>
      </c>
      <c r="X117" s="6">
        <f>_xlfn.RANK.AVG(Table3[[#This Row],[Score]],Table3[Score],1)</f>
        <v>113</v>
      </c>
      <c r="Y117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375</v>
      </c>
      <c r="Z117" s="6">
        <f>_xlfn.RANK.AVG(Table3[[#This Row],[Score 2 ]],Table3[[Score 2 ]],1)</f>
        <v>116.5</v>
      </c>
    </row>
    <row r="118" spans="1:26" x14ac:dyDescent="0.3">
      <c r="A118" t="s">
        <v>528</v>
      </c>
      <c r="B118">
        <f>COUNTIFS(Table2[Sub-Sector],Table3[[#This Row],[Sub-Sector]])</f>
        <v>6</v>
      </c>
      <c r="C118" s="5">
        <f>COUNTIFS(Table2[Sub-Sector],Table3[[#This Row],[Sub-Sector]],Table2[Uptrend],"Uptrend")/Table3[[#This Row],[Count]]</f>
        <v>0.5</v>
      </c>
      <c r="D118" s="5">
        <f>COUNTIFS(Table2[Sub-Sector],Table3[[#This Row],[Sub-Sector]],Table2[1W Return vs Nifty],"&gt;=5")/Table3[[#This Row],[Count]]</f>
        <v>0.16666666666666666</v>
      </c>
      <c r="E118" s="5">
        <f>COUNTIFS(Table2[Sub-Sector],Table3[[#This Row],[Sub-Sector]],Table2[1M Return vs Nifty],"&gt;=5")/Table3[[#This Row],[Count]]</f>
        <v>0.5</v>
      </c>
      <c r="F118" s="5">
        <f>COUNTIFS(Table2[Sub-Sector],Table3[[#This Row],[Sub-Sector]],Table2[6M Return vs Nifty],"&gt;=10")/Table3[[#This Row],[Count]]</f>
        <v>0</v>
      </c>
      <c r="G118" s="5">
        <f>COUNTIFS(Table2[Sub-Sector],Table3[[#This Row],[Sub-Sector]],Table2[1Y Return vs Nifty],"&gt;=10")/Table3[[#This Row],[Count]]</f>
        <v>0</v>
      </c>
      <c r="H118" s="5">
        <f>COUNTIFS(Table2[Sub-Sector],Table3[[#This Row],[Sub-Sector]],Table2[RSI Exponential â€“ 14D],"&gt;=50")/Table3[[#This Row],[Count]]</f>
        <v>0.5</v>
      </c>
      <c r="I118" s="5">
        <f>COUNTIFS(Table2[Sub-Sector],Table3[[#This Row],[Sub-Sector]],Table2[Relative Volume],"&gt;=1")/Table3[[#This Row],[Count]]</f>
        <v>0.5</v>
      </c>
      <c r="J118" s="5">
        <f>COUNTIFS(Table2[Sub-Sector],Table3[[#This Row],[Sub-Sector]],Table2[% Away From Day Low],"&gt;=0.05")/Table3[[#This Row],[Count]]</f>
        <v>0</v>
      </c>
      <c r="K118" s="5">
        <f>COUNTIFS(Table2[Sub-Sector],Table3[[#This Row],[Sub-Sector]],Table2[% Away From Day High],"&lt;=0.05")/Table3[[#This Row],[Count]]</f>
        <v>0.83333333333333337</v>
      </c>
      <c r="L118" s="5">
        <f>COUNTIFS(Table2[Sub-Sector],Table3[[#This Row],[Sub-Sector]],Table2[% Away From Current Week Low],"&gt;=0.05")/Table3[[#This Row],[Count]]</f>
        <v>0</v>
      </c>
      <c r="M118" s="5">
        <f>COUNTIFS(Table2[Sub-Sector],Table3[[#This Row],[Sub-Sector]],Table2[% Away From Current Week High],"&lt;=0.05")/Table3[[#This Row],[Count]]</f>
        <v>0.66666666666666663</v>
      </c>
      <c r="N118" s="5">
        <f>COUNTIFS(Table2[Sub-Sector],Table3[[#This Row],[Sub-Sector]],Table2[% Away From Current Month Low],"&gt;=0.05")/Table3[[#This Row],[Count]]</f>
        <v>1</v>
      </c>
      <c r="O118" s="5">
        <f>COUNTIFS(Table2[Sub-Sector],Table3[[#This Row],[Sub-Sector]],Table2[% Away From Current Month High],"&lt;=0.05")/Table3[[#This Row],[Count]]</f>
        <v>0</v>
      </c>
      <c r="P118" s="5">
        <f>COUNTIFS(Table2[Sub-Sector],Table3[[#This Row],[Sub-Sector]],Table2[% Away From 52W High],"&lt;=10")/Table3[[#This Row],[Count]]</f>
        <v>0.33333333333333331</v>
      </c>
      <c r="Q118" s="5">
        <f>COUNTIFS(Table2[Sub-Sector],Table3[[#This Row],[Sub-Sector]],Table2[% Away From 52W Low],"&gt;=10")/Table3[[#This Row],[Count]]</f>
        <v>1</v>
      </c>
      <c r="R118" s="5">
        <f>COUNTIFS(Table2[Sub-Sector],Table3[[#This Row],[Sub-Sector]],Table2[% Price above 20 EMA],"&gt;=0")/Table3[[#This Row],[Count]]</f>
        <v>0.5</v>
      </c>
      <c r="S118" s="5">
        <f>COUNTIFS(Table2[Sub-Sector],Table3[[#This Row],[Sub-Sector]],Table2[% Price above 50 EMA],"&gt;=0")/Table3[[#This Row],[Count]]</f>
        <v>0.83333333333333337</v>
      </c>
      <c r="T118" s="5">
        <f>COUNTIFS(Table2[Sub-Sector],Table3[[#This Row],[Sub-Sector]],Table2[% Price above 200 EMA],"&gt;=0")/Table3[[#This Row],[Count]]</f>
        <v>0.5</v>
      </c>
      <c r="U118" s="5">
        <f>COUNTIFS(Table2[Sub-Sector],Table3[[#This Row],[Sub-Sector]],Table2[Rate of Change - Zone],"Positive")/Table3[[#This Row],[Count]]</f>
        <v>0.66666666666666663</v>
      </c>
      <c r="V118" s="5">
        <f>COUNTIFS(Table2[Sub-Sector],Table3[[#This Row],[Sub-Sector]],Table2[Sharpe Ratio],"&gt;=0.10")/Table3[[#This Row],[Count]]</f>
        <v>0</v>
      </c>
      <c r="W118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526</v>
      </c>
      <c r="X118" s="6">
        <f>_xlfn.RANK.AVG(Table3[[#This Row],[Score]],Table3[Score],1)</f>
        <v>97</v>
      </c>
      <c r="Y118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375</v>
      </c>
      <c r="Z118" s="6">
        <f>_xlfn.RANK.AVG(Table3[[#This Row],[Score 2 ]],Table3[[Score 2 ]],1)</f>
        <v>116.5</v>
      </c>
    </row>
    <row r="119" spans="1:26" x14ac:dyDescent="0.3">
      <c r="A119" t="s">
        <v>272</v>
      </c>
      <c r="B119">
        <f>COUNTIFS(Table2[Sub-Sector],Table3[[#This Row],[Sub-Sector]])</f>
        <v>5</v>
      </c>
      <c r="C119" s="5">
        <f>COUNTIFS(Table2[Sub-Sector],Table3[[#This Row],[Sub-Sector]],Table2[Uptrend],"Uptrend")/Table3[[#This Row],[Count]]</f>
        <v>0.6</v>
      </c>
      <c r="D119" s="5">
        <f>COUNTIFS(Table2[Sub-Sector],Table3[[#This Row],[Sub-Sector]],Table2[1W Return vs Nifty],"&gt;=5")/Table3[[#This Row],[Count]]</f>
        <v>0</v>
      </c>
      <c r="E119" s="5">
        <f>COUNTIFS(Table2[Sub-Sector],Table3[[#This Row],[Sub-Sector]],Table2[1M Return vs Nifty],"&gt;=5")/Table3[[#This Row],[Count]]</f>
        <v>0.4</v>
      </c>
      <c r="F119" s="5">
        <f>COUNTIFS(Table2[Sub-Sector],Table3[[#This Row],[Sub-Sector]],Table2[6M Return vs Nifty],"&gt;=10")/Table3[[#This Row],[Count]]</f>
        <v>0</v>
      </c>
      <c r="G119" s="5">
        <f>COUNTIFS(Table2[Sub-Sector],Table3[[#This Row],[Sub-Sector]],Table2[1Y Return vs Nifty],"&gt;=10")/Table3[[#This Row],[Count]]</f>
        <v>0.4</v>
      </c>
      <c r="H119" s="5">
        <f>COUNTIFS(Table2[Sub-Sector],Table3[[#This Row],[Sub-Sector]],Table2[RSI Exponential â€“ 14D],"&gt;=50")/Table3[[#This Row],[Count]]</f>
        <v>0.4</v>
      </c>
      <c r="I119" s="5">
        <f>COUNTIFS(Table2[Sub-Sector],Table3[[#This Row],[Sub-Sector]],Table2[Relative Volume],"&gt;=1")/Table3[[#This Row],[Count]]</f>
        <v>0.4</v>
      </c>
      <c r="J119" s="5">
        <f>COUNTIFS(Table2[Sub-Sector],Table3[[#This Row],[Sub-Sector]],Table2[% Away From Day Low],"&gt;=0.05")/Table3[[#This Row],[Count]]</f>
        <v>0</v>
      </c>
      <c r="K119" s="5">
        <f>COUNTIFS(Table2[Sub-Sector],Table3[[#This Row],[Sub-Sector]],Table2[% Away From Day High],"&lt;=0.05")/Table3[[#This Row],[Count]]</f>
        <v>1</v>
      </c>
      <c r="L119" s="5">
        <f>COUNTIFS(Table2[Sub-Sector],Table3[[#This Row],[Sub-Sector]],Table2[% Away From Current Week Low],"&gt;=0.05")/Table3[[#This Row],[Count]]</f>
        <v>0</v>
      </c>
      <c r="M119" s="5">
        <f>COUNTIFS(Table2[Sub-Sector],Table3[[#This Row],[Sub-Sector]],Table2[% Away From Current Week High],"&lt;=0.05")/Table3[[#This Row],[Count]]</f>
        <v>0.6</v>
      </c>
      <c r="N119" s="5">
        <f>COUNTIFS(Table2[Sub-Sector],Table3[[#This Row],[Sub-Sector]],Table2[% Away From Current Month Low],"&gt;=0.05")/Table3[[#This Row],[Count]]</f>
        <v>1</v>
      </c>
      <c r="O119" s="5">
        <f>COUNTIFS(Table2[Sub-Sector],Table3[[#This Row],[Sub-Sector]],Table2[% Away From Current Month High],"&lt;=0.05")/Table3[[#This Row],[Count]]</f>
        <v>0.2</v>
      </c>
      <c r="P119" s="5">
        <f>COUNTIFS(Table2[Sub-Sector],Table3[[#This Row],[Sub-Sector]],Table2[% Away From 52W High],"&lt;=10")/Table3[[#This Row],[Count]]</f>
        <v>0.2</v>
      </c>
      <c r="Q119" s="5">
        <f>COUNTIFS(Table2[Sub-Sector],Table3[[#This Row],[Sub-Sector]],Table2[% Away From 52W Low],"&gt;=10")/Table3[[#This Row],[Count]]</f>
        <v>1</v>
      </c>
      <c r="R119" s="5">
        <f>COUNTIFS(Table2[Sub-Sector],Table3[[#This Row],[Sub-Sector]],Table2[% Price above 20 EMA],"&gt;=0")/Table3[[#This Row],[Count]]</f>
        <v>0.4</v>
      </c>
      <c r="S119" s="5">
        <f>COUNTIFS(Table2[Sub-Sector],Table3[[#This Row],[Sub-Sector]],Table2[% Price above 50 EMA],"&gt;=0")/Table3[[#This Row],[Count]]</f>
        <v>0.8</v>
      </c>
      <c r="T119" s="5">
        <f>COUNTIFS(Table2[Sub-Sector],Table3[[#This Row],[Sub-Sector]],Table2[% Price above 200 EMA],"&gt;=0")/Table3[[#This Row],[Count]]</f>
        <v>0.6</v>
      </c>
      <c r="U119" s="5">
        <f>COUNTIFS(Table2[Sub-Sector],Table3[[#This Row],[Sub-Sector]],Table2[Rate of Change - Zone],"Positive")/Table3[[#This Row],[Count]]</f>
        <v>0.4</v>
      </c>
      <c r="V119" s="5">
        <f>COUNTIFS(Table2[Sub-Sector],Table3[[#This Row],[Sub-Sector]],Table2[Sharpe Ratio],"&gt;=0.10")/Table3[[#This Row],[Count]]</f>
        <v>0.2</v>
      </c>
      <c r="W119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586.5</v>
      </c>
      <c r="X119" s="6">
        <f>_xlfn.RANK.AVG(Table3[[#This Row],[Score]],Table3[Score],1)</f>
        <v>112</v>
      </c>
      <c r="Y119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382</v>
      </c>
      <c r="Z119" s="6">
        <f>_xlfn.RANK.AVG(Table3[[#This Row],[Score 2 ]],Table3[[Score 2 ]],1)</f>
        <v>118</v>
      </c>
    </row>
    <row r="120" spans="1:26" x14ac:dyDescent="0.3">
      <c r="A120" t="s">
        <v>559</v>
      </c>
      <c r="B120">
        <f>COUNTIFS(Table2[Sub-Sector],Table3[[#This Row],[Sub-Sector]])</f>
        <v>2</v>
      </c>
      <c r="C120" s="5">
        <f>COUNTIFS(Table2[Sub-Sector],Table3[[#This Row],[Sub-Sector]],Table2[Uptrend],"Uptrend")/Table3[[#This Row],[Count]]</f>
        <v>0.5</v>
      </c>
      <c r="D120" s="5">
        <f>COUNTIFS(Table2[Sub-Sector],Table3[[#This Row],[Sub-Sector]],Table2[1W Return vs Nifty],"&gt;=5")/Table3[[#This Row],[Count]]</f>
        <v>0</v>
      </c>
      <c r="E120" s="5">
        <f>COUNTIFS(Table2[Sub-Sector],Table3[[#This Row],[Sub-Sector]],Table2[1M Return vs Nifty],"&gt;=5")/Table3[[#This Row],[Count]]</f>
        <v>0</v>
      </c>
      <c r="F120" s="5">
        <f>COUNTIFS(Table2[Sub-Sector],Table3[[#This Row],[Sub-Sector]],Table2[6M Return vs Nifty],"&gt;=10")/Table3[[#This Row],[Count]]</f>
        <v>0</v>
      </c>
      <c r="G120" s="5">
        <f>COUNTIFS(Table2[Sub-Sector],Table3[[#This Row],[Sub-Sector]],Table2[1Y Return vs Nifty],"&gt;=10")/Table3[[#This Row],[Count]]</f>
        <v>0</v>
      </c>
      <c r="H120" s="5">
        <f>COUNTIFS(Table2[Sub-Sector],Table3[[#This Row],[Sub-Sector]],Table2[RSI Exponential â€“ 14D],"&gt;=50")/Table3[[#This Row],[Count]]</f>
        <v>1</v>
      </c>
      <c r="I120" s="5">
        <f>COUNTIFS(Table2[Sub-Sector],Table3[[#This Row],[Sub-Sector]],Table2[Relative Volume],"&gt;=1")/Table3[[#This Row],[Count]]</f>
        <v>0.5</v>
      </c>
      <c r="J120" s="5">
        <f>COUNTIFS(Table2[Sub-Sector],Table3[[#This Row],[Sub-Sector]],Table2[% Away From Day Low],"&gt;=0.05")/Table3[[#This Row],[Count]]</f>
        <v>0</v>
      </c>
      <c r="K120" s="5">
        <f>COUNTIFS(Table2[Sub-Sector],Table3[[#This Row],[Sub-Sector]],Table2[% Away From Day High],"&lt;=0.05")/Table3[[#This Row],[Count]]</f>
        <v>1</v>
      </c>
      <c r="L120" s="5">
        <f>COUNTIFS(Table2[Sub-Sector],Table3[[#This Row],[Sub-Sector]],Table2[% Away From Current Week Low],"&gt;=0.05")/Table3[[#This Row],[Count]]</f>
        <v>0</v>
      </c>
      <c r="M120" s="5">
        <f>COUNTIFS(Table2[Sub-Sector],Table3[[#This Row],[Sub-Sector]],Table2[% Away From Current Week High],"&lt;=0.05")/Table3[[#This Row],[Count]]</f>
        <v>1</v>
      </c>
      <c r="N120" s="5">
        <f>COUNTIFS(Table2[Sub-Sector],Table3[[#This Row],[Sub-Sector]],Table2[% Away From Current Month Low],"&gt;=0.05")/Table3[[#This Row],[Count]]</f>
        <v>1</v>
      </c>
      <c r="O120" s="5">
        <f>COUNTIFS(Table2[Sub-Sector],Table3[[#This Row],[Sub-Sector]],Table2[% Away From Current Month High],"&lt;=0.05")/Table3[[#This Row],[Count]]</f>
        <v>0.5</v>
      </c>
      <c r="P120" s="5">
        <f>COUNTIFS(Table2[Sub-Sector],Table3[[#This Row],[Sub-Sector]],Table2[% Away From 52W High],"&lt;=10")/Table3[[#This Row],[Count]]</f>
        <v>0</v>
      </c>
      <c r="Q120" s="5">
        <f>COUNTIFS(Table2[Sub-Sector],Table3[[#This Row],[Sub-Sector]],Table2[% Away From 52W Low],"&gt;=10")/Table3[[#This Row],[Count]]</f>
        <v>1</v>
      </c>
      <c r="R120" s="5">
        <f>COUNTIFS(Table2[Sub-Sector],Table3[[#This Row],[Sub-Sector]],Table2[% Price above 20 EMA],"&gt;=0")/Table3[[#This Row],[Count]]</f>
        <v>1</v>
      </c>
      <c r="S120" s="5">
        <f>COUNTIFS(Table2[Sub-Sector],Table3[[#This Row],[Sub-Sector]],Table2[% Price above 50 EMA],"&gt;=0")/Table3[[#This Row],[Count]]</f>
        <v>1</v>
      </c>
      <c r="T120" s="5">
        <f>COUNTIFS(Table2[Sub-Sector],Table3[[#This Row],[Sub-Sector]],Table2[% Price above 200 EMA],"&gt;=0")/Table3[[#This Row],[Count]]</f>
        <v>0.5</v>
      </c>
      <c r="U120" s="5">
        <f>COUNTIFS(Table2[Sub-Sector],Table3[[#This Row],[Sub-Sector]],Table2[Rate of Change - Zone],"Positive")/Table3[[#This Row],[Count]]</f>
        <v>0.5</v>
      </c>
      <c r="V120" s="5">
        <f>COUNTIFS(Table2[Sub-Sector],Table3[[#This Row],[Sub-Sector]],Table2[Sharpe Ratio],"&gt;=0.10")/Table3[[#This Row],[Count]]</f>
        <v>0.5</v>
      </c>
      <c r="W120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664.5</v>
      </c>
      <c r="X120" s="6">
        <f>_xlfn.RANK.AVG(Table3[[#This Row],[Score]],Table3[Score],1)</f>
        <v>119</v>
      </c>
      <c r="Y120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388.5</v>
      </c>
      <c r="Z120" s="6">
        <f>_xlfn.RANK.AVG(Table3[[#This Row],[Score 2 ]],Table3[[Score 2 ]],1)</f>
        <v>119</v>
      </c>
    </row>
    <row r="121" spans="1:26" x14ac:dyDescent="0.3">
      <c r="A121" t="s">
        <v>40</v>
      </c>
      <c r="B121">
        <f>COUNTIFS(Table2[Sub-Sector],Table3[[#This Row],[Sub-Sector]])</f>
        <v>2</v>
      </c>
      <c r="C121" s="5">
        <f>COUNTIFS(Table2[Sub-Sector],Table3[[#This Row],[Sub-Sector]],Table2[Uptrend],"Uptrend")/Table3[[#This Row],[Count]]</f>
        <v>0</v>
      </c>
      <c r="D121" s="5">
        <f>COUNTIFS(Table2[Sub-Sector],Table3[[#This Row],[Sub-Sector]],Table2[1W Return vs Nifty],"&gt;=5")/Table3[[#This Row],[Count]]</f>
        <v>0</v>
      </c>
      <c r="E121" s="5">
        <f>COUNTIFS(Table2[Sub-Sector],Table3[[#This Row],[Sub-Sector]],Table2[1M Return vs Nifty],"&gt;=5")/Table3[[#This Row],[Count]]</f>
        <v>0</v>
      </c>
      <c r="F121" s="5">
        <f>COUNTIFS(Table2[Sub-Sector],Table3[[#This Row],[Sub-Sector]],Table2[6M Return vs Nifty],"&gt;=10")/Table3[[#This Row],[Count]]</f>
        <v>0</v>
      </c>
      <c r="G121" s="5">
        <f>COUNTIFS(Table2[Sub-Sector],Table3[[#This Row],[Sub-Sector]],Table2[1Y Return vs Nifty],"&gt;=10")/Table3[[#This Row],[Count]]</f>
        <v>0.5</v>
      </c>
      <c r="H121" s="5">
        <f>COUNTIFS(Table2[Sub-Sector],Table3[[#This Row],[Sub-Sector]],Table2[RSI Exponential â€“ 14D],"&gt;=50")/Table3[[#This Row],[Count]]</f>
        <v>0</v>
      </c>
      <c r="I121" s="5">
        <f>COUNTIFS(Table2[Sub-Sector],Table3[[#This Row],[Sub-Sector]],Table2[Relative Volume],"&gt;=1")/Table3[[#This Row],[Count]]</f>
        <v>0</v>
      </c>
      <c r="J121" s="5">
        <f>COUNTIFS(Table2[Sub-Sector],Table3[[#This Row],[Sub-Sector]],Table2[% Away From Day Low],"&gt;=0.05")/Table3[[#This Row],[Count]]</f>
        <v>0</v>
      </c>
      <c r="K121" s="5">
        <f>COUNTIFS(Table2[Sub-Sector],Table3[[#This Row],[Sub-Sector]],Table2[% Away From Day High],"&lt;=0.05")/Table3[[#This Row],[Count]]</f>
        <v>1</v>
      </c>
      <c r="L121" s="5">
        <f>COUNTIFS(Table2[Sub-Sector],Table3[[#This Row],[Sub-Sector]],Table2[% Away From Current Week Low],"&gt;=0.05")/Table3[[#This Row],[Count]]</f>
        <v>0</v>
      </c>
      <c r="M121" s="5">
        <f>COUNTIFS(Table2[Sub-Sector],Table3[[#This Row],[Sub-Sector]],Table2[% Away From Current Week High],"&lt;=0.05")/Table3[[#This Row],[Count]]</f>
        <v>0.5</v>
      </c>
      <c r="N121" s="5">
        <f>COUNTIFS(Table2[Sub-Sector],Table3[[#This Row],[Sub-Sector]],Table2[% Away From Current Month Low],"&gt;=0.05")/Table3[[#This Row],[Count]]</f>
        <v>0.5</v>
      </c>
      <c r="O121" s="5">
        <f>COUNTIFS(Table2[Sub-Sector],Table3[[#This Row],[Sub-Sector]],Table2[% Away From Current Month High],"&lt;=0.05")/Table3[[#This Row],[Count]]</f>
        <v>0</v>
      </c>
      <c r="P121" s="5">
        <f>COUNTIFS(Table2[Sub-Sector],Table3[[#This Row],[Sub-Sector]],Table2[% Away From 52W High],"&lt;=10")/Table3[[#This Row],[Count]]</f>
        <v>0</v>
      </c>
      <c r="Q121" s="5">
        <f>COUNTIFS(Table2[Sub-Sector],Table3[[#This Row],[Sub-Sector]],Table2[% Away From 52W Low],"&gt;=10")/Table3[[#This Row],[Count]]</f>
        <v>1</v>
      </c>
      <c r="R121" s="5">
        <f>COUNTIFS(Table2[Sub-Sector],Table3[[#This Row],[Sub-Sector]],Table2[% Price above 20 EMA],"&gt;=0")/Table3[[#This Row],[Count]]</f>
        <v>0</v>
      </c>
      <c r="S121" s="5">
        <f>COUNTIFS(Table2[Sub-Sector],Table3[[#This Row],[Sub-Sector]],Table2[% Price above 50 EMA],"&gt;=0")/Table3[[#This Row],[Count]]</f>
        <v>0.5</v>
      </c>
      <c r="T121" s="5">
        <f>COUNTIFS(Table2[Sub-Sector],Table3[[#This Row],[Sub-Sector]],Table2[% Price above 200 EMA],"&gt;=0")/Table3[[#This Row],[Count]]</f>
        <v>1</v>
      </c>
      <c r="U121" s="5">
        <f>COUNTIFS(Table2[Sub-Sector],Table3[[#This Row],[Sub-Sector]],Table2[Rate of Change - Zone],"Positive")/Table3[[#This Row],[Count]]</f>
        <v>0</v>
      </c>
      <c r="V121" s="5">
        <f>COUNTIFS(Table2[Sub-Sector],Table3[[#This Row],[Sub-Sector]],Table2[Sharpe Ratio],"&gt;=0.10")/Table3[[#This Row],[Count]]</f>
        <v>0</v>
      </c>
      <c r="W121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709.5</v>
      </c>
      <c r="X121" s="6">
        <f>_xlfn.RANK.AVG(Table3[[#This Row],[Score]],Table3[Score],1)</f>
        <v>120</v>
      </c>
      <c r="Y121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413</v>
      </c>
      <c r="Z121" s="6">
        <f>_xlfn.RANK.AVG(Table3[[#This Row],[Score 2 ]],Table3[[Score 2 ]],1)</f>
        <v>120</v>
      </c>
    </row>
    <row r="122" spans="1:26" x14ac:dyDescent="0.3">
      <c r="A122" t="s">
        <v>106</v>
      </c>
      <c r="B122">
        <f>COUNTIFS(Table2[Sub-Sector],Table3[[#This Row],[Sub-Sector]])</f>
        <v>4</v>
      </c>
      <c r="C122" s="5">
        <f>COUNTIFS(Table2[Sub-Sector],Table3[[#This Row],[Sub-Sector]],Table2[Uptrend],"Uptrend")/Table3[[#This Row],[Count]]</f>
        <v>0</v>
      </c>
      <c r="D122" s="5">
        <f>COUNTIFS(Table2[Sub-Sector],Table3[[#This Row],[Sub-Sector]],Table2[1W Return vs Nifty],"&gt;=5")/Table3[[#This Row],[Count]]</f>
        <v>0</v>
      </c>
      <c r="E122" s="5">
        <f>COUNTIFS(Table2[Sub-Sector],Table3[[#This Row],[Sub-Sector]],Table2[1M Return vs Nifty],"&gt;=5")/Table3[[#This Row],[Count]]</f>
        <v>0</v>
      </c>
      <c r="F122" s="5">
        <f>COUNTIFS(Table2[Sub-Sector],Table3[[#This Row],[Sub-Sector]],Table2[6M Return vs Nifty],"&gt;=10")/Table3[[#This Row],[Count]]</f>
        <v>0</v>
      </c>
      <c r="G122" s="5">
        <f>COUNTIFS(Table2[Sub-Sector],Table3[[#This Row],[Sub-Sector]],Table2[1Y Return vs Nifty],"&gt;=10")/Table3[[#This Row],[Count]]</f>
        <v>0</v>
      </c>
      <c r="H122" s="5">
        <f>COUNTIFS(Table2[Sub-Sector],Table3[[#This Row],[Sub-Sector]],Table2[RSI Exponential â€“ 14D],"&gt;=50")/Table3[[#This Row],[Count]]</f>
        <v>0.5</v>
      </c>
      <c r="I122" s="5">
        <f>COUNTIFS(Table2[Sub-Sector],Table3[[#This Row],[Sub-Sector]],Table2[Relative Volume],"&gt;=1")/Table3[[#This Row],[Count]]</f>
        <v>0.25</v>
      </c>
      <c r="J122" s="5">
        <f>COUNTIFS(Table2[Sub-Sector],Table3[[#This Row],[Sub-Sector]],Table2[% Away From Day Low],"&gt;=0.05")/Table3[[#This Row],[Count]]</f>
        <v>0</v>
      </c>
      <c r="K122" s="5">
        <f>COUNTIFS(Table2[Sub-Sector],Table3[[#This Row],[Sub-Sector]],Table2[% Away From Day High],"&lt;=0.05")/Table3[[#This Row],[Count]]</f>
        <v>0.75</v>
      </c>
      <c r="L122" s="5">
        <f>COUNTIFS(Table2[Sub-Sector],Table3[[#This Row],[Sub-Sector]],Table2[% Away From Current Week Low],"&gt;=0.05")/Table3[[#This Row],[Count]]</f>
        <v>0</v>
      </c>
      <c r="M122" s="5">
        <f>COUNTIFS(Table2[Sub-Sector],Table3[[#This Row],[Sub-Sector]],Table2[% Away From Current Week High],"&lt;=0.05")/Table3[[#This Row],[Count]]</f>
        <v>0.75</v>
      </c>
      <c r="N122" s="5">
        <f>COUNTIFS(Table2[Sub-Sector],Table3[[#This Row],[Sub-Sector]],Table2[% Away From Current Month Low],"&gt;=0.05")/Table3[[#This Row],[Count]]</f>
        <v>0.75</v>
      </c>
      <c r="O122" s="5">
        <f>COUNTIFS(Table2[Sub-Sector],Table3[[#This Row],[Sub-Sector]],Table2[% Away From Current Month High],"&lt;=0.05")/Table3[[#This Row],[Count]]</f>
        <v>0.5</v>
      </c>
      <c r="P122" s="5">
        <f>COUNTIFS(Table2[Sub-Sector],Table3[[#This Row],[Sub-Sector]],Table2[% Away From 52W High],"&lt;=10")/Table3[[#This Row],[Count]]</f>
        <v>0</v>
      </c>
      <c r="Q122" s="5">
        <f>COUNTIFS(Table2[Sub-Sector],Table3[[#This Row],[Sub-Sector]],Table2[% Away From 52W Low],"&gt;=10")/Table3[[#This Row],[Count]]</f>
        <v>0.25</v>
      </c>
      <c r="R122" s="5">
        <f>COUNTIFS(Table2[Sub-Sector],Table3[[#This Row],[Sub-Sector]],Table2[% Price above 20 EMA],"&gt;=0")/Table3[[#This Row],[Count]]</f>
        <v>0.5</v>
      </c>
      <c r="S122" s="5">
        <f>COUNTIFS(Table2[Sub-Sector],Table3[[#This Row],[Sub-Sector]],Table2[% Price above 50 EMA],"&gt;=0")/Table3[[#This Row],[Count]]</f>
        <v>0.25</v>
      </c>
      <c r="T122" s="5">
        <f>COUNTIFS(Table2[Sub-Sector],Table3[[#This Row],[Sub-Sector]],Table2[% Price above 200 EMA],"&gt;=0")/Table3[[#This Row],[Count]]</f>
        <v>0</v>
      </c>
      <c r="U122" s="5">
        <f>COUNTIFS(Table2[Sub-Sector],Table3[[#This Row],[Sub-Sector]],Table2[Rate of Change - Zone],"Positive")/Table3[[#This Row],[Count]]</f>
        <v>0.5</v>
      </c>
      <c r="V122" s="5">
        <f>COUNTIFS(Table2[Sub-Sector],Table3[[#This Row],[Sub-Sector]],Table2[Sharpe Ratio],"&gt;=0.10")/Table3[[#This Row],[Count]]</f>
        <v>0</v>
      </c>
      <c r="W122" s="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713</v>
      </c>
      <c r="X122" s="6">
        <f>_xlfn.RANK.AVG(Table3[[#This Row],[Score]],Table3[Score],1)</f>
        <v>121</v>
      </c>
      <c r="Y122" s="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416.5</v>
      </c>
      <c r="Z122" s="6">
        <f>_xlfn.RANK.AVG(Table3[[#This Row],[Score 2 ]],Table3[[Score 2 ]],1)</f>
        <v>121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490BF-CFA2-4780-8997-C15ECC81CFBE}">
  <dimension ref="A1:AV726"/>
  <sheetViews>
    <sheetView tabSelected="1" zoomScaleNormal="100" workbookViewId="0"/>
  </sheetViews>
  <sheetFormatPr defaultRowHeight="14.4" x14ac:dyDescent="0.3"/>
  <cols>
    <col min="1" max="1" width="50" bestFit="1" customWidth="1"/>
    <col min="2" max="2" width="14.5546875" bestFit="1" customWidth="1"/>
    <col min="3" max="3" width="32.88671875" bestFit="1" customWidth="1"/>
    <col min="4" max="4" width="38.109375" bestFit="1" customWidth="1"/>
    <col min="5" max="5" width="12.44140625" bestFit="1" customWidth="1"/>
    <col min="6" max="6" width="10.6640625" bestFit="1" customWidth="1"/>
    <col min="7" max="7" width="16.88671875" bestFit="1" customWidth="1"/>
    <col min="8" max="8" width="24.109375" bestFit="1" customWidth="1"/>
    <col min="9" max="9" width="17.6640625" bestFit="1" customWidth="1"/>
    <col min="10" max="10" width="24.88671875" bestFit="1" customWidth="1"/>
    <col min="11" max="11" width="17.6640625" bestFit="1" customWidth="1"/>
    <col min="12" max="12" width="24.88671875" bestFit="1" customWidth="1"/>
    <col min="13" max="13" width="17.88671875" bestFit="1" customWidth="1"/>
    <col min="14" max="14" width="25" bestFit="1" customWidth="1"/>
    <col min="15" max="15" width="10.33203125" bestFit="1" customWidth="1"/>
    <col min="16" max="17" width="12.44140625" bestFit="1" customWidth="1"/>
    <col min="18" max="18" width="22.33203125" bestFit="1" customWidth="1"/>
    <col min="19" max="20" width="20.5546875" bestFit="1" customWidth="1"/>
    <col min="21" max="21" width="21.6640625" bestFit="1" customWidth="1"/>
    <col min="22" max="22" width="15.88671875" bestFit="1" customWidth="1"/>
    <col min="23" max="24" width="9.33203125" bestFit="1" customWidth="1"/>
    <col min="25" max="25" width="17.6640625" bestFit="1" customWidth="1"/>
    <col min="26" max="26" width="18.109375" bestFit="1" customWidth="1"/>
    <col min="27" max="27" width="18.44140625" bestFit="1" customWidth="1"/>
    <col min="28" max="28" width="18.88671875" bestFit="1" customWidth="1"/>
    <col min="29" max="29" width="20.88671875" bestFit="1" customWidth="1"/>
    <col min="30" max="30" width="21.44140625" bestFit="1" customWidth="1"/>
    <col min="31" max="31" width="30.44140625" bestFit="1" customWidth="1"/>
    <col min="32" max="32" width="30.88671875" bestFit="1" customWidth="1"/>
    <col min="33" max="33" width="31.109375" bestFit="1" customWidth="1"/>
    <col min="34" max="34" width="31.5546875" bestFit="1" customWidth="1"/>
    <col min="35" max="35" width="22.109375" bestFit="1" customWidth="1"/>
    <col min="36" max="36" width="21.6640625" bestFit="1" customWidth="1"/>
    <col min="37" max="37" width="19.88671875" bestFit="1" customWidth="1"/>
    <col min="38" max="38" width="28.33203125" bestFit="1" customWidth="1"/>
    <col min="39" max="39" width="34.5546875" bestFit="1" customWidth="1"/>
    <col min="40" max="40" width="14.44140625" bestFit="1" customWidth="1"/>
    <col min="41" max="41" width="20.5546875" bestFit="1" customWidth="1"/>
    <col min="42" max="42" width="13" bestFit="1" customWidth="1"/>
    <col min="43" max="43" width="19.44140625" bestFit="1" customWidth="1"/>
    <col min="44" max="44" width="13" bestFit="1" customWidth="1"/>
    <col min="45" max="45" width="7.88671875" bestFit="1" customWidth="1"/>
    <col min="46" max="46" width="8.6640625" bestFit="1" customWidth="1"/>
    <col min="47" max="47" width="11.88671875" bestFit="1" customWidth="1"/>
    <col min="48" max="48" width="12.44140625" bestFit="1" customWidth="1"/>
  </cols>
  <sheetData>
    <row r="1" spans="1:48" x14ac:dyDescent="0.3">
      <c r="A1" t="s">
        <v>0</v>
      </c>
      <c r="B1" t="s">
        <v>1</v>
      </c>
      <c r="C1" t="s">
        <v>2985</v>
      </c>
      <c r="D1" t="s">
        <v>2</v>
      </c>
      <c r="E1" t="s">
        <v>3</v>
      </c>
      <c r="F1" t="s">
        <v>4</v>
      </c>
      <c r="G1" t="s">
        <v>5</v>
      </c>
      <c r="H1" t="s">
        <v>3007</v>
      </c>
      <c r="I1" t="s">
        <v>6</v>
      </c>
      <c r="J1" t="s">
        <v>3008</v>
      </c>
      <c r="K1" t="s">
        <v>7</v>
      </c>
      <c r="L1" t="s">
        <v>3009</v>
      </c>
      <c r="M1" t="s">
        <v>8</v>
      </c>
      <c r="N1" t="s">
        <v>3010</v>
      </c>
      <c r="O1" t="s">
        <v>3011</v>
      </c>
      <c r="P1" t="s">
        <v>9</v>
      </c>
      <c r="Q1" t="s">
        <v>10</v>
      </c>
      <c r="R1" t="s">
        <v>11</v>
      </c>
      <c r="S1" t="s">
        <v>3012</v>
      </c>
      <c r="T1" t="s">
        <v>3013</v>
      </c>
      <c r="U1" t="s">
        <v>3014</v>
      </c>
      <c r="V1" t="s">
        <v>12</v>
      </c>
      <c r="W1" t="s">
        <v>3015</v>
      </c>
      <c r="X1" t="s">
        <v>3016</v>
      </c>
      <c r="Y1" t="s">
        <v>3017</v>
      </c>
      <c r="Z1" t="s">
        <v>3018</v>
      </c>
      <c r="AA1" t="s">
        <v>3019</v>
      </c>
      <c r="AB1" t="s">
        <v>3020</v>
      </c>
      <c r="AC1" t="s">
        <v>3021</v>
      </c>
      <c r="AD1" t="s">
        <v>3022</v>
      </c>
      <c r="AE1" t="s">
        <v>3023</v>
      </c>
      <c r="AF1" t="s">
        <v>3024</v>
      </c>
      <c r="AG1" t="s">
        <v>3025</v>
      </c>
      <c r="AH1" t="s">
        <v>3026</v>
      </c>
      <c r="AI1" t="s">
        <v>13</v>
      </c>
      <c r="AJ1" t="s">
        <v>14</v>
      </c>
      <c r="AK1" t="s">
        <v>3027</v>
      </c>
      <c r="AL1" t="s">
        <v>3028</v>
      </c>
      <c r="AM1" t="s">
        <v>3029</v>
      </c>
      <c r="AN1" t="s">
        <v>3030</v>
      </c>
      <c r="AO1" t="s">
        <v>3031</v>
      </c>
      <c r="AP1" t="s">
        <v>15</v>
      </c>
      <c r="AQ1" t="s">
        <v>3036</v>
      </c>
      <c r="AR1" t="s">
        <v>3035</v>
      </c>
      <c r="AS1" t="s">
        <v>3045</v>
      </c>
      <c r="AT1" t="s">
        <v>3046</v>
      </c>
      <c r="AU1" t="s">
        <v>3047</v>
      </c>
      <c r="AV1" t="s">
        <v>3048</v>
      </c>
    </row>
    <row r="2" spans="1:48" x14ac:dyDescent="0.3">
      <c r="A2" t="s">
        <v>404</v>
      </c>
      <c r="B2" t="s">
        <v>405</v>
      </c>
      <c r="C2" t="s">
        <v>2995</v>
      </c>
      <c r="D2" t="s">
        <v>309</v>
      </c>
      <c r="E2">
        <v>57576.544106900001</v>
      </c>
      <c r="F2">
        <v>2208.15</v>
      </c>
      <c r="G2">
        <v>625.61269666050805</v>
      </c>
      <c r="H2">
        <f>(Table2[[#This Row],[1Y Return vs Nifty]]-AVERAGE(Table2[1Y Return vs Nifty]))/_xlfn.STDEV.P(Table2[1Y Return vs Nifty])</f>
        <v>6.8877927486051798</v>
      </c>
      <c r="I2">
        <v>1.02783999032911</v>
      </c>
      <c r="J2">
        <f>(Table2[[#This Row],[1M Return vs Nifty]]-AVERAGE(Table2[1M Return vs Nifty]))/_xlfn.STDEV.P(Table2[1M Return vs Nifty])</f>
        <v>-0.15882802901461607</v>
      </c>
      <c r="K2">
        <v>209.98094304006099</v>
      </c>
      <c r="L2">
        <f>(Table2[[#This Row],[6M Return vs Nifty]]-AVERAGE(Table2[6M Return vs Nifty]))/_xlfn.STDEV.P(Table2[6M Return vs Nifty])</f>
        <v>5.9872896884703275</v>
      </c>
      <c r="M2">
        <v>-8.7631208841137802</v>
      </c>
      <c r="N2">
        <f>(Table2[[#This Row],[1W Return vs Nifty]]-AVERAGE(Table2[1W Return vs Nifty]))/_xlfn.STDEV.P(Table2[1W Return vs Nifty])</f>
        <v>-1.5957723486298656</v>
      </c>
      <c r="O2">
        <v>2016.79</v>
      </c>
      <c r="P2">
        <v>1708.86309966149</v>
      </c>
      <c r="Q2">
        <v>1066.9268913831199</v>
      </c>
      <c r="R2">
        <v>63.170939839027298</v>
      </c>
      <c r="S2">
        <f>(Table2[[#This Row],[Close Price]]-Table2[[#This Row],[20D EMA]])/Table2[[#This Row],[20D EMA]]</f>
        <v>9.4883453408634577E-2</v>
      </c>
      <c r="T2">
        <f>(Table2[[#This Row],[Close Price]]-Table2[[#This Row],[50D EMA]])/Table2[[#This Row],[50D EMA]]</f>
        <v>0.29217489712160927</v>
      </c>
      <c r="U2">
        <f>(Table2[[#This Row],[Close Price]]-Table2[[#This Row],[200D EMA]])/Table2[[#This Row],[200D EMA]]</f>
        <v>1.0696357152807778</v>
      </c>
      <c r="V2">
        <v>0.87309368994770298</v>
      </c>
      <c r="W2">
        <v>2191.1999999999998</v>
      </c>
      <c r="X2">
        <v>2275.25</v>
      </c>
      <c r="Y2">
        <v>2113.4499999999998</v>
      </c>
      <c r="Z2">
        <v>2275.25</v>
      </c>
      <c r="AA2">
        <v>1630.55</v>
      </c>
      <c r="AB2">
        <v>2427.9</v>
      </c>
      <c r="AC2">
        <f>(Table2[[#This Row],[Close Price]]/Table2[[#This Row],[Day Low]])-1</f>
        <v>7.7354874041621891E-3</v>
      </c>
      <c r="AD2">
        <f>(Table2[[#This Row],[Day High]]/Table2[[#This Row],[Close Price]])-1</f>
        <v>3.0387428390281412E-2</v>
      </c>
      <c r="AE2">
        <f>(Table2[[#This Row],[Close Price]]/Table2[[#This Row],[Current Week Low]])-1</f>
        <v>4.4808251910383623E-2</v>
      </c>
      <c r="AF2">
        <f>(Table2[[#This Row],[Current Week High]]/Table2[[#This Row],[Close Price]])-1</f>
        <v>3.0387428390281412E-2</v>
      </c>
      <c r="AG2">
        <f>(Table2[[#This Row],[Close Price]]/Table2[[#This Row],[Current Month Low]])-1</f>
        <v>0.35423630063475531</v>
      </c>
      <c r="AH2">
        <f>(Table2[[#This Row],[Current Month High]]/Table2[[#This Row],[Close Price]])-1</f>
        <v>9.9517695808708728E-2</v>
      </c>
      <c r="AI2">
        <v>9.9517695808708702</v>
      </c>
      <c r="AJ2">
        <v>694.58438287153604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0.92</v>
      </c>
      <c r="AM2" t="s">
        <v>3033</v>
      </c>
      <c r="AN2">
        <v>15.44</v>
      </c>
      <c r="AO2" t="s">
        <v>3033</v>
      </c>
      <c r="AP2">
        <v>0.224464684809734</v>
      </c>
      <c r="AQ2">
        <f>(Table2[[#This Row],[Sharpe Ratio]]-AVERAGE(Table2[Sharpe Ratio]))/_xlfn.STDEV.P(Table2[Sharpe Ratio])</f>
        <v>1.8939066402038565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13.014388699634882</v>
      </c>
      <c r="AS2">
        <f>_xlfn.RANK.AVG(Table2[[#This Row],[1Y Return vs Nifty Z-Score]],Table2[1Y Return vs Nifty Z-Score])</f>
        <v>2</v>
      </c>
      <c r="AT2">
        <f>_xlfn.RANK.AVG(Table2[[#This Row],[6M Return vs Nifty Z-Score]],Table2[6M Return vs Nifty Z-Score])</f>
        <v>1</v>
      </c>
      <c r="AU2">
        <f>_xlfn.RANK.AVG(Table2[[#This Row],[Sharpe Ratio Z-Score]],Table2[Sharpe Ratio Z-Score])</f>
        <v>19</v>
      </c>
      <c r="AV2">
        <f>(Table2[[#This Row],[Rank 1Y]]+Table2[[#This Row],[Rank 6M]]+Table2[[#This Row],[Rank Sharpe]])/3</f>
        <v>7.333333333333333</v>
      </c>
    </row>
    <row r="3" spans="1:48" x14ac:dyDescent="0.3">
      <c r="A3" t="s">
        <v>652</v>
      </c>
      <c r="B3" t="s">
        <v>653</v>
      </c>
      <c r="C3" t="s">
        <v>2995</v>
      </c>
      <c r="D3" t="s">
        <v>654</v>
      </c>
      <c r="E3">
        <v>27065.015013125001</v>
      </c>
      <c r="F3">
        <v>678.15</v>
      </c>
      <c r="G3">
        <v>302.18832880091497</v>
      </c>
      <c r="H3">
        <f>(Table2[[#This Row],[1Y Return vs Nifty]]-AVERAGE(Table2[1Y Return vs Nifty]))/_xlfn.STDEV.P(Table2[1Y Return vs Nifty])</f>
        <v>3.0519422751348273</v>
      </c>
      <c r="I3">
        <v>17.4136647877096</v>
      </c>
      <c r="J3">
        <f>(Table2[[#This Row],[1M Return vs Nifty]]-AVERAGE(Table2[1M Return vs Nifty]))/_xlfn.STDEV.P(Table2[1M Return vs Nifty])</f>
        <v>1.4215371651381334</v>
      </c>
      <c r="K3">
        <v>100.402035624802</v>
      </c>
      <c r="L3">
        <f>(Table2[[#This Row],[6M Return vs Nifty]]-AVERAGE(Table2[6M Return vs Nifty]))/_xlfn.STDEV.P(Table2[6M Return vs Nifty])</f>
        <v>2.6636281641718362</v>
      </c>
      <c r="M3">
        <v>-6.7744254196031601</v>
      </c>
      <c r="N3">
        <f>(Table2[[#This Row],[1W Return vs Nifty]]-AVERAGE(Table2[1W Return vs Nifty]))/_xlfn.STDEV.P(Table2[1W Return vs Nifty])</f>
        <v>-1.1577537317813984</v>
      </c>
      <c r="O3">
        <v>637.23</v>
      </c>
      <c r="P3">
        <v>554.75636459237796</v>
      </c>
      <c r="Q3">
        <v>400.743423757946</v>
      </c>
      <c r="R3">
        <v>51.024273488595298</v>
      </c>
      <c r="S3">
        <f>(Table2[[#This Row],[Close Price]]-Table2[[#This Row],[20D EMA]])/Table2[[#This Row],[20D EMA]]</f>
        <v>6.4215432418435983E-2</v>
      </c>
      <c r="T3">
        <f>(Table2[[#This Row],[Close Price]]-Table2[[#This Row],[50D EMA]])/Table2[[#This Row],[50D EMA]]</f>
        <v>0.22242851688288207</v>
      </c>
      <c r="U3">
        <f>(Table2[[#This Row],[Close Price]]-Table2[[#This Row],[200D EMA]])/Table2[[#This Row],[200D EMA]]</f>
        <v>0.69222989023922443</v>
      </c>
      <c r="V3">
        <v>1.01088282166181</v>
      </c>
      <c r="W3">
        <v>661.8</v>
      </c>
      <c r="X3">
        <v>685</v>
      </c>
      <c r="Y3">
        <v>652</v>
      </c>
      <c r="Z3">
        <v>697.8</v>
      </c>
      <c r="AA3">
        <v>446.45</v>
      </c>
      <c r="AB3">
        <v>727.85</v>
      </c>
      <c r="AC3">
        <f>(Table2[[#This Row],[Close Price]]/Table2[[#This Row],[Day Low]])-1</f>
        <v>2.4705349048050884E-2</v>
      </c>
      <c r="AD3">
        <f>(Table2[[#This Row],[Day High]]/Table2[[#This Row],[Close Price]])-1</f>
        <v>1.0101010101010166E-2</v>
      </c>
      <c r="AE3">
        <f>(Table2[[#This Row],[Close Price]]/Table2[[#This Row],[Current Week Low]])-1</f>
        <v>4.0107361963190202E-2</v>
      </c>
      <c r="AF3">
        <f>(Table2[[#This Row],[Current Week High]]/Table2[[#This Row],[Close Price]])-1</f>
        <v>2.8975890289758777E-2</v>
      </c>
      <c r="AG3">
        <f>(Table2[[#This Row],[Close Price]]/Table2[[#This Row],[Current Month Low]])-1</f>
        <v>0.51898308881173705</v>
      </c>
      <c r="AH3">
        <f>(Table2[[#This Row],[Current Month High]]/Table2[[#This Row],[Close Price]])-1</f>
        <v>7.3287620732876313E-2</v>
      </c>
      <c r="AI3">
        <v>7.3287620732876304</v>
      </c>
      <c r="AJ3">
        <v>356.82047827551298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0.51</v>
      </c>
      <c r="AM3" t="s">
        <v>3033</v>
      </c>
      <c r="AN3">
        <v>14.54</v>
      </c>
      <c r="AO3" t="s">
        <v>3033</v>
      </c>
      <c r="AP3">
        <v>0.244712711879259</v>
      </c>
      <c r="AQ3">
        <f>(Table2[[#This Row],[Sharpe Ratio]]-AVERAGE(Table2[Sharpe Ratio]))/_xlfn.STDEV.P(Table2[Sharpe Ratio])</f>
        <v>2.1231376869355878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8.1024915595989864</v>
      </c>
      <c r="AS3">
        <f>_xlfn.RANK.AVG(Table2[[#This Row],[1Y Return vs Nifty Z-Score]],Table2[1Y Return vs Nifty Z-Score])</f>
        <v>8</v>
      </c>
      <c r="AT3">
        <f>_xlfn.RANK.AVG(Table2[[#This Row],[6M Return vs Nifty Z-Score]],Table2[6M Return vs Nifty Z-Score])</f>
        <v>16</v>
      </c>
      <c r="AU3">
        <f>_xlfn.RANK.AVG(Table2[[#This Row],[Sharpe Ratio Z-Score]],Table2[Sharpe Ratio Z-Score])</f>
        <v>11</v>
      </c>
      <c r="AV3">
        <f>(Table2[[#This Row],[Rank 1Y]]+Table2[[#This Row],[Rank 6M]]+Table2[[#This Row],[Rank Sharpe]])/3</f>
        <v>11.666666666666666</v>
      </c>
    </row>
    <row r="4" spans="1:48" x14ac:dyDescent="0.3">
      <c r="A4" t="s">
        <v>1119</v>
      </c>
      <c r="B4" t="s">
        <v>1120</v>
      </c>
      <c r="C4" t="s">
        <v>2996</v>
      </c>
      <c r="D4" t="s">
        <v>98</v>
      </c>
      <c r="E4">
        <v>10513.588248239999</v>
      </c>
      <c r="F4">
        <v>1735.6</v>
      </c>
      <c r="G4">
        <v>192.698008517321</v>
      </c>
      <c r="H4">
        <f>(Table2[[#This Row],[1Y Return vs Nifty]]-AVERAGE(Table2[1Y Return vs Nifty]))/_xlfn.STDEV.P(Table2[1Y Return vs Nifty])</f>
        <v>1.7533743914601734</v>
      </c>
      <c r="I4">
        <v>-11.522340827554199</v>
      </c>
      <c r="J4">
        <f>(Table2[[#This Row],[1M Return vs Nifty]]-AVERAGE(Table2[1M Return vs Nifty]))/_xlfn.STDEV.P(Table2[1M Return vs Nifty])</f>
        <v>-1.3692565054668357</v>
      </c>
      <c r="K4">
        <v>84.261252154044001</v>
      </c>
      <c r="L4">
        <f>(Table2[[#This Row],[6M Return vs Nifty]]-AVERAGE(Table2[6M Return vs Nifty]))/_xlfn.STDEV.P(Table2[6M Return vs Nifty])</f>
        <v>2.1740585721837249</v>
      </c>
      <c r="M4">
        <v>-6.7149290584763701</v>
      </c>
      <c r="N4">
        <f>(Table2[[#This Row],[1W Return vs Nifty]]-AVERAGE(Table2[1W Return vs Nifty]))/_xlfn.STDEV.P(Table2[1W Return vs Nifty])</f>
        <v>-1.1446494057177361</v>
      </c>
      <c r="O4">
        <v>1795.98</v>
      </c>
      <c r="P4">
        <v>1783.02815324057</v>
      </c>
      <c r="Q4">
        <v>1341.62235588216</v>
      </c>
      <c r="R4">
        <v>35.550468583825399</v>
      </c>
      <c r="S4">
        <f>(Table2[[#This Row],[Close Price]]-Table2[[#This Row],[20D EMA]])/Table2[[#This Row],[20D EMA]]</f>
        <v>-3.3619528057105372E-2</v>
      </c>
      <c r="T4">
        <f>(Table2[[#This Row],[Close Price]]-Table2[[#This Row],[50D EMA]])/Table2[[#This Row],[50D EMA]]</f>
        <v>-2.659977811027359E-2</v>
      </c>
      <c r="U4">
        <f>(Table2[[#This Row],[Close Price]]-Table2[[#This Row],[200D EMA]])/Table2[[#This Row],[200D EMA]]</f>
        <v>0.29365763203818024</v>
      </c>
      <c r="V4">
        <v>0.40429959070848298</v>
      </c>
      <c r="W4">
        <v>1731.6</v>
      </c>
      <c r="X4">
        <v>1777.45</v>
      </c>
      <c r="Y4">
        <v>1731.6</v>
      </c>
      <c r="Z4">
        <v>1778.2</v>
      </c>
      <c r="AA4">
        <v>1667.7</v>
      </c>
      <c r="AB4">
        <v>1913.55</v>
      </c>
      <c r="AC4">
        <f>(Table2[[#This Row],[Close Price]]/Table2[[#This Row],[Day Low]])-1</f>
        <v>2.3100023100022238E-3</v>
      </c>
      <c r="AD4">
        <f>(Table2[[#This Row],[Day High]]/Table2[[#This Row],[Close Price]])-1</f>
        <v>2.4112698778520514E-2</v>
      </c>
      <c r="AE4">
        <f>(Table2[[#This Row],[Close Price]]/Table2[[#This Row],[Current Week Low]])-1</f>
        <v>2.3100023100022238E-3</v>
      </c>
      <c r="AF4">
        <f>(Table2[[#This Row],[Current Week High]]/Table2[[#This Row],[Close Price]])-1</f>
        <v>2.4544825996773545E-2</v>
      </c>
      <c r="AG4">
        <f>(Table2[[#This Row],[Close Price]]/Table2[[#This Row],[Current Month Low]])-1</f>
        <v>4.0714756850752432E-2</v>
      </c>
      <c r="AH4">
        <f>(Table2[[#This Row],[Current Month High]]/Table2[[#This Row],[Close Price]])-1</f>
        <v>0.10252938465084127</v>
      </c>
      <c r="AI4">
        <v>21.522816317123699</v>
      </c>
      <c r="AJ4">
        <v>248.98123324396701</v>
      </c>
      <c r="AK4" t="str">
        <f>IF(AND(Table2[[#This Row],[20D EMA]]&gt;Table2[[#This Row],[50D EMA]],Table2[[#This Row],[50D EMA]]&gt;Table2[[#This Row],[200D EMA]]),"Uptrend","Downtrend/NoTrend")</f>
        <v>Uptrend</v>
      </c>
      <c r="AL4">
        <v>0.01</v>
      </c>
      <c r="AM4" t="s">
        <v>3033</v>
      </c>
      <c r="AN4">
        <v>-5.07</v>
      </c>
      <c r="AO4" t="s">
        <v>3034</v>
      </c>
      <c r="AP4">
        <v>0.294152239742837</v>
      </c>
      <c r="AQ4">
        <f>(Table2[[#This Row],[Sharpe Ratio]]-AVERAGE(Table2[Sharpe Ratio]))/_xlfn.STDEV.P(Table2[Sharpe Ratio])</f>
        <v>2.6828502299491164</v>
      </c>
      <c r="AR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4.0963772824084428</v>
      </c>
      <c r="AS4">
        <f>_xlfn.RANK.AVG(Table2[[#This Row],[1Y Return vs Nifty Z-Score]],Table2[1Y Return vs Nifty Z-Score])</f>
        <v>33</v>
      </c>
      <c r="AT4">
        <f>_xlfn.RANK.AVG(Table2[[#This Row],[6M Return vs Nifty Z-Score]],Table2[6M Return vs Nifty Z-Score])</f>
        <v>28</v>
      </c>
      <c r="AU4">
        <f>_xlfn.RANK.AVG(Table2[[#This Row],[Sharpe Ratio Z-Score]],Table2[Sharpe Ratio Z-Score])</f>
        <v>3</v>
      </c>
      <c r="AV4">
        <f>(Table2[[#This Row],[Rank 1Y]]+Table2[[#This Row],[Rank 6M]]+Table2[[#This Row],[Rank Sharpe]])/3</f>
        <v>21.333333333333332</v>
      </c>
    </row>
    <row r="5" spans="1:48" x14ac:dyDescent="0.3">
      <c r="A5" t="s">
        <v>713</v>
      </c>
      <c r="B5" t="s">
        <v>714</v>
      </c>
      <c r="C5" t="s">
        <v>2995</v>
      </c>
      <c r="D5" t="s">
        <v>309</v>
      </c>
      <c r="E5">
        <v>22292.391960000001</v>
      </c>
      <c r="F5">
        <v>2087.5</v>
      </c>
      <c r="G5">
        <v>225.962965645949</v>
      </c>
      <c r="H5">
        <f>(Table2[[#This Row],[1Y Return vs Nifty]]-AVERAGE(Table2[1Y Return vs Nifty]))/_xlfn.STDEV.P(Table2[1Y Return vs Nifty])</f>
        <v>2.1479006369507818</v>
      </c>
      <c r="I5">
        <v>25.428905659470601</v>
      </c>
      <c r="J5">
        <f>(Table2[[#This Row],[1M Return vs Nifty]]-AVERAGE(Table2[1M Return vs Nifty]))/_xlfn.STDEV.P(Table2[1M Return vs Nifty])</f>
        <v>2.1945838596509804</v>
      </c>
      <c r="K5">
        <v>128.01595925449999</v>
      </c>
      <c r="L5">
        <f>(Table2[[#This Row],[6M Return vs Nifty]]-AVERAGE(Table2[6M Return vs Nifty]))/_xlfn.STDEV.P(Table2[6M Return vs Nifty])</f>
        <v>3.5011920500311673</v>
      </c>
      <c r="M5">
        <v>3.2584453632743302</v>
      </c>
      <c r="N5">
        <f>(Table2[[#This Row],[1W Return vs Nifty]]-AVERAGE(Table2[1W Return vs Nifty]))/_xlfn.STDEV.P(Table2[1W Return vs Nifty])</f>
        <v>1.052028641517684</v>
      </c>
      <c r="O5">
        <v>1590.48</v>
      </c>
      <c r="P5">
        <v>1326.6388228589301</v>
      </c>
      <c r="Q5">
        <v>966.02093393540497</v>
      </c>
      <c r="R5">
        <v>74.936394434388106</v>
      </c>
      <c r="S5">
        <f>(Table2[[#This Row],[Close Price]]-Table2[[#This Row],[20D EMA]])/Table2[[#This Row],[20D EMA]]</f>
        <v>0.31249685629495499</v>
      </c>
      <c r="T5">
        <f>(Table2[[#This Row],[Close Price]]-Table2[[#This Row],[50D EMA]])/Table2[[#This Row],[50D EMA]]</f>
        <v>0.57352548714155716</v>
      </c>
      <c r="U5">
        <f>(Table2[[#This Row],[Close Price]]-Table2[[#This Row],[200D EMA]])/Table2[[#This Row],[200D EMA]]</f>
        <v>1.1609262560138112</v>
      </c>
      <c r="V5">
        <v>2.67306289887842</v>
      </c>
      <c r="W5">
        <v>1970</v>
      </c>
      <c r="X5">
        <v>2162</v>
      </c>
      <c r="Y5">
        <v>1720</v>
      </c>
      <c r="Z5">
        <v>2162</v>
      </c>
      <c r="AA5">
        <v>1148.0999999999999</v>
      </c>
      <c r="AB5">
        <v>2162</v>
      </c>
      <c r="AC5">
        <f>(Table2[[#This Row],[Close Price]]/Table2[[#This Row],[Day Low]])-1</f>
        <v>5.964467005076135E-2</v>
      </c>
      <c r="AD5">
        <f>(Table2[[#This Row],[Day High]]/Table2[[#This Row],[Close Price]])-1</f>
        <v>3.5688622754491028E-2</v>
      </c>
      <c r="AE5">
        <f>(Table2[[#This Row],[Close Price]]/Table2[[#This Row],[Current Week Low]])-1</f>
        <v>0.21366279069767447</v>
      </c>
      <c r="AF5">
        <f>(Table2[[#This Row],[Current Week High]]/Table2[[#This Row],[Close Price]])-1</f>
        <v>3.5688622754491028E-2</v>
      </c>
      <c r="AG5">
        <f>(Table2[[#This Row],[Close Price]]/Table2[[#This Row],[Current Month Low]])-1</f>
        <v>0.81822140928490561</v>
      </c>
      <c r="AH5">
        <f>(Table2[[#This Row],[Current Month High]]/Table2[[#This Row],[Close Price]])-1</f>
        <v>3.5688622754491028E-2</v>
      </c>
      <c r="AI5">
        <v>3.5688622754491002</v>
      </c>
      <c r="AJ5">
        <v>273.43470483005302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1.19</v>
      </c>
      <c r="AM5" t="s">
        <v>3033</v>
      </c>
      <c r="AN5">
        <v>54.23</v>
      </c>
      <c r="AO5" t="s">
        <v>3033</v>
      </c>
      <c r="AP5">
        <v>0.200367459836575</v>
      </c>
      <c r="AQ5">
        <f>(Table2[[#This Row],[Sharpe Ratio]]-AVERAGE(Table2[Sharpe Ratio]))/_xlfn.STDEV.P(Table2[Sharpe Ratio])</f>
        <v>1.6210982285516862</v>
      </c>
      <c r="AR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10.516803416702299</v>
      </c>
      <c r="AS5">
        <f>_xlfn.RANK.AVG(Table2[[#This Row],[1Y Return vs Nifty Z-Score]],Table2[1Y Return vs Nifty Z-Score])</f>
        <v>21</v>
      </c>
      <c r="AT5">
        <f>_xlfn.RANK.AVG(Table2[[#This Row],[6M Return vs Nifty Z-Score]],Table2[6M Return vs Nifty Z-Score])</f>
        <v>7</v>
      </c>
      <c r="AU5">
        <f>_xlfn.RANK.AVG(Table2[[#This Row],[Sharpe Ratio Z-Score]],Table2[Sharpe Ratio Z-Score])</f>
        <v>38</v>
      </c>
      <c r="AV5">
        <f>(Table2[[#This Row],[Rank 1Y]]+Table2[[#This Row],[Rank 6M]]+Table2[[#This Row],[Rank Sharpe]])/3</f>
        <v>22</v>
      </c>
    </row>
    <row r="6" spans="1:48" x14ac:dyDescent="0.3">
      <c r="A6" t="s">
        <v>299</v>
      </c>
      <c r="B6" t="s">
        <v>300</v>
      </c>
      <c r="C6" t="s">
        <v>2991</v>
      </c>
      <c r="D6" t="s">
        <v>124</v>
      </c>
      <c r="E6">
        <v>84891.593371499999</v>
      </c>
      <c r="F6">
        <v>409.1</v>
      </c>
      <c r="G6">
        <v>204.091640142611</v>
      </c>
      <c r="H6">
        <f>(Table2[[#This Row],[1Y Return vs Nifty]]-AVERAGE(Table2[1Y Return vs Nifty]))/_xlfn.STDEV.P(Table2[1Y Return vs Nifty])</f>
        <v>1.8885041825567692</v>
      </c>
      <c r="I6">
        <v>1.8781531279897801</v>
      </c>
      <c r="J6">
        <f>(Table2[[#This Row],[1M Return vs Nifty]]-AVERAGE(Table2[1M Return vs Nifty]))/_xlfn.STDEV.P(Table2[1M Return vs Nifty])</f>
        <v>-7.6817797396335569E-2</v>
      </c>
      <c r="K6">
        <v>117.673893391088</v>
      </c>
      <c r="L6">
        <f>(Table2[[#This Row],[6M Return vs Nifty]]-AVERAGE(Table2[6M Return vs Nifty]))/_xlfn.STDEV.P(Table2[6M Return vs Nifty])</f>
        <v>3.1875046150787294</v>
      </c>
      <c r="M6">
        <v>1.05641991753939</v>
      </c>
      <c r="N6">
        <f>(Table2[[#This Row],[1W Return vs Nifty]]-AVERAGE(Table2[1W Return vs Nifty]))/_xlfn.STDEV.P(Table2[1W Return vs Nifty])</f>
        <v>0.56702319084990138</v>
      </c>
      <c r="O6">
        <v>383.66</v>
      </c>
      <c r="P6">
        <v>343.63551206194899</v>
      </c>
      <c r="Q6">
        <v>251.35635855343099</v>
      </c>
      <c r="R6">
        <v>64.442126843300898</v>
      </c>
      <c r="S6">
        <f>(Table2[[#This Row],[Close Price]]-Table2[[#This Row],[20D EMA]])/Table2[[#This Row],[20D EMA]]</f>
        <v>6.6308710837720886E-2</v>
      </c>
      <c r="T6">
        <f>(Table2[[#This Row],[Close Price]]-Table2[[#This Row],[50D EMA]])/Table2[[#This Row],[50D EMA]]</f>
        <v>0.19050559572623393</v>
      </c>
      <c r="U6">
        <f>(Table2[[#This Row],[Close Price]]-Table2[[#This Row],[200D EMA]])/Table2[[#This Row],[200D EMA]]</f>
        <v>0.62756972751511819</v>
      </c>
      <c r="V6">
        <v>0.95836953753383103</v>
      </c>
      <c r="W6">
        <v>401.35</v>
      </c>
      <c r="X6">
        <v>414</v>
      </c>
      <c r="Y6">
        <v>401.35</v>
      </c>
      <c r="Z6">
        <v>431.8</v>
      </c>
      <c r="AA6">
        <v>312.25</v>
      </c>
      <c r="AB6">
        <v>431.8</v>
      </c>
      <c r="AC6">
        <f>(Table2[[#This Row],[Close Price]]/Table2[[#This Row],[Day Low]])-1</f>
        <v>1.9309829326024763E-2</v>
      </c>
      <c r="AD6">
        <f>(Table2[[#This Row],[Day High]]/Table2[[#This Row],[Close Price]])-1</f>
        <v>1.1977511610853142E-2</v>
      </c>
      <c r="AE6">
        <f>(Table2[[#This Row],[Close Price]]/Table2[[#This Row],[Current Week Low]])-1</f>
        <v>1.9309829326024763E-2</v>
      </c>
      <c r="AF6">
        <f>(Table2[[#This Row],[Current Week High]]/Table2[[#This Row],[Close Price]])-1</f>
        <v>5.5487655829870475E-2</v>
      </c>
      <c r="AG6">
        <f>(Table2[[#This Row],[Close Price]]/Table2[[#This Row],[Current Month Low]])-1</f>
        <v>0.31016813450760616</v>
      </c>
      <c r="AH6">
        <f>(Table2[[#This Row],[Current Month High]]/Table2[[#This Row],[Close Price]])-1</f>
        <v>5.5487655829870475E-2</v>
      </c>
      <c r="AI6">
        <v>5.5487655829870404</v>
      </c>
      <c r="AJ6">
        <v>249.508756941478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0.44</v>
      </c>
      <c r="AM6" t="s">
        <v>3033</v>
      </c>
      <c r="AN6">
        <v>9.2200000000000006</v>
      </c>
      <c r="AO6" t="s">
        <v>3033</v>
      </c>
      <c r="AP6">
        <v>0.19618626783909199</v>
      </c>
      <c r="AQ6">
        <f>(Table2[[#This Row],[Sharpe Ratio]]-AVERAGE(Table2[Sharpe Ratio]))/_xlfn.STDEV.P(Table2[Sharpe Ratio])</f>
        <v>1.5737623071368076</v>
      </c>
      <c r="AR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7.1399764982258711</v>
      </c>
      <c r="AS6">
        <f>_xlfn.RANK.AVG(Table2[[#This Row],[1Y Return vs Nifty Z-Score]],Table2[1Y Return vs Nifty Z-Score])</f>
        <v>26</v>
      </c>
      <c r="AT6">
        <f>_xlfn.RANK.AVG(Table2[[#This Row],[6M Return vs Nifty Z-Score]],Table2[6M Return vs Nifty Z-Score])</f>
        <v>8</v>
      </c>
      <c r="AU6">
        <f>_xlfn.RANK.AVG(Table2[[#This Row],[Sharpe Ratio Z-Score]],Table2[Sharpe Ratio Z-Score])</f>
        <v>44</v>
      </c>
      <c r="AV6">
        <f>(Table2[[#This Row],[Rank 1Y]]+Table2[[#This Row],[Rank 6M]]+Table2[[#This Row],[Rank Sharpe]])/3</f>
        <v>26</v>
      </c>
    </row>
    <row r="7" spans="1:48" x14ac:dyDescent="0.3">
      <c r="A7" t="s">
        <v>307</v>
      </c>
      <c r="B7" t="s">
        <v>308</v>
      </c>
      <c r="C7" t="s">
        <v>2995</v>
      </c>
      <c r="D7" t="s">
        <v>309</v>
      </c>
      <c r="E7">
        <v>80152.614449999994</v>
      </c>
      <c r="F7">
        <v>4081</v>
      </c>
      <c r="G7">
        <v>196.93533096333999</v>
      </c>
      <c r="H7">
        <f>(Table2[[#This Row],[1Y Return vs Nifty]]-AVERAGE(Table2[1Y Return vs Nifty]))/_xlfn.STDEV.P(Table2[1Y Return vs Nifty])</f>
        <v>1.8036295265892142</v>
      </c>
      <c r="I7">
        <v>13.9897653788548</v>
      </c>
      <c r="J7">
        <f>(Table2[[#This Row],[1M Return vs Nifty]]-AVERAGE(Table2[1M Return vs Nifty]))/_xlfn.STDEV.P(Table2[1M Return vs Nifty])</f>
        <v>1.0913120149888818</v>
      </c>
      <c r="K7">
        <v>67.055730214496506</v>
      </c>
      <c r="L7">
        <f>(Table2[[#This Row],[6M Return vs Nifty]]-AVERAGE(Table2[6M Return vs Nifty]))/_xlfn.STDEV.P(Table2[6M Return vs Nifty])</f>
        <v>1.652194167574919</v>
      </c>
      <c r="M7">
        <v>-7.7007626098808704</v>
      </c>
      <c r="N7">
        <f>(Table2[[#This Row],[1W Return vs Nifty]]-AVERAGE(Table2[1W Return vs Nifty]))/_xlfn.STDEV.P(Table2[1W Return vs Nifty])</f>
        <v>-1.3617834296721139</v>
      </c>
      <c r="O7">
        <v>3553.88</v>
      </c>
      <c r="P7">
        <v>3053.1397191855299</v>
      </c>
      <c r="Q7">
        <v>2310.6757723438</v>
      </c>
      <c r="R7">
        <v>69.070300171848203</v>
      </c>
      <c r="S7">
        <f>(Table2[[#This Row],[Close Price]]-Table2[[#This Row],[20D EMA]])/Table2[[#This Row],[20D EMA]]</f>
        <v>0.14832239692955301</v>
      </c>
      <c r="T7">
        <f>(Table2[[#This Row],[Close Price]]-Table2[[#This Row],[50D EMA]])/Table2[[#This Row],[50D EMA]]</f>
        <v>0.33665681080873266</v>
      </c>
      <c r="U7">
        <f>(Table2[[#This Row],[Close Price]]-Table2[[#This Row],[200D EMA]])/Table2[[#This Row],[200D EMA]]</f>
        <v>0.76614999336774003</v>
      </c>
      <c r="V7">
        <v>1.6339629726648901</v>
      </c>
      <c r="W7">
        <v>4060</v>
      </c>
      <c r="X7">
        <v>4271.2</v>
      </c>
      <c r="Y7">
        <v>3911.8</v>
      </c>
      <c r="Z7">
        <v>4271.2</v>
      </c>
      <c r="AA7">
        <v>2400</v>
      </c>
      <c r="AB7">
        <v>4271.2</v>
      </c>
      <c r="AC7">
        <f>(Table2[[#This Row],[Close Price]]/Table2[[#This Row],[Day Low]])-1</f>
        <v>5.1724137931035141E-3</v>
      </c>
      <c r="AD7">
        <f>(Table2[[#This Row],[Day High]]/Table2[[#This Row],[Close Price]])-1</f>
        <v>4.6606223964714477E-2</v>
      </c>
      <c r="AE7">
        <f>(Table2[[#This Row],[Close Price]]/Table2[[#This Row],[Current Week Low]])-1</f>
        <v>4.3253745078991823E-2</v>
      </c>
      <c r="AF7">
        <f>(Table2[[#This Row],[Current Week High]]/Table2[[#This Row],[Close Price]])-1</f>
        <v>4.6606223964714477E-2</v>
      </c>
      <c r="AG7">
        <f>(Table2[[#This Row],[Close Price]]/Table2[[#This Row],[Current Month Low]])-1</f>
        <v>0.70041666666666669</v>
      </c>
      <c r="AH7">
        <f>(Table2[[#This Row],[Current Month High]]/Table2[[#This Row],[Close Price]])-1</f>
        <v>4.6606223964714477E-2</v>
      </c>
      <c r="AI7">
        <v>4.6606223964714397</v>
      </c>
      <c r="AJ7">
        <v>246.95005313496199</v>
      </c>
      <c r="AK7" t="str">
        <f>IF(AND(Table2[[#This Row],[20D EMA]]&gt;Table2[[#This Row],[50D EMA]],Table2[[#This Row],[50D EMA]]&gt;Table2[[#This Row],[200D EMA]]),"Uptrend","Downtrend/NoTrend")</f>
        <v>Uptrend</v>
      </c>
      <c r="AL7">
        <v>0.73</v>
      </c>
      <c r="AM7" t="s">
        <v>3033</v>
      </c>
      <c r="AN7">
        <v>29.43</v>
      </c>
      <c r="AO7" t="s">
        <v>3033</v>
      </c>
      <c r="AP7">
        <v>0.25956871794410502</v>
      </c>
      <c r="AQ7">
        <f>(Table2[[#This Row],[Sharpe Ratio]]-AVERAGE(Table2[Sharpe Ratio]))/_xlfn.STDEV.P(Table2[Sharpe Ratio])</f>
        <v>2.2913248297522384</v>
      </c>
      <c r="AR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5.4766771092331394</v>
      </c>
      <c r="AS7">
        <f>_xlfn.RANK.AVG(Table2[[#This Row],[1Y Return vs Nifty Z-Score]],Table2[1Y Return vs Nifty Z-Score])</f>
        <v>31</v>
      </c>
      <c r="AT7">
        <f>_xlfn.RANK.AVG(Table2[[#This Row],[6M Return vs Nifty Z-Score]],Table2[6M Return vs Nifty Z-Score])</f>
        <v>47</v>
      </c>
      <c r="AU7">
        <f>_xlfn.RANK.AVG(Table2[[#This Row],[Sharpe Ratio Z-Score]],Table2[Sharpe Ratio Z-Score])</f>
        <v>7</v>
      </c>
      <c r="AV7">
        <f>(Table2[[#This Row],[Rank 1Y]]+Table2[[#This Row],[Rank 6M]]+Table2[[#This Row],[Rank Sharpe]])/3</f>
        <v>28.333333333333332</v>
      </c>
    </row>
    <row r="8" spans="1:48" x14ac:dyDescent="0.3">
      <c r="A8" t="s">
        <v>721</v>
      </c>
      <c r="B8" t="s">
        <v>722</v>
      </c>
      <c r="C8" t="s">
        <v>2995</v>
      </c>
      <c r="D8" t="s">
        <v>654</v>
      </c>
      <c r="E8">
        <v>21792.23576892</v>
      </c>
      <c r="F8">
        <v>1764</v>
      </c>
      <c r="G8">
        <v>234.145417670841</v>
      </c>
      <c r="H8">
        <f>(Table2[[#This Row],[1Y Return vs Nifty]]-AVERAGE(Table2[1Y Return vs Nifty]))/_xlfn.STDEV.P(Table2[1Y Return vs Nifty])</f>
        <v>2.2449454659522137</v>
      </c>
      <c r="I8">
        <v>25.217135131285598</v>
      </c>
      <c r="J8">
        <f>(Table2[[#This Row],[1M Return vs Nifty]]-AVERAGE(Table2[1M Return vs Nifty]))/_xlfn.STDEV.P(Table2[1M Return vs Nifty])</f>
        <v>2.1741592074879459</v>
      </c>
      <c r="K8">
        <v>58.473626752417402</v>
      </c>
      <c r="L8">
        <f>(Table2[[#This Row],[6M Return vs Nifty]]-AVERAGE(Table2[6M Return vs Nifty]))/_xlfn.STDEV.P(Table2[6M Return vs Nifty])</f>
        <v>1.3918885326011468</v>
      </c>
      <c r="M8">
        <v>5.7010433407706902</v>
      </c>
      <c r="N8">
        <f>(Table2[[#This Row],[1W Return vs Nifty]]-AVERAGE(Table2[1W Return vs Nifty]))/_xlfn.STDEV.P(Table2[1W Return vs Nifty])</f>
        <v>1.5900212133884617</v>
      </c>
      <c r="O8">
        <v>1449.07</v>
      </c>
      <c r="P8">
        <v>1282.3990458565399</v>
      </c>
      <c r="Q8">
        <v>993.81900814827304</v>
      </c>
      <c r="R8">
        <v>79.006915066692102</v>
      </c>
      <c r="S8">
        <f>(Table2[[#This Row],[Close Price]]-Table2[[#This Row],[20D EMA]])/Table2[[#This Row],[20D EMA]]</f>
        <v>0.21733249601468532</v>
      </c>
      <c r="T8">
        <f>(Table2[[#This Row],[Close Price]]-Table2[[#This Row],[50D EMA]])/Table2[[#This Row],[50D EMA]]</f>
        <v>0.3755468749758693</v>
      </c>
      <c r="U8">
        <f>(Table2[[#This Row],[Close Price]]-Table2[[#This Row],[200D EMA]])/Table2[[#This Row],[200D EMA]]</f>
        <v>0.77497108179361729</v>
      </c>
      <c r="V8">
        <v>1.68912191274935</v>
      </c>
      <c r="W8">
        <v>1615.1</v>
      </c>
      <c r="X8">
        <v>1817.95</v>
      </c>
      <c r="Y8">
        <v>1584.3</v>
      </c>
      <c r="Z8">
        <v>1817.95</v>
      </c>
      <c r="AA8">
        <v>995.05</v>
      </c>
      <c r="AB8">
        <v>1817.95</v>
      </c>
      <c r="AC8">
        <f>(Table2[[#This Row],[Close Price]]/Table2[[#This Row],[Day Low]])-1</f>
        <v>9.219243390502152E-2</v>
      </c>
      <c r="AD8">
        <f>(Table2[[#This Row],[Day High]]/Table2[[#This Row],[Close Price]])-1</f>
        <v>3.0583900226757388E-2</v>
      </c>
      <c r="AE8">
        <f>(Table2[[#This Row],[Close Price]]/Table2[[#This Row],[Current Week Low]])-1</f>
        <v>0.11342548759704596</v>
      </c>
      <c r="AF8">
        <f>(Table2[[#This Row],[Current Week High]]/Table2[[#This Row],[Close Price]])-1</f>
        <v>3.0583900226757388E-2</v>
      </c>
      <c r="AG8">
        <f>(Table2[[#This Row],[Close Price]]/Table2[[#This Row],[Current Month Low]])-1</f>
        <v>0.772775237425255</v>
      </c>
      <c r="AH8">
        <f>(Table2[[#This Row],[Current Month High]]/Table2[[#This Row],[Close Price]])-1</f>
        <v>3.0583900226757388E-2</v>
      </c>
      <c r="AI8">
        <v>3.0583900226757299</v>
      </c>
      <c r="AJ8">
        <v>276.84255500961302</v>
      </c>
      <c r="AK8" t="str">
        <f>IF(AND(Table2[[#This Row],[20D EMA]]&gt;Table2[[#This Row],[50D EMA]],Table2[[#This Row],[50D EMA]]&gt;Table2[[#This Row],[200D EMA]]),"Uptrend","Downtrend/NoTrend")</f>
        <v>Uptrend</v>
      </c>
      <c r="AL8">
        <v>0.6</v>
      </c>
      <c r="AM8" t="s">
        <v>3033</v>
      </c>
      <c r="AN8">
        <v>45.95</v>
      </c>
      <c r="AO8" t="s">
        <v>3033</v>
      </c>
      <c r="AP8">
        <v>0.27827675775904298</v>
      </c>
      <c r="AQ8">
        <f>(Table2[[#This Row],[Sharpe Ratio]]-AVERAGE(Table2[Sharpe Ratio]))/_xlfn.STDEV.P(Table2[Sharpe Ratio])</f>
        <v>2.5031214425457704</v>
      </c>
      <c r="AR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9.90413586197554</v>
      </c>
      <c r="AS8">
        <f>_xlfn.RANK.AVG(Table2[[#This Row],[1Y Return vs Nifty Z-Score]],Table2[1Y Return vs Nifty Z-Score])</f>
        <v>19</v>
      </c>
      <c r="AT8">
        <f>_xlfn.RANK.AVG(Table2[[#This Row],[6M Return vs Nifty Z-Score]],Table2[6M Return vs Nifty Z-Score])</f>
        <v>63</v>
      </c>
      <c r="AU8">
        <f>_xlfn.RANK.AVG(Table2[[#This Row],[Sharpe Ratio Z-Score]],Table2[Sharpe Ratio Z-Score])</f>
        <v>6</v>
      </c>
      <c r="AV8">
        <f>(Table2[[#This Row],[Rank 1Y]]+Table2[[#This Row],[Rank 6M]]+Table2[[#This Row],[Rank Sharpe]])/3</f>
        <v>29.333333333333332</v>
      </c>
    </row>
    <row r="9" spans="1:48" x14ac:dyDescent="0.3">
      <c r="A9" t="s">
        <v>729</v>
      </c>
      <c r="B9" t="s">
        <v>730</v>
      </c>
      <c r="C9" t="s">
        <v>2995</v>
      </c>
      <c r="D9" t="s">
        <v>146</v>
      </c>
      <c r="E9">
        <v>21359.163446549999</v>
      </c>
      <c r="F9">
        <v>886.95</v>
      </c>
      <c r="G9">
        <v>210.31374553200399</v>
      </c>
      <c r="H9">
        <f>(Table2[[#This Row],[1Y Return vs Nifty]]-AVERAGE(Table2[1Y Return vs Nifty]))/_xlfn.STDEV.P(Table2[1Y Return vs Nifty])</f>
        <v>1.962299073343251</v>
      </c>
      <c r="I9">
        <v>3.99991303682466</v>
      </c>
      <c r="J9">
        <f>(Table2[[#This Row],[1M Return vs Nifty]]-AVERAGE(Table2[1M Return vs Nifty]))/_xlfn.STDEV.P(Table2[1M Return vs Nifty])</f>
        <v>0.12781978122634111</v>
      </c>
      <c r="K9">
        <v>107.00480514376299</v>
      </c>
      <c r="L9">
        <f>(Table2[[#This Row],[6M Return vs Nifty]]-AVERAGE(Table2[6M Return vs Nifty]))/_xlfn.STDEV.P(Table2[6M Return vs Nifty])</f>
        <v>2.8638981935198897</v>
      </c>
      <c r="M9">
        <v>-1.46666052057287</v>
      </c>
      <c r="N9">
        <f>(Table2[[#This Row],[1W Return vs Nifty]]-AVERAGE(Table2[1W Return vs Nifty]))/_xlfn.STDEV.P(Table2[1W Return vs Nifty])</f>
        <v>1.1304015429890518E-2</v>
      </c>
      <c r="O9">
        <v>838.97</v>
      </c>
      <c r="P9">
        <v>795.00955295543702</v>
      </c>
      <c r="Q9">
        <v>591.072328083858</v>
      </c>
      <c r="R9">
        <v>64.612734138668699</v>
      </c>
      <c r="S9">
        <f>(Table2[[#This Row],[Close Price]]-Table2[[#This Row],[20D EMA]])/Table2[[#This Row],[20D EMA]]</f>
        <v>5.7189172437631879E-2</v>
      </c>
      <c r="T9">
        <f>(Table2[[#This Row],[Close Price]]-Table2[[#This Row],[50D EMA]])/Table2[[#This Row],[50D EMA]]</f>
        <v>0.11564697141408639</v>
      </c>
      <c r="U9">
        <f>(Table2[[#This Row],[Close Price]]-Table2[[#This Row],[200D EMA]])/Table2[[#This Row],[200D EMA]]</f>
        <v>0.50057777679310445</v>
      </c>
      <c r="V9">
        <v>1.4577723351243099</v>
      </c>
      <c r="W9">
        <v>879.3</v>
      </c>
      <c r="X9">
        <v>915.8</v>
      </c>
      <c r="Y9">
        <v>877.3</v>
      </c>
      <c r="Z9">
        <v>916</v>
      </c>
      <c r="AA9">
        <v>649.6</v>
      </c>
      <c r="AB9">
        <v>954.7</v>
      </c>
      <c r="AC9">
        <f>(Table2[[#This Row],[Close Price]]/Table2[[#This Row],[Day Low]])-1</f>
        <v>8.7001023541455336E-3</v>
      </c>
      <c r="AD9">
        <f>(Table2[[#This Row],[Day High]]/Table2[[#This Row],[Close Price]])-1</f>
        <v>3.2527199954901498E-2</v>
      </c>
      <c r="AE9">
        <f>(Table2[[#This Row],[Close Price]]/Table2[[#This Row],[Current Week Low]])-1</f>
        <v>1.0999658041719096E-2</v>
      </c>
      <c r="AF9">
        <f>(Table2[[#This Row],[Current Week High]]/Table2[[#This Row],[Close Price]])-1</f>
        <v>3.2752691809008416E-2</v>
      </c>
      <c r="AG9">
        <f>(Table2[[#This Row],[Close Price]]/Table2[[#This Row],[Current Month Low]])-1</f>
        <v>0.36537869458128092</v>
      </c>
      <c r="AH9">
        <f>(Table2[[#This Row],[Current Month High]]/Table2[[#This Row],[Close Price]])-1</f>
        <v>7.6385365578668374E-2</v>
      </c>
      <c r="AI9">
        <v>7.6779976323355204</v>
      </c>
      <c r="AJ9">
        <v>258.65345733926398</v>
      </c>
      <c r="AK9" t="str">
        <f>IF(AND(Table2[[#This Row],[20D EMA]]&gt;Table2[[#This Row],[50D EMA]],Table2[[#This Row],[50D EMA]]&gt;Table2[[#This Row],[200D EMA]]),"Uptrend","Downtrend/NoTrend")</f>
        <v>Uptrend</v>
      </c>
      <c r="AL9">
        <v>0.02</v>
      </c>
      <c r="AM9" t="s">
        <v>3033</v>
      </c>
      <c r="AN9">
        <v>19.05</v>
      </c>
      <c r="AO9" t="s">
        <v>3033</v>
      </c>
      <c r="AP9">
        <v>0.184463747595456</v>
      </c>
      <c r="AQ9">
        <f>(Table2[[#This Row],[Sharpe Ratio]]-AVERAGE(Table2[Sharpe Ratio]))/_xlfn.STDEV.P(Table2[Sharpe Ratio])</f>
        <v>1.441049842038072</v>
      </c>
      <c r="AR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6.406370905557444</v>
      </c>
      <c r="AS9">
        <f>_xlfn.RANK.AVG(Table2[[#This Row],[1Y Return vs Nifty Z-Score]],Table2[1Y Return vs Nifty Z-Score])</f>
        <v>24</v>
      </c>
      <c r="AT9">
        <f>_xlfn.RANK.AVG(Table2[[#This Row],[6M Return vs Nifty Z-Score]],Table2[6M Return vs Nifty Z-Score])</f>
        <v>13</v>
      </c>
      <c r="AU9">
        <f>_xlfn.RANK.AVG(Table2[[#This Row],[Sharpe Ratio Z-Score]],Table2[Sharpe Ratio Z-Score])</f>
        <v>59</v>
      </c>
      <c r="AV9">
        <f>(Table2[[#This Row],[Rank 1Y]]+Table2[[#This Row],[Rank 6M]]+Table2[[#This Row],[Rank Sharpe]])/3</f>
        <v>32</v>
      </c>
    </row>
    <row r="10" spans="1:48" x14ac:dyDescent="0.3">
      <c r="A10" t="s">
        <v>63</v>
      </c>
      <c r="B10" t="s">
        <v>64</v>
      </c>
      <c r="C10" t="s">
        <v>2995</v>
      </c>
      <c r="D10" t="s">
        <v>65</v>
      </c>
      <c r="E10">
        <v>359242.52287500002</v>
      </c>
      <c r="F10">
        <v>5285.45</v>
      </c>
      <c r="G10">
        <v>157.91820979947801</v>
      </c>
      <c r="H10">
        <f>(Table2[[#This Row],[1Y Return vs Nifty]]-AVERAGE(Table2[1Y Return vs Nifty]))/_xlfn.STDEV.P(Table2[1Y Return vs Nifty])</f>
        <v>1.3408819492179784</v>
      </c>
      <c r="I10">
        <v>-0.89731990130098205</v>
      </c>
      <c r="J10">
        <f>(Table2[[#This Row],[1M Return vs Nifty]]-AVERAGE(Table2[1M Return vs Nifty]))/_xlfn.STDEV.P(Table2[1M Return vs Nifty])</f>
        <v>-0.34450410718173141</v>
      </c>
      <c r="K10">
        <v>76.062764888448498</v>
      </c>
      <c r="L10">
        <f>(Table2[[#This Row],[6M Return vs Nifty]]-AVERAGE(Table2[6M Return vs Nifty]))/_xlfn.STDEV.P(Table2[6M Return vs Nifty])</f>
        <v>1.9253884829771546</v>
      </c>
      <c r="M10">
        <v>-5.1374178894053397</v>
      </c>
      <c r="N10">
        <f>(Table2[[#This Row],[1W Return vs Nifty]]-AVERAGE(Table2[1W Return vs Nifty]))/_xlfn.STDEV.P(Table2[1W Return vs Nifty])</f>
        <v>-0.79719587516446033</v>
      </c>
      <c r="O10">
        <v>5050.53</v>
      </c>
      <c r="P10">
        <v>4585.1475989033797</v>
      </c>
      <c r="Q10">
        <v>3358.7800888232</v>
      </c>
      <c r="R10">
        <v>63.559748710457299</v>
      </c>
      <c r="S10">
        <f>(Table2[[#This Row],[Close Price]]-Table2[[#This Row],[20D EMA]])/Table2[[#This Row],[20D EMA]]</f>
        <v>4.6513930221184725E-2</v>
      </c>
      <c r="T10">
        <f>(Table2[[#This Row],[Close Price]]-Table2[[#This Row],[50D EMA]])/Table2[[#This Row],[50D EMA]]</f>
        <v>0.15273279343594304</v>
      </c>
      <c r="U10">
        <f>(Table2[[#This Row],[Close Price]]-Table2[[#This Row],[200D EMA]])/Table2[[#This Row],[200D EMA]]</f>
        <v>0.57362192826736624</v>
      </c>
      <c r="V10">
        <v>1.3210842927867601</v>
      </c>
      <c r="W10">
        <v>5274.6</v>
      </c>
      <c r="X10">
        <v>5410</v>
      </c>
      <c r="Y10">
        <v>5114.6000000000004</v>
      </c>
      <c r="Z10">
        <v>5455</v>
      </c>
      <c r="AA10">
        <v>3920</v>
      </c>
      <c r="AB10">
        <v>5582.8</v>
      </c>
      <c r="AC10">
        <f>(Table2[[#This Row],[Close Price]]/Table2[[#This Row],[Day Low]])-1</f>
        <v>2.0570280210820968E-3</v>
      </c>
      <c r="AD10">
        <f>(Table2[[#This Row],[Day High]]/Table2[[#This Row],[Close Price]])-1</f>
        <v>2.3564691748100941E-2</v>
      </c>
      <c r="AE10">
        <f>(Table2[[#This Row],[Close Price]]/Table2[[#This Row],[Current Week Low]])-1</f>
        <v>3.3404371798380961E-2</v>
      </c>
      <c r="AF10">
        <f>(Table2[[#This Row],[Current Week High]]/Table2[[#This Row],[Close Price]])-1</f>
        <v>3.2078630958574994E-2</v>
      </c>
      <c r="AG10">
        <f>(Table2[[#This Row],[Close Price]]/Table2[[#This Row],[Current Month Low]])-1</f>
        <v>0.34832908163265297</v>
      </c>
      <c r="AH10">
        <f>(Table2[[#This Row],[Current Month High]]/Table2[[#This Row],[Close Price]])-1</f>
        <v>5.6258218316321384E-2</v>
      </c>
      <c r="AI10">
        <v>5.6258218316321296</v>
      </c>
      <c r="AJ10">
        <v>198.984613644077</v>
      </c>
      <c r="AK10" t="str">
        <f>IF(AND(Table2[[#This Row],[20D EMA]]&gt;Table2[[#This Row],[50D EMA]],Table2[[#This Row],[50D EMA]]&gt;Table2[[#This Row],[200D EMA]]),"Uptrend","Downtrend/NoTrend")</f>
        <v>Uptrend</v>
      </c>
      <c r="AL10">
        <v>0</v>
      </c>
      <c r="AM10">
        <v>0</v>
      </c>
      <c r="AN10">
        <v>11.39</v>
      </c>
      <c r="AO10" t="s">
        <v>3033</v>
      </c>
      <c r="AP10">
        <v>0.28780678513232</v>
      </c>
      <c r="AQ10">
        <f>(Table2[[#This Row],[Sharpe Ratio]]-AVERAGE(Table2[Sharpe Ratio]))/_xlfn.STDEV.P(Table2[Sharpe Ratio])</f>
        <v>2.611012356690503</v>
      </c>
      <c r="AR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4.7355828065394441</v>
      </c>
      <c r="AS10">
        <f>_xlfn.RANK.AVG(Table2[[#This Row],[1Y Return vs Nifty Z-Score]],Table2[1Y Return vs Nifty Z-Score])</f>
        <v>58</v>
      </c>
      <c r="AT10">
        <f>_xlfn.RANK.AVG(Table2[[#This Row],[6M Return vs Nifty Z-Score]],Table2[6M Return vs Nifty Z-Score])</f>
        <v>36</v>
      </c>
      <c r="AU10">
        <f>_xlfn.RANK.AVG(Table2[[#This Row],[Sharpe Ratio Z-Score]],Table2[Sharpe Ratio Z-Score])</f>
        <v>5</v>
      </c>
      <c r="AV10">
        <f>(Table2[[#This Row],[Rank 1Y]]+Table2[[#This Row],[Rank 6M]]+Table2[[#This Row],[Rank Sharpe]])/3</f>
        <v>33</v>
      </c>
    </row>
    <row r="11" spans="1:48" x14ac:dyDescent="0.3">
      <c r="A11" t="s">
        <v>141</v>
      </c>
      <c r="B11" t="s">
        <v>142</v>
      </c>
      <c r="C11" t="s">
        <v>2999</v>
      </c>
      <c r="D11" t="s">
        <v>143</v>
      </c>
      <c r="E11">
        <v>189788.90563548001</v>
      </c>
      <c r="F11">
        <v>5363.8</v>
      </c>
      <c r="G11">
        <v>178.16417415456999</v>
      </c>
      <c r="H11">
        <f>(Table2[[#This Row],[1Y Return vs Nifty]]-AVERAGE(Table2[1Y Return vs Nifty]))/_xlfn.STDEV.P(Table2[1Y Return vs Nifty])</f>
        <v>1.5810014320859418</v>
      </c>
      <c r="I11">
        <v>8.3358055338038906</v>
      </c>
      <c r="J11">
        <f>(Table2[[#This Row],[1M Return vs Nifty]]-AVERAGE(Table2[1M Return vs Nifty]))/_xlfn.STDEV.P(Table2[1M Return vs Nifty])</f>
        <v>0.5460040150105</v>
      </c>
      <c r="K11">
        <v>69.277977896936093</v>
      </c>
      <c r="L11">
        <f>(Table2[[#This Row],[6M Return vs Nifty]]-AVERAGE(Table2[6M Return vs Nifty]))/_xlfn.STDEV.P(Table2[6M Return vs Nifty])</f>
        <v>1.7195976423293811</v>
      </c>
      <c r="M11">
        <v>-2.1709715375182501</v>
      </c>
      <c r="N11">
        <f>(Table2[[#This Row],[1W Return vs Nifty]]-AVERAGE(Table2[1W Return vs Nifty]))/_xlfn.STDEV.P(Table2[1W Return vs Nifty])</f>
        <v>-0.14382347541972992</v>
      </c>
      <c r="O11">
        <v>5081.28</v>
      </c>
      <c r="P11">
        <v>4701.7150941339396</v>
      </c>
      <c r="Q11">
        <v>3601.5171032518801</v>
      </c>
      <c r="R11">
        <v>68.622023294062004</v>
      </c>
      <c r="S11">
        <f>(Table2[[#This Row],[Close Price]]-Table2[[#This Row],[20D EMA]])/Table2[[#This Row],[20D EMA]]</f>
        <v>5.5600163738270758E-2</v>
      </c>
      <c r="T11">
        <f>(Table2[[#This Row],[Close Price]]-Table2[[#This Row],[50D EMA]])/Table2[[#This Row],[50D EMA]]</f>
        <v>0.14081774259186949</v>
      </c>
      <c r="U11">
        <f>(Table2[[#This Row],[Close Price]]-Table2[[#This Row],[200D EMA]])/Table2[[#This Row],[200D EMA]]</f>
        <v>0.48931682016917827</v>
      </c>
      <c r="V11">
        <v>0.95027854135531298</v>
      </c>
      <c r="W11">
        <v>5260</v>
      </c>
      <c r="X11">
        <v>5395</v>
      </c>
      <c r="Y11">
        <v>5200</v>
      </c>
      <c r="Z11">
        <v>5459</v>
      </c>
      <c r="AA11">
        <v>4196</v>
      </c>
      <c r="AB11">
        <v>5459</v>
      </c>
      <c r="AC11">
        <f>(Table2[[#This Row],[Close Price]]/Table2[[#This Row],[Day Low]])-1</f>
        <v>1.9733840304182459E-2</v>
      </c>
      <c r="AD11">
        <f>(Table2[[#This Row],[Day High]]/Table2[[#This Row],[Close Price]])-1</f>
        <v>5.8167716917110202E-3</v>
      </c>
      <c r="AE11">
        <f>(Table2[[#This Row],[Close Price]]/Table2[[#This Row],[Current Week Low]])-1</f>
        <v>3.1500000000000083E-2</v>
      </c>
      <c r="AF11">
        <f>(Table2[[#This Row],[Current Week High]]/Table2[[#This Row],[Close Price]])-1</f>
        <v>1.7748611059323682E-2</v>
      </c>
      <c r="AG11">
        <f>(Table2[[#This Row],[Close Price]]/Table2[[#This Row],[Current Month Low]])-1</f>
        <v>0.27831267874165877</v>
      </c>
      <c r="AH11">
        <f>(Table2[[#This Row],[Current Month High]]/Table2[[#This Row],[Close Price]])-1</f>
        <v>1.7748611059323682E-2</v>
      </c>
      <c r="AI11">
        <v>1.77486110593236</v>
      </c>
      <c r="AJ11">
        <v>223.61760535762701</v>
      </c>
      <c r="AK11" t="str">
        <f>IF(AND(Table2[[#This Row],[20D EMA]]&gt;Table2[[#This Row],[50D EMA]],Table2[[#This Row],[50D EMA]]&gt;Table2[[#This Row],[200D EMA]]),"Uptrend","Downtrend/NoTrend")</f>
        <v>Uptrend</v>
      </c>
      <c r="AL11">
        <v>0.23</v>
      </c>
      <c r="AM11" t="s">
        <v>3033</v>
      </c>
      <c r="AN11">
        <v>8.0399999999999991</v>
      </c>
      <c r="AO11" t="s">
        <v>3033</v>
      </c>
      <c r="AP11">
        <v>0.24797617463983701</v>
      </c>
      <c r="AQ11">
        <f>(Table2[[#This Row],[Sharpe Ratio]]-AVERAGE(Table2[Sharpe Ratio]))/_xlfn.STDEV.P(Table2[Sharpe Ratio])</f>
        <v>2.1600838536909288</v>
      </c>
      <c r="AR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5.8628634676970224</v>
      </c>
      <c r="AS11">
        <f>_xlfn.RANK.AVG(Table2[[#This Row],[1Y Return vs Nifty Z-Score]],Table2[1Y Return vs Nifty Z-Score])</f>
        <v>45</v>
      </c>
      <c r="AT11">
        <f>_xlfn.RANK.AVG(Table2[[#This Row],[6M Return vs Nifty Z-Score]],Table2[6M Return vs Nifty Z-Score])</f>
        <v>45</v>
      </c>
      <c r="AU11">
        <f>_xlfn.RANK.AVG(Table2[[#This Row],[Sharpe Ratio Z-Score]],Table2[Sharpe Ratio Z-Score])</f>
        <v>10</v>
      </c>
      <c r="AV11">
        <f>(Table2[[#This Row],[Rank 1Y]]+Table2[[#This Row],[Rank 6M]]+Table2[[#This Row],[Rank Sharpe]])/3</f>
        <v>33.333333333333336</v>
      </c>
    </row>
    <row r="12" spans="1:48" x14ac:dyDescent="0.3">
      <c r="A12" t="s">
        <v>312</v>
      </c>
      <c r="B12" t="s">
        <v>313</v>
      </c>
      <c r="C12" t="s">
        <v>3001</v>
      </c>
      <c r="D12" t="s">
        <v>140</v>
      </c>
      <c r="E12">
        <v>79763.451912919903</v>
      </c>
      <c r="F12">
        <v>1927.05</v>
      </c>
      <c r="G12">
        <v>205.497154375392</v>
      </c>
      <c r="H12">
        <f>(Table2[[#This Row],[1Y Return vs Nifty]]-AVERAGE(Table2[1Y Return vs Nifty]))/_xlfn.STDEV.P(Table2[1Y Return vs Nifty])</f>
        <v>1.9051737441948176</v>
      </c>
      <c r="I12">
        <v>18.451542348628202</v>
      </c>
      <c r="J12">
        <f>(Table2[[#This Row],[1M Return vs Nifty]]-AVERAGE(Table2[1M Return vs Nifty]))/_xlfn.STDEV.P(Table2[1M Return vs Nifty])</f>
        <v>1.5216374404279145</v>
      </c>
      <c r="K12">
        <v>60.537208329625898</v>
      </c>
      <c r="L12">
        <f>(Table2[[#This Row],[6M Return vs Nifty]]-AVERAGE(Table2[6M Return vs Nifty]))/_xlfn.STDEV.P(Table2[6M Return vs Nifty])</f>
        <v>1.454479471425054</v>
      </c>
      <c r="M12">
        <v>2.2729853562750901</v>
      </c>
      <c r="N12">
        <f>(Table2[[#This Row],[1W Return vs Nifty]]-AVERAGE(Table2[1W Return vs Nifty]))/_xlfn.STDEV.P(Table2[1W Return vs Nifty])</f>
        <v>0.83497689230403105</v>
      </c>
      <c r="O12">
        <v>1838.24</v>
      </c>
      <c r="P12">
        <v>1643.1223507413199</v>
      </c>
      <c r="Q12">
        <v>1225.0566985262401</v>
      </c>
      <c r="R12">
        <v>62.549599563016898</v>
      </c>
      <c r="S12">
        <f>(Table2[[#This Row],[Close Price]]-Table2[[#This Row],[20D EMA]])/Table2[[#This Row],[20D EMA]]</f>
        <v>4.8312516319958192E-2</v>
      </c>
      <c r="T12">
        <f>(Table2[[#This Row],[Close Price]]-Table2[[#This Row],[50D EMA]])/Table2[[#This Row],[50D EMA]]</f>
        <v>0.17279763076108223</v>
      </c>
      <c r="U12">
        <f>(Table2[[#This Row],[Close Price]]-Table2[[#This Row],[200D EMA]])/Table2[[#This Row],[200D EMA]]</f>
        <v>0.57302923392710503</v>
      </c>
      <c r="V12">
        <v>1.42046775362407</v>
      </c>
      <c r="W12">
        <v>1906.85</v>
      </c>
      <c r="X12">
        <v>2025</v>
      </c>
      <c r="Y12">
        <v>1906.85</v>
      </c>
      <c r="Z12">
        <v>2074.8000000000002</v>
      </c>
      <c r="AA12">
        <v>1386.05</v>
      </c>
      <c r="AB12">
        <v>2074.8000000000002</v>
      </c>
      <c r="AC12">
        <f>(Table2[[#This Row],[Close Price]]/Table2[[#This Row],[Day Low]])-1</f>
        <v>1.0593386999501853E-2</v>
      </c>
      <c r="AD12">
        <f>(Table2[[#This Row],[Day High]]/Table2[[#This Row],[Close Price]])-1</f>
        <v>5.082898731221297E-2</v>
      </c>
      <c r="AE12">
        <f>(Table2[[#This Row],[Close Price]]/Table2[[#This Row],[Current Week Low]])-1</f>
        <v>1.0593386999501853E-2</v>
      </c>
      <c r="AF12">
        <f>(Table2[[#This Row],[Current Week High]]/Table2[[#This Row],[Close Price]])-1</f>
        <v>7.6671596481669102E-2</v>
      </c>
      <c r="AG12">
        <f>(Table2[[#This Row],[Close Price]]/Table2[[#This Row],[Current Month Low]])-1</f>
        <v>0.39031780960282814</v>
      </c>
      <c r="AH12">
        <f>(Table2[[#This Row],[Current Month High]]/Table2[[#This Row],[Close Price]])-1</f>
        <v>7.6671596481669102E-2</v>
      </c>
      <c r="AI12">
        <v>7.6671596481669102</v>
      </c>
      <c r="AJ12">
        <v>269.73330775134298</v>
      </c>
      <c r="AK12" t="str">
        <f>IF(AND(Table2[[#This Row],[20D EMA]]&gt;Table2[[#This Row],[50D EMA]],Table2[[#This Row],[50D EMA]]&gt;Table2[[#This Row],[200D EMA]]),"Uptrend","Downtrend/NoTrend")</f>
        <v>Uptrend</v>
      </c>
      <c r="AL12">
        <v>0.24</v>
      </c>
      <c r="AM12" t="s">
        <v>3033</v>
      </c>
      <c r="AN12">
        <v>9.43</v>
      </c>
      <c r="AO12" t="s">
        <v>3033</v>
      </c>
      <c r="AP12">
        <v>0.21950045938089299</v>
      </c>
      <c r="AQ12">
        <f>(Table2[[#This Row],[Sharpe Ratio]]-AVERAGE(Table2[Sharpe Ratio]))/_xlfn.STDEV.P(Table2[Sharpe Ratio])</f>
        <v>1.8377058761808656</v>
      </c>
      <c r="AR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7.5539734245326819</v>
      </c>
      <c r="AS12">
        <f>_xlfn.RANK.AVG(Table2[[#This Row],[1Y Return vs Nifty Z-Score]],Table2[1Y Return vs Nifty Z-Score])</f>
        <v>25</v>
      </c>
      <c r="AT12">
        <f>_xlfn.RANK.AVG(Table2[[#This Row],[6M Return vs Nifty Z-Score]],Table2[6M Return vs Nifty Z-Score])</f>
        <v>58</v>
      </c>
      <c r="AU12">
        <f>_xlfn.RANK.AVG(Table2[[#This Row],[Sharpe Ratio Z-Score]],Table2[Sharpe Ratio Z-Score])</f>
        <v>21</v>
      </c>
      <c r="AV12">
        <f>(Table2[[#This Row],[Rank 1Y]]+Table2[[#This Row],[Rank 6M]]+Table2[[#This Row],[Rank Sharpe]])/3</f>
        <v>34.666666666666664</v>
      </c>
    </row>
    <row r="13" spans="1:48" x14ac:dyDescent="0.3">
      <c r="A13" t="s">
        <v>770</v>
      </c>
      <c r="B13" t="s">
        <v>771</v>
      </c>
      <c r="C13" t="s">
        <v>2995</v>
      </c>
      <c r="D13" t="s">
        <v>230</v>
      </c>
      <c r="E13">
        <v>19956.452853700001</v>
      </c>
      <c r="F13">
        <v>1398.95</v>
      </c>
      <c r="G13">
        <v>229.85836925599699</v>
      </c>
      <c r="H13">
        <f>(Table2[[#This Row],[1Y Return vs Nifty]]-AVERAGE(Table2[1Y Return vs Nifty]))/_xlfn.STDEV.P(Table2[1Y Return vs Nifty])</f>
        <v>2.1941005750718561</v>
      </c>
      <c r="I13">
        <v>3.3372868892163501</v>
      </c>
      <c r="J13">
        <f>(Table2[[#This Row],[1M Return vs Nifty]]-AVERAGE(Table2[1M Return vs Nifty]))/_xlfn.STDEV.P(Table2[1M Return vs Nifty])</f>
        <v>6.3911414490776849E-2</v>
      </c>
      <c r="K13">
        <v>97.633094912247302</v>
      </c>
      <c r="L13">
        <f>(Table2[[#This Row],[6M Return vs Nifty]]-AVERAGE(Table2[6M Return vs Nifty]))/_xlfn.STDEV.P(Table2[6M Return vs Nifty])</f>
        <v>2.5796428249632055</v>
      </c>
      <c r="M13">
        <v>1.5213114263807801</v>
      </c>
      <c r="N13">
        <f>(Table2[[#This Row],[1W Return vs Nifty]]-AVERAGE(Table2[1W Return vs Nifty]))/_xlfn.STDEV.P(Table2[1W Return vs Nifty])</f>
        <v>0.66941751885095235</v>
      </c>
      <c r="O13">
        <v>1304.6199999999999</v>
      </c>
      <c r="P13">
        <v>1187.0665174184501</v>
      </c>
      <c r="Q13">
        <v>863.07529881075197</v>
      </c>
      <c r="R13">
        <v>66.759234853136405</v>
      </c>
      <c r="S13">
        <f>(Table2[[#This Row],[Close Price]]-Table2[[#This Row],[20D EMA]])/Table2[[#This Row],[20D EMA]]</f>
        <v>7.2304579111158923E-2</v>
      </c>
      <c r="T13">
        <f>(Table2[[#This Row],[Close Price]]-Table2[[#This Row],[50D EMA]])/Table2[[#This Row],[50D EMA]]</f>
        <v>0.17849335270810221</v>
      </c>
      <c r="U13">
        <f>(Table2[[#This Row],[Close Price]]-Table2[[#This Row],[200D EMA]])/Table2[[#This Row],[200D EMA]]</f>
        <v>0.62088985970012134</v>
      </c>
      <c r="V13">
        <v>0.81055961378543995</v>
      </c>
      <c r="W13">
        <v>1361.05</v>
      </c>
      <c r="X13">
        <v>1418</v>
      </c>
      <c r="Y13">
        <v>1361.05</v>
      </c>
      <c r="Z13">
        <v>1435</v>
      </c>
      <c r="AA13">
        <v>1090</v>
      </c>
      <c r="AB13">
        <v>1435</v>
      </c>
      <c r="AC13">
        <f>(Table2[[#This Row],[Close Price]]/Table2[[#This Row],[Day Low]])-1</f>
        <v>2.7846148194408782E-2</v>
      </c>
      <c r="AD13">
        <f>(Table2[[#This Row],[Day High]]/Table2[[#This Row],[Close Price]])-1</f>
        <v>1.3617355874048442E-2</v>
      </c>
      <c r="AE13">
        <f>(Table2[[#This Row],[Close Price]]/Table2[[#This Row],[Current Week Low]])-1</f>
        <v>2.7846148194408782E-2</v>
      </c>
      <c r="AF13">
        <f>(Table2[[#This Row],[Current Week High]]/Table2[[#This Row],[Close Price]])-1</f>
        <v>2.5769326995246367E-2</v>
      </c>
      <c r="AG13">
        <f>(Table2[[#This Row],[Close Price]]/Table2[[#This Row],[Current Month Low]])-1</f>
        <v>0.28344036697247721</v>
      </c>
      <c r="AH13">
        <f>(Table2[[#This Row],[Current Month High]]/Table2[[#This Row],[Close Price]])-1</f>
        <v>2.5769326995246367E-2</v>
      </c>
      <c r="AI13">
        <v>2.57693269952463</v>
      </c>
      <c r="AJ13">
        <v>266.12143417953399</v>
      </c>
      <c r="AK13" t="str">
        <f>IF(AND(Table2[[#This Row],[20D EMA]]&gt;Table2[[#This Row],[50D EMA]],Table2[[#This Row],[50D EMA]]&gt;Table2[[#This Row],[200D EMA]]),"Uptrend","Downtrend/NoTrend")</f>
        <v>Uptrend</v>
      </c>
      <c r="AL13">
        <v>0.44</v>
      </c>
      <c r="AM13" t="s">
        <v>3033</v>
      </c>
      <c r="AN13">
        <v>12.69</v>
      </c>
      <c r="AO13" t="s">
        <v>3033</v>
      </c>
      <c r="AP13">
        <v>0.17314254994539099</v>
      </c>
      <c r="AQ13">
        <f>(Table2[[#This Row],[Sharpe Ratio]]-AVERAGE(Table2[Sharpe Ratio]))/_xlfn.STDEV.P(Table2[Sharpe Ratio])</f>
        <v>1.3128808121039321</v>
      </c>
      <c r="AR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6.8199531454807225</v>
      </c>
      <c r="AS13">
        <f>_xlfn.RANK.AVG(Table2[[#This Row],[1Y Return vs Nifty Z-Score]],Table2[1Y Return vs Nifty Z-Score])</f>
        <v>20</v>
      </c>
      <c r="AT13">
        <f>_xlfn.RANK.AVG(Table2[[#This Row],[6M Return vs Nifty Z-Score]],Table2[6M Return vs Nifty Z-Score])</f>
        <v>18</v>
      </c>
      <c r="AU13">
        <f>_xlfn.RANK.AVG(Table2[[#This Row],[Sharpe Ratio Z-Score]],Table2[Sharpe Ratio Z-Score])</f>
        <v>68</v>
      </c>
      <c r="AV13">
        <f>(Table2[[#This Row],[Rank 1Y]]+Table2[[#This Row],[Rank 6M]]+Table2[[#This Row],[Rank Sharpe]])/3</f>
        <v>35.333333333333336</v>
      </c>
    </row>
    <row r="14" spans="1:48" x14ac:dyDescent="0.3">
      <c r="A14" t="s">
        <v>1261</v>
      </c>
      <c r="B14" t="s">
        <v>1262</v>
      </c>
      <c r="C14" t="s">
        <v>2991</v>
      </c>
      <c r="D14" t="s">
        <v>46</v>
      </c>
      <c r="E14">
        <v>8515.5105388800002</v>
      </c>
      <c r="F14">
        <v>517.85</v>
      </c>
      <c r="G14">
        <v>189.027092570864</v>
      </c>
      <c r="H14">
        <f>(Table2[[#This Row],[1Y Return vs Nifty]]-AVERAGE(Table2[1Y Return vs Nifty]))/_xlfn.STDEV.P(Table2[1Y Return vs Nifty])</f>
        <v>1.7098369030375324</v>
      </c>
      <c r="I14">
        <v>21.585923754874401</v>
      </c>
      <c r="J14">
        <f>(Table2[[#This Row],[1M Return vs Nifty]]-AVERAGE(Table2[1M Return vs Nifty]))/_xlfn.STDEV.P(Table2[1M Return vs Nifty])</f>
        <v>1.823939420394338</v>
      </c>
      <c r="K14">
        <v>73.328321470545802</v>
      </c>
      <c r="L14">
        <f>(Table2[[#This Row],[6M Return vs Nifty]]-AVERAGE(Table2[6M Return vs Nifty]))/_xlfn.STDEV.P(Table2[6M Return vs Nifty])</f>
        <v>1.8424494886685758</v>
      </c>
      <c r="M14">
        <v>-1.3790675065720599</v>
      </c>
      <c r="N14">
        <f>(Table2[[#This Row],[1W Return vs Nifty]]-AVERAGE(Table2[1W Return vs Nifty]))/_xlfn.STDEV.P(Table2[1W Return vs Nifty])</f>
        <v>3.0596748542079093E-2</v>
      </c>
      <c r="O14">
        <v>456.38</v>
      </c>
      <c r="P14">
        <v>414.69885062855099</v>
      </c>
      <c r="Q14">
        <v>322.35194660390601</v>
      </c>
      <c r="R14">
        <v>72.422512022810807</v>
      </c>
      <c r="S14">
        <f>(Table2[[#This Row],[Close Price]]-Table2[[#This Row],[20D EMA]])/Table2[[#This Row],[20D EMA]]</f>
        <v>0.13469038958762442</v>
      </c>
      <c r="T14">
        <f>(Table2[[#This Row],[Close Price]]-Table2[[#This Row],[50D EMA]])/Table2[[#This Row],[50D EMA]]</f>
        <v>0.24873748556357184</v>
      </c>
      <c r="U14">
        <f>(Table2[[#This Row],[Close Price]]-Table2[[#This Row],[200D EMA]])/Table2[[#This Row],[200D EMA]]</f>
        <v>0.60647393464111665</v>
      </c>
      <c r="V14">
        <v>1.46361241238336</v>
      </c>
      <c r="W14">
        <v>495.7</v>
      </c>
      <c r="X14">
        <v>529.85</v>
      </c>
      <c r="Y14">
        <v>470.9</v>
      </c>
      <c r="Z14">
        <v>529.85</v>
      </c>
      <c r="AA14">
        <v>352</v>
      </c>
      <c r="AB14">
        <v>529.85</v>
      </c>
      <c r="AC14">
        <f>(Table2[[#This Row],[Close Price]]/Table2[[#This Row],[Day Low]])-1</f>
        <v>4.4684284849707545E-2</v>
      </c>
      <c r="AD14">
        <f>(Table2[[#This Row],[Day High]]/Table2[[#This Row],[Close Price]])-1</f>
        <v>2.3172733417012648E-2</v>
      </c>
      <c r="AE14">
        <f>(Table2[[#This Row],[Close Price]]/Table2[[#This Row],[Current Week Low]])-1</f>
        <v>9.970269696326195E-2</v>
      </c>
      <c r="AF14">
        <f>(Table2[[#This Row],[Current Week High]]/Table2[[#This Row],[Close Price]])-1</f>
        <v>2.3172733417012648E-2</v>
      </c>
      <c r="AG14">
        <f>(Table2[[#This Row],[Close Price]]/Table2[[#This Row],[Current Month Low]])-1</f>
        <v>0.47116477272727275</v>
      </c>
      <c r="AH14">
        <f>(Table2[[#This Row],[Current Month High]]/Table2[[#This Row],[Close Price]])-1</f>
        <v>2.3172733417012648E-2</v>
      </c>
      <c r="AI14">
        <v>2.3172733417012599</v>
      </c>
      <c r="AJ14">
        <v>223.65625</v>
      </c>
      <c r="AK14" t="str">
        <f>IF(AND(Table2[[#This Row],[20D EMA]]&gt;Table2[[#This Row],[50D EMA]],Table2[[#This Row],[50D EMA]]&gt;Table2[[#This Row],[200D EMA]]),"Uptrend","Downtrend/NoTrend")</f>
        <v>Uptrend</v>
      </c>
      <c r="AL14">
        <v>0.45</v>
      </c>
      <c r="AM14" t="s">
        <v>3033</v>
      </c>
      <c r="AN14">
        <v>18.47</v>
      </c>
      <c r="AO14" t="s">
        <v>3033</v>
      </c>
      <c r="AP14">
        <v>0.20498396454776599</v>
      </c>
      <c r="AQ14">
        <f>(Table2[[#This Row],[Sharpe Ratio]]-AVERAGE(Table2[Sharpe Ratio]))/_xlfn.STDEV.P(Table2[Sharpe Ratio])</f>
        <v>1.6733623925393486</v>
      </c>
      <c r="AR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7.0801849531818739</v>
      </c>
      <c r="AS14">
        <f>_xlfn.RANK.AVG(Table2[[#This Row],[1Y Return vs Nifty Z-Score]],Table2[1Y Return vs Nifty Z-Score])</f>
        <v>36</v>
      </c>
      <c r="AT14">
        <f>_xlfn.RANK.AVG(Table2[[#This Row],[6M Return vs Nifty Z-Score]],Table2[6M Return vs Nifty Z-Score])</f>
        <v>40</v>
      </c>
      <c r="AU14">
        <f>_xlfn.RANK.AVG(Table2[[#This Row],[Sharpe Ratio Z-Score]],Table2[Sharpe Ratio Z-Score])</f>
        <v>35</v>
      </c>
      <c r="AV14">
        <f>(Table2[[#This Row],[Rank 1Y]]+Table2[[#This Row],[Rank 6M]]+Table2[[#This Row],[Rank Sharpe]])/3</f>
        <v>37</v>
      </c>
    </row>
    <row r="15" spans="1:48" x14ac:dyDescent="0.3">
      <c r="A15" t="s">
        <v>419</v>
      </c>
      <c r="B15" t="s">
        <v>420</v>
      </c>
      <c r="C15" t="s">
        <v>2988</v>
      </c>
      <c r="D15" t="s">
        <v>124</v>
      </c>
      <c r="E15">
        <v>55082.2785</v>
      </c>
      <c r="F15">
        <v>285.2</v>
      </c>
      <c r="G15">
        <v>365.29839952045199</v>
      </c>
      <c r="H15">
        <f>(Table2[[#This Row],[1Y Return vs Nifty]]-AVERAGE(Table2[1Y Return vs Nifty]))/_xlfn.STDEV.P(Table2[1Y Return vs Nifty])</f>
        <v>3.8004350255492829</v>
      </c>
      <c r="I15">
        <v>1.4299437062554601</v>
      </c>
      <c r="J15">
        <f>(Table2[[#This Row],[1M Return vs Nifty]]-AVERAGE(Table2[1M Return vs Nifty]))/_xlfn.STDEV.P(Table2[1M Return vs Nifty])</f>
        <v>-0.12004629389005418</v>
      </c>
      <c r="K15">
        <v>159.01040485211101</v>
      </c>
      <c r="L15">
        <f>(Table2[[#This Row],[6M Return vs Nifty]]-AVERAGE(Table2[6M Return vs Nifty]))/_xlfn.STDEV.P(Table2[6M Return vs Nifty])</f>
        <v>4.4412912783375589</v>
      </c>
      <c r="M15">
        <v>-3.91203028286861</v>
      </c>
      <c r="N15">
        <f>(Table2[[#This Row],[1W Return vs Nifty]]-AVERAGE(Table2[1W Return vs Nifty]))/_xlfn.STDEV.P(Table2[1W Return vs Nifty])</f>
        <v>-0.52729905380747366</v>
      </c>
      <c r="O15">
        <v>270.01</v>
      </c>
      <c r="P15">
        <v>247.757743898901</v>
      </c>
      <c r="Q15">
        <v>175.265433610776</v>
      </c>
      <c r="R15">
        <v>53.2027543582888</v>
      </c>
      <c r="S15">
        <f>(Table2[[#This Row],[Close Price]]-Table2[[#This Row],[20D EMA]])/Table2[[#This Row],[20D EMA]]</f>
        <v>5.6257175660160731E-2</v>
      </c>
      <c r="T15">
        <f>(Table2[[#This Row],[Close Price]]-Table2[[#This Row],[50D EMA]])/Table2[[#This Row],[50D EMA]]</f>
        <v>0.15112446340477464</v>
      </c>
      <c r="U15">
        <f>(Table2[[#This Row],[Close Price]]-Table2[[#This Row],[200D EMA]])/Table2[[#This Row],[200D EMA]]</f>
        <v>0.62724613818240527</v>
      </c>
      <c r="V15">
        <v>0.77254867497125002</v>
      </c>
      <c r="W15">
        <v>273.45</v>
      </c>
      <c r="X15">
        <v>289.39999999999998</v>
      </c>
      <c r="Y15">
        <v>272.89999999999998</v>
      </c>
      <c r="Z15">
        <v>289.39999999999998</v>
      </c>
      <c r="AA15">
        <v>203.3</v>
      </c>
      <c r="AB15">
        <v>300</v>
      </c>
      <c r="AC15">
        <f>(Table2[[#This Row],[Close Price]]/Table2[[#This Row],[Day Low]])-1</f>
        <v>4.2969464253062695E-2</v>
      </c>
      <c r="AD15">
        <f>(Table2[[#This Row],[Day High]]/Table2[[#This Row],[Close Price]])-1</f>
        <v>1.4726507713884951E-2</v>
      </c>
      <c r="AE15">
        <f>(Table2[[#This Row],[Close Price]]/Table2[[#This Row],[Current Week Low]])-1</f>
        <v>4.5071454745327921E-2</v>
      </c>
      <c r="AF15">
        <f>(Table2[[#This Row],[Current Week High]]/Table2[[#This Row],[Close Price]])-1</f>
        <v>1.4726507713884951E-2</v>
      </c>
      <c r="AG15">
        <f>(Table2[[#This Row],[Close Price]]/Table2[[#This Row],[Current Month Low]])-1</f>
        <v>0.4028529267092964</v>
      </c>
      <c r="AH15">
        <f>(Table2[[#This Row],[Current Month High]]/Table2[[#This Row],[Close Price]])-1</f>
        <v>5.1893408134642494E-2</v>
      </c>
      <c r="AI15">
        <v>5.1893408134642396</v>
      </c>
      <c r="AJ15">
        <v>401.230228471001</v>
      </c>
      <c r="AK15" t="str">
        <f>IF(AND(Table2[[#This Row],[20D EMA]]&gt;Table2[[#This Row],[50D EMA]],Table2[[#This Row],[50D EMA]]&gt;Table2[[#This Row],[200D EMA]]),"Uptrend","Downtrend/NoTrend")</f>
        <v>Uptrend</v>
      </c>
      <c r="AL15">
        <v>0.25</v>
      </c>
      <c r="AM15" t="s">
        <v>3033</v>
      </c>
      <c r="AN15">
        <v>14.72</v>
      </c>
      <c r="AO15" t="s">
        <v>3033</v>
      </c>
      <c r="AP15">
        <v>0.15469257960000299</v>
      </c>
      <c r="AQ15">
        <f>(Table2[[#This Row],[Sharpe Ratio]]-AVERAGE(Table2[Sharpe Ratio]))/_xlfn.STDEV.P(Table2[Sharpe Ratio])</f>
        <v>1.1040058436973477</v>
      </c>
      <c r="AR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8.6983867998866611</v>
      </c>
      <c r="AS15">
        <f>_xlfn.RANK.AVG(Table2[[#This Row],[1Y Return vs Nifty Z-Score]],Table2[1Y Return vs Nifty Z-Score])</f>
        <v>6</v>
      </c>
      <c r="AT15">
        <f>_xlfn.RANK.AVG(Table2[[#This Row],[6M Return vs Nifty Z-Score]],Table2[6M Return vs Nifty Z-Score])</f>
        <v>2</v>
      </c>
      <c r="AU15">
        <f>_xlfn.RANK.AVG(Table2[[#This Row],[Sharpe Ratio Z-Score]],Table2[Sharpe Ratio Z-Score])</f>
        <v>104</v>
      </c>
      <c r="AV15">
        <f>(Table2[[#This Row],[Rank 1Y]]+Table2[[#This Row],[Rank 6M]]+Table2[[#This Row],[Rank Sharpe]])/3</f>
        <v>37.333333333333336</v>
      </c>
    </row>
    <row r="16" spans="1:48" x14ac:dyDescent="0.3">
      <c r="A16" t="s">
        <v>451</v>
      </c>
      <c r="B16" t="s">
        <v>452</v>
      </c>
      <c r="C16" t="s">
        <v>2995</v>
      </c>
      <c r="D16" t="s">
        <v>146</v>
      </c>
      <c r="E16">
        <v>48378.258195750001</v>
      </c>
      <c r="F16">
        <v>12630.95</v>
      </c>
      <c r="G16">
        <v>173.628064444953</v>
      </c>
      <c r="H16">
        <f>(Table2[[#This Row],[1Y Return vs Nifty]]-AVERAGE(Table2[1Y Return vs Nifty]))/_xlfn.STDEV.P(Table2[1Y Return vs Nifty])</f>
        <v>1.5272026453943295</v>
      </c>
      <c r="I16">
        <v>-2.6990851357108698</v>
      </c>
      <c r="J16">
        <f>(Table2[[#This Row],[1M Return vs Nifty]]-AVERAGE(Table2[1M Return vs Nifty]))/_xlfn.STDEV.P(Table2[1M Return vs Nifty])</f>
        <v>-0.5182791291721448</v>
      </c>
      <c r="K16">
        <v>133.516698168066</v>
      </c>
      <c r="L16">
        <f>(Table2[[#This Row],[6M Return vs Nifty]]-AVERAGE(Table2[6M Return vs Nifty]))/_xlfn.STDEV.P(Table2[6M Return vs Nifty])</f>
        <v>3.668036150903129</v>
      </c>
      <c r="M16">
        <v>-1.6017735456429301</v>
      </c>
      <c r="N16">
        <f>(Table2[[#This Row],[1W Return vs Nifty]]-AVERAGE(Table2[1W Return vs Nifty]))/_xlfn.STDEV.P(Table2[1W Return vs Nifty])</f>
        <v>-1.8455201813541763E-2</v>
      </c>
      <c r="O16">
        <v>11016.49</v>
      </c>
      <c r="P16">
        <v>10028.8144900685</v>
      </c>
      <c r="Q16">
        <v>7223.6674900609896</v>
      </c>
      <c r="R16">
        <v>61.818485008573901</v>
      </c>
      <c r="S16">
        <f>(Table2[[#This Row],[Close Price]]-Table2[[#This Row],[20D EMA]])/Table2[[#This Row],[20D EMA]]</f>
        <v>0.14654940003576467</v>
      </c>
      <c r="T16">
        <f>(Table2[[#This Row],[Close Price]]-Table2[[#This Row],[50D EMA]])/Table2[[#This Row],[50D EMA]]</f>
        <v>0.25946591319526213</v>
      </c>
      <c r="U16">
        <f>(Table2[[#This Row],[Close Price]]-Table2[[#This Row],[200D EMA]])/Table2[[#This Row],[200D EMA]]</f>
        <v>0.74855085970926349</v>
      </c>
      <c r="V16">
        <v>0.67017616589392104</v>
      </c>
      <c r="W16">
        <v>11493</v>
      </c>
      <c r="X16">
        <v>13058.75</v>
      </c>
      <c r="Y16">
        <v>11047.2</v>
      </c>
      <c r="Z16">
        <v>13058.75</v>
      </c>
      <c r="AA16">
        <v>9090</v>
      </c>
      <c r="AB16">
        <v>13058.75</v>
      </c>
      <c r="AC16">
        <f>(Table2[[#This Row],[Close Price]]/Table2[[#This Row],[Day Low]])-1</f>
        <v>9.9012442356216868E-2</v>
      </c>
      <c r="AD16">
        <f>(Table2[[#This Row],[Day High]]/Table2[[#This Row],[Close Price]])-1</f>
        <v>3.3869186403239659E-2</v>
      </c>
      <c r="AE16">
        <f>(Table2[[#This Row],[Close Price]]/Table2[[#This Row],[Current Week Low]])-1</f>
        <v>0.14336211890795858</v>
      </c>
      <c r="AF16">
        <f>(Table2[[#This Row],[Current Week High]]/Table2[[#This Row],[Close Price]])-1</f>
        <v>3.3869186403239659E-2</v>
      </c>
      <c r="AG16">
        <f>(Table2[[#This Row],[Close Price]]/Table2[[#This Row],[Current Month Low]])-1</f>
        <v>0.38954345434543458</v>
      </c>
      <c r="AH16">
        <f>(Table2[[#This Row],[Current Month High]]/Table2[[#This Row],[Close Price]])-1</f>
        <v>3.3869186403239659E-2</v>
      </c>
      <c r="AI16">
        <v>3.3869186403239602</v>
      </c>
      <c r="AJ16">
        <v>224.21135039400301</v>
      </c>
      <c r="AK16" t="str">
        <f>IF(AND(Table2[[#This Row],[20D EMA]]&gt;Table2[[#This Row],[50D EMA]],Table2[[#This Row],[50D EMA]]&gt;Table2[[#This Row],[200D EMA]]),"Uptrend","Downtrend/NoTrend")</f>
        <v>Uptrend</v>
      </c>
      <c r="AL16">
        <v>0.71</v>
      </c>
      <c r="AM16" t="s">
        <v>3033</v>
      </c>
      <c r="AN16">
        <v>20.43</v>
      </c>
      <c r="AO16" t="s">
        <v>3033</v>
      </c>
      <c r="AP16">
        <v>0.17530950865141001</v>
      </c>
      <c r="AQ16">
        <f>(Table2[[#This Row],[Sharpe Ratio]]-AVERAGE(Table2[Sharpe Ratio]))/_xlfn.STDEV.P(Table2[Sharpe Ratio])</f>
        <v>1.3374132868334234</v>
      </c>
      <c r="AR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5.9959177521451963</v>
      </c>
      <c r="AS16">
        <f>_xlfn.RANK.AVG(Table2[[#This Row],[1Y Return vs Nifty Z-Score]],Table2[1Y Return vs Nifty Z-Score])</f>
        <v>47</v>
      </c>
      <c r="AT16">
        <f>_xlfn.RANK.AVG(Table2[[#This Row],[6M Return vs Nifty Z-Score]],Table2[6M Return vs Nifty Z-Score])</f>
        <v>6</v>
      </c>
      <c r="AU16">
        <f>_xlfn.RANK.AVG(Table2[[#This Row],[Sharpe Ratio Z-Score]],Table2[Sharpe Ratio Z-Score])</f>
        <v>65</v>
      </c>
      <c r="AV16">
        <f>(Table2[[#This Row],[Rank 1Y]]+Table2[[#This Row],[Rank 6M]]+Table2[[#This Row],[Rank Sharpe]])/3</f>
        <v>39.333333333333336</v>
      </c>
    </row>
    <row r="17" spans="1:48" x14ac:dyDescent="0.3">
      <c r="A17" t="s">
        <v>872</v>
      </c>
      <c r="B17" t="s">
        <v>873</v>
      </c>
      <c r="C17" t="s">
        <v>2991</v>
      </c>
      <c r="D17" t="s">
        <v>46</v>
      </c>
      <c r="E17">
        <v>16754.12887792</v>
      </c>
      <c r="F17">
        <v>1540.95</v>
      </c>
      <c r="G17">
        <v>287.31407664450899</v>
      </c>
      <c r="H17">
        <f>(Table2[[#This Row],[1Y Return vs Nifty]]-AVERAGE(Table2[1Y Return vs Nifty]))/_xlfn.STDEV.P(Table2[1Y Return vs Nifty])</f>
        <v>2.8755319212884016</v>
      </c>
      <c r="I17">
        <v>29.539249453256001</v>
      </c>
      <c r="J17">
        <f>(Table2[[#This Row],[1M Return vs Nifty]]-AVERAGE(Table2[1M Return vs Nifty]))/_xlfn.STDEV.P(Table2[1M Return vs Nifty])</f>
        <v>2.5910145763237638</v>
      </c>
      <c r="K17">
        <v>96.507904787393002</v>
      </c>
      <c r="L17">
        <f>(Table2[[#This Row],[6M Return vs Nifty]]-AVERAGE(Table2[6M Return vs Nifty]))/_xlfn.STDEV.P(Table2[6M Return vs Nifty])</f>
        <v>2.545514440096885</v>
      </c>
      <c r="M17">
        <v>3.27478944184038</v>
      </c>
      <c r="N17">
        <f>(Table2[[#This Row],[1W Return vs Nifty]]-AVERAGE(Table2[1W Return vs Nifty]))/_xlfn.STDEV.P(Table2[1W Return vs Nifty])</f>
        <v>1.055628494192425</v>
      </c>
      <c r="O17">
        <v>1382.52</v>
      </c>
      <c r="P17">
        <v>1204.9547016153499</v>
      </c>
      <c r="Q17">
        <v>861.75533135719502</v>
      </c>
      <c r="R17">
        <v>73.478035786854406</v>
      </c>
      <c r="S17">
        <f>(Table2[[#This Row],[Close Price]]-Table2[[#This Row],[20D EMA]])/Table2[[#This Row],[20D EMA]]</f>
        <v>0.11459508723201116</v>
      </c>
      <c r="T17">
        <f>(Table2[[#This Row],[Close Price]]-Table2[[#This Row],[50D EMA]])/Table2[[#This Row],[50D EMA]]</f>
        <v>0.2788447548561106</v>
      </c>
      <c r="U17">
        <f>(Table2[[#This Row],[Close Price]]-Table2[[#This Row],[200D EMA]])/Table2[[#This Row],[200D EMA]]</f>
        <v>0.78815255784159555</v>
      </c>
      <c r="V17">
        <v>0.29459811600396801</v>
      </c>
      <c r="W17">
        <v>1520</v>
      </c>
      <c r="X17">
        <v>1590</v>
      </c>
      <c r="Y17">
        <v>1434.5</v>
      </c>
      <c r="Z17">
        <v>1590</v>
      </c>
      <c r="AA17">
        <v>1200</v>
      </c>
      <c r="AB17">
        <v>1590</v>
      </c>
      <c r="AC17">
        <f>(Table2[[#This Row],[Close Price]]/Table2[[#This Row],[Day Low]])-1</f>
        <v>1.3782894736842133E-2</v>
      </c>
      <c r="AD17">
        <f>(Table2[[#This Row],[Day High]]/Table2[[#This Row],[Close Price]])-1</f>
        <v>3.1831013335929192E-2</v>
      </c>
      <c r="AE17">
        <f>(Table2[[#This Row],[Close Price]]/Table2[[#This Row],[Current Week Low]])-1</f>
        <v>7.4207040780759792E-2</v>
      </c>
      <c r="AF17">
        <f>(Table2[[#This Row],[Current Week High]]/Table2[[#This Row],[Close Price]])-1</f>
        <v>3.1831013335929192E-2</v>
      </c>
      <c r="AG17">
        <f>(Table2[[#This Row],[Close Price]]/Table2[[#This Row],[Current Month Low]])-1</f>
        <v>0.28412499999999996</v>
      </c>
      <c r="AH17">
        <f>(Table2[[#This Row],[Current Month High]]/Table2[[#This Row],[Close Price]])-1</f>
        <v>3.1831013335929192E-2</v>
      </c>
      <c r="AI17">
        <v>3.1831013335929099</v>
      </c>
      <c r="AJ17">
        <v>339.017094017094</v>
      </c>
      <c r="AK17" t="str">
        <f>IF(AND(Table2[[#This Row],[20D EMA]]&gt;Table2[[#This Row],[50D EMA]],Table2[[#This Row],[50D EMA]]&gt;Table2[[#This Row],[200D EMA]]),"Uptrend","Downtrend/NoTrend")</f>
        <v>Uptrend</v>
      </c>
      <c r="AL17">
        <v>0.78</v>
      </c>
      <c r="AM17" t="s">
        <v>3033</v>
      </c>
      <c r="AN17">
        <v>25.22</v>
      </c>
      <c r="AO17" t="s">
        <v>3033</v>
      </c>
      <c r="AP17">
        <v>0.16286010506997101</v>
      </c>
      <c r="AQ17">
        <f>(Table2[[#This Row],[Sharpe Ratio]]-AVERAGE(Table2[Sharpe Ratio]))/_xlfn.STDEV.P(Table2[Sharpe Ratio])</f>
        <v>1.1964716630218755</v>
      </c>
      <c r="AR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10.264161094923351</v>
      </c>
      <c r="AS17">
        <f>_xlfn.RANK.AVG(Table2[[#This Row],[1Y Return vs Nifty Z-Score]],Table2[1Y Return vs Nifty Z-Score])</f>
        <v>10</v>
      </c>
      <c r="AT17">
        <f>_xlfn.RANK.AVG(Table2[[#This Row],[6M Return vs Nifty Z-Score]],Table2[6M Return vs Nifty Z-Score])</f>
        <v>20</v>
      </c>
      <c r="AU17">
        <f>_xlfn.RANK.AVG(Table2[[#This Row],[Sharpe Ratio Z-Score]],Table2[Sharpe Ratio Z-Score])</f>
        <v>88</v>
      </c>
      <c r="AV17">
        <f>(Table2[[#This Row],[Rank 1Y]]+Table2[[#This Row],[Rank 6M]]+Table2[[#This Row],[Rank Sharpe]])/3</f>
        <v>39.333333333333336</v>
      </c>
    </row>
    <row r="18" spans="1:48" x14ac:dyDescent="0.3">
      <c r="A18" t="s">
        <v>1081</v>
      </c>
      <c r="B18" t="s">
        <v>1082</v>
      </c>
      <c r="C18" t="s">
        <v>3001</v>
      </c>
      <c r="D18" t="s">
        <v>140</v>
      </c>
      <c r="E18">
        <v>11302.55403476</v>
      </c>
      <c r="F18">
        <v>475.65</v>
      </c>
      <c r="G18">
        <v>376.16578924841599</v>
      </c>
      <c r="H18">
        <f>(Table2[[#This Row],[1Y Return vs Nifty]]-AVERAGE(Table2[1Y Return vs Nifty]))/_xlfn.STDEV.P(Table2[1Y Return vs Nifty])</f>
        <v>3.9293235267753084</v>
      </c>
      <c r="I18">
        <v>11.9192570882078</v>
      </c>
      <c r="J18">
        <f>(Table2[[#This Row],[1M Return vs Nifty]]-AVERAGE(Table2[1M Return vs Nifty]))/_xlfn.STDEV.P(Table2[1M Return vs Nifty])</f>
        <v>0.89161750603341428</v>
      </c>
      <c r="K18">
        <v>139.81381497237101</v>
      </c>
      <c r="L18">
        <f>(Table2[[#This Row],[6M Return vs Nifty]]-AVERAGE(Table2[6M Return vs Nifty]))/_xlfn.STDEV.P(Table2[6M Return vs Nifty])</f>
        <v>3.8590353617016806</v>
      </c>
      <c r="M18">
        <v>8.9516567896771893</v>
      </c>
      <c r="N18">
        <f>(Table2[[#This Row],[1W Return vs Nifty]]-AVERAGE(Table2[1W Return vs Nifty]))/_xlfn.STDEV.P(Table2[1W Return vs Nifty])</f>
        <v>2.305982622366396</v>
      </c>
      <c r="O18">
        <v>430.98</v>
      </c>
      <c r="P18">
        <v>392.20261791993698</v>
      </c>
      <c r="Q18">
        <v>269.66767456617902</v>
      </c>
      <c r="R18">
        <v>76.078216684081696</v>
      </c>
      <c r="S18">
        <f>(Table2[[#This Row],[Close Price]]-Table2[[#This Row],[20D EMA]])/Table2[[#This Row],[20D EMA]]</f>
        <v>0.10364750104413188</v>
      </c>
      <c r="T18">
        <f>(Table2[[#This Row],[Close Price]]-Table2[[#This Row],[50D EMA]])/Table2[[#This Row],[50D EMA]]</f>
        <v>0.21276599968309667</v>
      </c>
      <c r="U18">
        <f>(Table2[[#This Row],[Close Price]]-Table2[[#This Row],[200D EMA]])/Table2[[#This Row],[200D EMA]]</f>
        <v>0.76383765968683404</v>
      </c>
      <c r="V18">
        <v>0.276149765029924</v>
      </c>
      <c r="W18">
        <v>461.35</v>
      </c>
      <c r="X18">
        <v>487</v>
      </c>
      <c r="Y18">
        <v>422.55</v>
      </c>
      <c r="Z18">
        <v>487</v>
      </c>
      <c r="AA18">
        <v>377.1</v>
      </c>
      <c r="AB18">
        <v>487</v>
      </c>
      <c r="AC18">
        <f>(Table2[[#This Row],[Close Price]]/Table2[[#This Row],[Day Low]])-1</f>
        <v>3.0995990029261788E-2</v>
      </c>
      <c r="AD18">
        <f>(Table2[[#This Row],[Day High]]/Table2[[#This Row],[Close Price]])-1</f>
        <v>2.3862083464732509E-2</v>
      </c>
      <c r="AE18">
        <f>(Table2[[#This Row],[Close Price]]/Table2[[#This Row],[Current Week Low]])-1</f>
        <v>0.12566560170394037</v>
      </c>
      <c r="AF18">
        <f>(Table2[[#This Row],[Current Week High]]/Table2[[#This Row],[Close Price]])-1</f>
        <v>2.3862083464732509E-2</v>
      </c>
      <c r="AG18">
        <f>(Table2[[#This Row],[Close Price]]/Table2[[#This Row],[Current Month Low]])-1</f>
        <v>0.26133651551312642</v>
      </c>
      <c r="AH18">
        <f>(Table2[[#This Row],[Current Month High]]/Table2[[#This Row],[Close Price]])-1</f>
        <v>2.3862083464732509E-2</v>
      </c>
      <c r="AI18">
        <v>2.38620834647325</v>
      </c>
      <c r="AJ18">
        <v>418.13725490195998</v>
      </c>
      <c r="AK18" t="str">
        <f>IF(AND(Table2[[#This Row],[20D EMA]]&gt;Table2[[#This Row],[50D EMA]],Table2[[#This Row],[50D EMA]]&gt;Table2[[#This Row],[200D EMA]]),"Uptrend","Downtrend/NoTrend")</f>
        <v>Uptrend</v>
      </c>
      <c r="AL18">
        <v>0.73</v>
      </c>
      <c r="AM18" t="s">
        <v>3033</v>
      </c>
      <c r="AN18">
        <v>15.32</v>
      </c>
      <c r="AO18" t="s">
        <v>3033</v>
      </c>
      <c r="AP18">
        <v>0.15048228221857099</v>
      </c>
      <c r="AQ18">
        <f>(Table2[[#This Row],[Sharpe Ratio]]-AVERAGE(Table2[Sharpe Ratio]))/_xlfn.STDEV.P(Table2[Sharpe Ratio])</f>
        <v>1.0563404157283123</v>
      </c>
      <c r="AR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12.042299432605112</v>
      </c>
      <c r="AS18">
        <f>_xlfn.RANK.AVG(Table2[[#This Row],[1Y Return vs Nifty Z-Score]],Table2[1Y Return vs Nifty Z-Score])</f>
        <v>5</v>
      </c>
      <c r="AT18">
        <f>_xlfn.RANK.AVG(Table2[[#This Row],[6M Return vs Nifty Z-Score]],Table2[6M Return vs Nifty Z-Score])</f>
        <v>3</v>
      </c>
      <c r="AU18">
        <f>_xlfn.RANK.AVG(Table2[[#This Row],[Sharpe Ratio Z-Score]],Table2[Sharpe Ratio Z-Score])</f>
        <v>111</v>
      </c>
      <c r="AV18">
        <f>(Table2[[#This Row],[Rank 1Y]]+Table2[[#This Row],[Rank 6M]]+Table2[[#This Row],[Rank Sharpe]])/3</f>
        <v>39.666666666666664</v>
      </c>
    </row>
    <row r="19" spans="1:48" x14ac:dyDescent="0.3">
      <c r="A19" t="s">
        <v>412</v>
      </c>
      <c r="B19" t="s">
        <v>413</v>
      </c>
      <c r="C19" t="s">
        <v>2995</v>
      </c>
      <c r="D19" t="s">
        <v>65</v>
      </c>
      <c r="E19">
        <v>56646.735937500001</v>
      </c>
      <c r="F19">
        <v>1589.75</v>
      </c>
      <c r="G19">
        <v>163.08945954446</v>
      </c>
      <c r="H19">
        <f>(Table2[[#This Row],[1Y Return vs Nifty]]-AVERAGE(Table2[1Y Return vs Nifty]))/_xlfn.STDEV.P(Table2[1Y Return vs Nifty])</f>
        <v>1.4022135703138074</v>
      </c>
      <c r="I19">
        <v>-7.3839270633485796</v>
      </c>
      <c r="J19">
        <f>(Table2[[#This Row],[1M Return vs Nifty]]-AVERAGE(Table2[1M Return vs Nifty]))/_xlfn.STDEV.P(Table2[1M Return vs Nifty])</f>
        <v>-0.97011852170182122</v>
      </c>
      <c r="K19">
        <v>76.281908319086895</v>
      </c>
      <c r="L19">
        <f>(Table2[[#This Row],[6M Return vs Nifty]]-AVERAGE(Table2[6M Return vs Nifty]))/_xlfn.STDEV.P(Table2[6M Return vs Nifty])</f>
        <v>1.9320353697357115</v>
      </c>
      <c r="M19">
        <v>-6.5974394117147099</v>
      </c>
      <c r="N19">
        <f>(Table2[[#This Row],[1W Return vs Nifty]]-AVERAGE(Table2[1W Return vs Nifty]))/_xlfn.STDEV.P(Table2[1W Return vs Nifty])</f>
        <v>-1.1187718123471384</v>
      </c>
      <c r="O19">
        <v>1480.43</v>
      </c>
      <c r="P19">
        <v>1301.75052067161</v>
      </c>
      <c r="Q19">
        <v>936.48705689751398</v>
      </c>
      <c r="R19">
        <v>57.481118822149398</v>
      </c>
      <c r="S19">
        <f>(Table2[[#This Row],[Close Price]]-Table2[[#This Row],[20D EMA]])/Table2[[#This Row],[20D EMA]]</f>
        <v>7.384341036050332E-2</v>
      </c>
      <c r="T19">
        <f>(Table2[[#This Row],[Close Price]]-Table2[[#This Row],[50D EMA]])/Table2[[#This Row],[50D EMA]]</f>
        <v>0.22124014913380088</v>
      </c>
      <c r="U19">
        <f>(Table2[[#This Row],[Close Price]]-Table2[[#This Row],[200D EMA]])/Table2[[#This Row],[200D EMA]]</f>
        <v>0.69756750858541439</v>
      </c>
      <c r="V19">
        <v>1.55252869587408</v>
      </c>
      <c r="W19">
        <v>1567.3</v>
      </c>
      <c r="X19">
        <v>1630</v>
      </c>
      <c r="Y19">
        <v>1496</v>
      </c>
      <c r="Z19">
        <v>1630</v>
      </c>
      <c r="AA19">
        <v>1293.2</v>
      </c>
      <c r="AB19">
        <v>1662.95</v>
      </c>
      <c r="AC19">
        <f>(Table2[[#This Row],[Close Price]]/Table2[[#This Row],[Day Low]])-1</f>
        <v>1.4323996682192419E-2</v>
      </c>
      <c r="AD19">
        <f>(Table2[[#This Row],[Day High]]/Table2[[#This Row],[Close Price]])-1</f>
        <v>2.5318446296587416E-2</v>
      </c>
      <c r="AE19">
        <f>(Table2[[#This Row],[Close Price]]/Table2[[#This Row],[Current Week Low]])-1</f>
        <v>6.2667112299465311E-2</v>
      </c>
      <c r="AF19">
        <f>(Table2[[#This Row],[Current Week High]]/Table2[[#This Row],[Close Price]])-1</f>
        <v>2.5318446296587416E-2</v>
      </c>
      <c r="AG19">
        <f>(Table2[[#This Row],[Close Price]]/Table2[[#This Row],[Current Month Low]])-1</f>
        <v>0.22931487782245585</v>
      </c>
      <c r="AH19">
        <f>(Table2[[#This Row],[Current Month High]]/Table2[[#This Row],[Close Price]])-1</f>
        <v>4.6044975625098239E-2</v>
      </c>
      <c r="AI19">
        <v>4.6044975625098203</v>
      </c>
      <c r="AJ19">
        <v>253.277777777777</v>
      </c>
      <c r="AK19" t="str">
        <f>IF(AND(Table2[[#This Row],[20D EMA]]&gt;Table2[[#This Row],[50D EMA]],Table2[[#This Row],[50D EMA]]&gt;Table2[[#This Row],[200D EMA]]),"Uptrend","Downtrend/NoTrend")</f>
        <v>Uptrend</v>
      </c>
      <c r="AL19">
        <v>0</v>
      </c>
      <c r="AM19">
        <v>0</v>
      </c>
      <c r="AN19">
        <v>11.1</v>
      </c>
      <c r="AO19" t="s">
        <v>3033</v>
      </c>
      <c r="AP19">
        <v>0.207848943168287</v>
      </c>
      <c r="AQ19">
        <f>(Table2[[#This Row],[Sharpe Ratio]]-AVERAGE(Table2[Sharpe Ratio]))/_xlfn.STDEV.P(Table2[Sharpe Ratio])</f>
        <v>1.705797258701421</v>
      </c>
      <c r="AR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2.9511558647019802</v>
      </c>
      <c r="AS19">
        <f>_xlfn.RANK.AVG(Table2[[#This Row],[1Y Return vs Nifty Z-Score]],Table2[1Y Return vs Nifty Z-Score])</f>
        <v>52</v>
      </c>
      <c r="AT19">
        <f>_xlfn.RANK.AVG(Table2[[#This Row],[6M Return vs Nifty Z-Score]],Table2[6M Return vs Nifty Z-Score])</f>
        <v>35</v>
      </c>
      <c r="AU19">
        <f>_xlfn.RANK.AVG(Table2[[#This Row],[Sharpe Ratio Z-Score]],Table2[Sharpe Ratio Z-Score])</f>
        <v>33</v>
      </c>
      <c r="AV19">
        <f>(Table2[[#This Row],[Rank 1Y]]+Table2[[#This Row],[Rank 6M]]+Table2[[#This Row],[Rank Sharpe]])/3</f>
        <v>40</v>
      </c>
    </row>
    <row r="20" spans="1:48" x14ac:dyDescent="0.3">
      <c r="A20" t="s">
        <v>122</v>
      </c>
      <c r="B20" t="s">
        <v>123</v>
      </c>
      <c r="C20" t="s">
        <v>2988</v>
      </c>
      <c r="D20" t="s">
        <v>124</v>
      </c>
      <c r="E20">
        <v>229496.03386600001</v>
      </c>
      <c r="F20">
        <v>175.04</v>
      </c>
      <c r="G20">
        <v>413.38118036255401</v>
      </c>
      <c r="H20">
        <f>(Table2[[#This Row],[1Y Return vs Nifty]]-AVERAGE(Table2[1Y Return vs Nifty]))/_xlfn.STDEV.P(Table2[1Y Return vs Nifty])</f>
        <v>4.3707023770155695</v>
      </c>
      <c r="I20">
        <v>-10.487157523463299</v>
      </c>
      <c r="J20">
        <f>(Table2[[#This Row],[1M Return vs Nifty]]-AVERAGE(Table2[1M Return vs Nifty]))/_xlfn.STDEV.P(Table2[1M Return vs Nifty])</f>
        <v>-1.2694160834201631</v>
      </c>
      <c r="K20">
        <v>68.391176964960593</v>
      </c>
      <c r="L20">
        <f>(Table2[[#This Row],[6M Return vs Nifty]]-AVERAGE(Table2[6M Return vs Nifty]))/_xlfn.STDEV.P(Table2[6M Return vs Nifty])</f>
        <v>1.6926998915957523</v>
      </c>
      <c r="M20">
        <v>-1.7785061391864301</v>
      </c>
      <c r="N20">
        <f>(Table2[[#This Row],[1W Return vs Nifty]]-AVERAGE(Table2[1W Return vs Nifty]))/_xlfn.STDEV.P(Table2[1W Return vs Nifty])</f>
        <v>-5.7381305662738157E-2</v>
      </c>
      <c r="O20">
        <v>174</v>
      </c>
      <c r="P20">
        <v>166.55786654692901</v>
      </c>
      <c r="Q20">
        <v>127.682032912719</v>
      </c>
      <c r="R20">
        <v>52.365834005662101</v>
      </c>
      <c r="S20">
        <f>(Table2[[#This Row],[Close Price]]-Table2[[#This Row],[20D EMA]])/Table2[[#This Row],[20D EMA]]</f>
        <v>5.9770114942528279E-3</v>
      </c>
      <c r="T20">
        <f>(Table2[[#This Row],[Close Price]]-Table2[[#This Row],[50D EMA]])/Table2[[#This Row],[50D EMA]]</f>
        <v>5.0926045277369575E-2</v>
      </c>
      <c r="U20">
        <f>(Table2[[#This Row],[Close Price]]-Table2[[#This Row],[200D EMA]])/Table2[[#This Row],[200D EMA]]</f>
        <v>0.37090549082699836</v>
      </c>
      <c r="V20">
        <v>0.63603345035417902</v>
      </c>
      <c r="W20">
        <v>174.2</v>
      </c>
      <c r="X20">
        <v>177.25</v>
      </c>
      <c r="Y20">
        <v>174.2</v>
      </c>
      <c r="Z20">
        <v>180.99</v>
      </c>
      <c r="AA20">
        <v>151.19999999999999</v>
      </c>
      <c r="AB20">
        <v>200</v>
      </c>
      <c r="AC20">
        <f>(Table2[[#This Row],[Close Price]]/Table2[[#This Row],[Day Low]])-1</f>
        <v>4.8220436280137502E-3</v>
      </c>
      <c r="AD20">
        <f>(Table2[[#This Row],[Day High]]/Table2[[#This Row],[Close Price]])-1</f>
        <v>1.2625685557586808E-2</v>
      </c>
      <c r="AE20">
        <f>(Table2[[#This Row],[Close Price]]/Table2[[#This Row],[Current Week Low]])-1</f>
        <v>4.8220436280137502E-3</v>
      </c>
      <c r="AF20">
        <f>(Table2[[#This Row],[Current Week High]]/Table2[[#This Row],[Close Price]])-1</f>
        <v>3.3992230347349217E-2</v>
      </c>
      <c r="AG20">
        <f>(Table2[[#This Row],[Close Price]]/Table2[[#This Row],[Current Month Low]])-1</f>
        <v>0.15767195767195763</v>
      </c>
      <c r="AH20">
        <f>(Table2[[#This Row],[Current Month High]]/Table2[[#This Row],[Close Price]])-1</f>
        <v>0.14259597806215729</v>
      </c>
      <c r="AI20">
        <v>14.2595978062157</v>
      </c>
      <c r="AJ20">
        <v>447.85602503912298</v>
      </c>
      <c r="AK20" t="str">
        <f>IF(AND(Table2[[#This Row],[20D EMA]]&gt;Table2[[#This Row],[50D EMA]],Table2[[#This Row],[50D EMA]]&gt;Table2[[#This Row],[200D EMA]]),"Uptrend","Downtrend/NoTrend")</f>
        <v>Uptrend</v>
      </c>
      <c r="AL20">
        <v>0.1</v>
      </c>
      <c r="AM20" t="s">
        <v>3033</v>
      </c>
      <c r="AN20">
        <v>0.83</v>
      </c>
      <c r="AO20" t="s">
        <v>3033</v>
      </c>
      <c r="AP20">
        <v>0.16848209237067799</v>
      </c>
      <c r="AQ20">
        <f>(Table2[[#This Row],[Sharpe Ratio]]-AVERAGE(Table2[Sharpe Ratio]))/_xlfn.STDEV.P(Table2[Sharpe Ratio])</f>
        <v>1.2601190509490292</v>
      </c>
      <c r="AR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5.99672393047745</v>
      </c>
      <c r="AS20">
        <f>_xlfn.RANK.AVG(Table2[[#This Row],[1Y Return vs Nifty Z-Score]],Table2[1Y Return vs Nifty Z-Score])</f>
        <v>3</v>
      </c>
      <c r="AT20">
        <f>_xlfn.RANK.AVG(Table2[[#This Row],[6M Return vs Nifty Z-Score]],Table2[6M Return vs Nifty Z-Score])</f>
        <v>46</v>
      </c>
      <c r="AU20">
        <f>_xlfn.RANK.AVG(Table2[[#This Row],[Sharpe Ratio Z-Score]],Table2[Sharpe Ratio Z-Score])</f>
        <v>75</v>
      </c>
      <c r="AV20">
        <f>(Table2[[#This Row],[Rank 1Y]]+Table2[[#This Row],[Rank 6M]]+Table2[[#This Row],[Rank Sharpe]])/3</f>
        <v>41.333333333333336</v>
      </c>
    </row>
    <row r="21" spans="1:48" x14ac:dyDescent="0.3">
      <c r="A21" t="s">
        <v>834</v>
      </c>
      <c r="B21" t="s">
        <v>835</v>
      </c>
      <c r="C21" t="s">
        <v>2995</v>
      </c>
      <c r="D21" t="s">
        <v>836</v>
      </c>
      <c r="E21">
        <v>17790.715953449999</v>
      </c>
      <c r="F21">
        <v>1504.8</v>
      </c>
      <c r="G21">
        <v>192.537612409492</v>
      </c>
      <c r="H21">
        <f>(Table2[[#This Row],[1Y Return vs Nifty]]-AVERAGE(Table2[1Y Return vs Nifty]))/_xlfn.STDEV.P(Table2[1Y Return vs Nifty])</f>
        <v>1.7514720750384689</v>
      </c>
      <c r="I21">
        <v>-1.0663847823013901</v>
      </c>
      <c r="J21">
        <f>(Table2[[#This Row],[1M Return vs Nifty]]-AVERAGE(Table2[1M Return vs Nifty]))/_xlfn.STDEV.P(Table2[1M Return vs Nifty])</f>
        <v>-0.36080992375126625</v>
      </c>
      <c r="K21">
        <v>66.330501837719297</v>
      </c>
      <c r="L21">
        <f>(Table2[[#This Row],[6M Return vs Nifty]]-AVERAGE(Table2[6M Return vs Nifty]))/_xlfn.STDEV.P(Table2[6M Return vs Nifty])</f>
        <v>1.6301971089339764</v>
      </c>
      <c r="M21">
        <v>-0.47984698216757798</v>
      </c>
      <c r="N21">
        <f>(Table2[[#This Row],[1W Return vs Nifty]]-AVERAGE(Table2[1W Return vs Nifty]))/_xlfn.STDEV.P(Table2[1W Return vs Nifty])</f>
        <v>0.22865388568063535</v>
      </c>
      <c r="O21">
        <v>1466.69</v>
      </c>
      <c r="P21">
        <v>1434.50803697778</v>
      </c>
      <c r="Q21">
        <v>1141.2230994880999</v>
      </c>
      <c r="R21">
        <v>57.646561633106302</v>
      </c>
      <c r="S21">
        <f>(Table2[[#This Row],[Close Price]]-Table2[[#This Row],[20D EMA]])/Table2[[#This Row],[20D EMA]]</f>
        <v>2.5983677532402823E-2</v>
      </c>
      <c r="T21">
        <f>(Table2[[#This Row],[Close Price]]-Table2[[#This Row],[50D EMA]])/Table2[[#This Row],[50D EMA]]</f>
        <v>4.9000745349821129E-2</v>
      </c>
      <c r="U21">
        <f>(Table2[[#This Row],[Close Price]]-Table2[[#This Row],[200D EMA]])/Table2[[#This Row],[200D EMA]]</f>
        <v>0.31858529736646923</v>
      </c>
      <c r="V21">
        <v>1.0703837181777101</v>
      </c>
      <c r="W21">
        <v>1484.25</v>
      </c>
      <c r="X21">
        <v>1522</v>
      </c>
      <c r="Y21">
        <v>1455</v>
      </c>
      <c r="Z21">
        <v>1522</v>
      </c>
      <c r="AA21">
        <v>1181</v>
      </c>
      <c r="AB21">
        <v>1560</v>
      </c>
      <c r="AC21">
        <f>(Table2[[#This Row],[Close Price]]/Table2[[#This Row],[Day Low]])-1</f>
        <v>1.3845376452753966E-2</v>
      </c>
      <c r="AD21">
        <f>(Table2[[#This Row],[Day High]]/Table2[[#This Row],[Close Price]])-1</f>
        <v>1.1430090377458901E-2</v>
      </c>
      <c r="AE21">
        <f>(Table2[[#This Row],[Close Price]]/Table2[[#This Row],[Current Week Low]])-1</f>
        <v>3.4226804123711263E-2</v>
      </c>
      <c r="AF21">
        <f>(Table2[[#This Row],[Current Week High]]/Table2[[#This Row],[Close Price]])-1</f>
        <v>1.1430090377458901E-2</v>
      </c>
      <c r="AG21">
        <f>(Table2[[#This Row],[Close Price]]/Table2[[#This Row],[Current Month Low]])-1</f>
        <v>0.27417442845046569</v>
      </c>
      <c r="AH21">
        <f>(Table2[[#This Row],[Current Month High]]/Table2[[#This Row],[Close Price]])-1</f>
        <v>3.6682615629983983E-2</v>
      </c>
      <c r="AI21">
        <v>12.639553429027099</v>
      </c>
      <c r="AJ21">
        <v>232.14876945149501</v>
      </c>
      <c r="AK21" t="str">
        <f>IF(AND(Table2[[#This Row],[20D EMA]]&gt;Table2[[#This Row],[50D EMA]],Table2[[#This Row],[50D EMA]]&gt;Table2[[#This Row],[200D EMA]]),"Uptrend","Downtrend/NoTrend")</f>
        <v>Uptrend</v>
      </c>
      <c r="AL21">
        <v>-0.1</v>
      </c>
      <c r="AM21" t="s">
        <v>3034</v>
      </c>
      <c r="AN21">
        <v>2.91</v>
      </c>
      <c r="AO21" t="s">
        <v>3033</v>
      </c>
      <c r="AP21">
        <v>0.193193877436654</v>
      </c>
      <c r="AQ21">
        <f>(Table2[[#This Row],[Sharpe Ratio]]-AVERAGE(Table2[Sharpe Ratio]))/_xlfn.STDEV.P(Table2[Sharpe Ratio])</f>
        <v>1.5398849924816302</v>
      </c>
      <c r="AR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4.7893981383834445</v>
      </c>
      <c r="AS21">
        <f>_xlfn.RANK.AVG(Table2[[#This Row],[1Y Return vs Nifty Z-Score]],Table2[1Y Return vs Nifty Z-Score])</f>
        <v>34</v>
      </c>
      <c r="AT21">
        <f>_xlfn.RANK.AVG(Table2[[#This Row],[6M Return vs Nifty Z-Score]],Table2[6M Return vs Nifty Z-Score])</f>
        <v>48</v>
      </c>
      <c r="AU21">
        <f>_xlfn.RANK.AVG(Table2[[#This Row],[Sharpe Ratio Z-Score]],Table2[Sharpe Ratio Z-Score])</f>
        <v>50</v>
      </c>
      <c r="AV21">
        <f>(Table2[[#This Row],[Rank 1Y]]+Table2[[#This Row],[Rank 6M]]+Table2[[#This Row],[Rank Sharpe]])/3</f>
        <v>44</v>
      </c>
    </row>
    <row r="22" spans="1:48" x14ac:dyDescent="0.3">
      <c r="A22" t="s">
        <v>1308</v>
      </c>
      <c r="B22" t="s">
        <v>1309</v>
      </c>
      <c r="C22" t="s">
        <v>2995</v>
      </c>
      <c r="D22" t="s">
        <v>230</v>
      </c>
      <c r="E22">
        <v>8219.3017274399899</v>
      </c>
      <c r="F22">
        <v>72.92</v>
      </c>
      <c r="G22">
        <v>190.15005337747999</v>
      </c>
      <c r="H22">
        <f>(Table2[[#This Row],[1Y Return vs Nifty]]-AVERAGE(Table2[1Y Return vs Nifty]))/_xlfn.STDEV.P(Table2[1Y Return vs Nifty])</f>
        <v>1.7231553483057525</v>
      </c>
      <c r="I22">
        <v>9.9637547983446009</v>
      </c>
      <c r="J22">
        <f>(Table2[[#This Row],[1M Return vs Nifty]]-AVERAGE(Table2[1M Return vs Nifty]))/_xlfn.STDEV.P(Table2[1M Return vs Nifty])</f>
        <v>0.7030149917138514</v>
      </c>
      <c r="K22">
        <v>48.590931999363903</v>
      </c>
      <c r="L22">
        <f>(Table2[[#This Row],[6M Return vs Nifty]]-AVERAGE(Table2[6M Return vs Nifty]))/_xlfn.STDEV.P(Table2[6M Return vs Nifty])</f>
        <v>1.092134382081696</v>
      </c>
      <c r="M22">
        <v>0.99262234744459898</v>
      </c>
      <c r="N22">
        <f>(Table2[[#This Row],[1W Return vs Nifty]]-AVERAGE(Table2[1W Return vs Nifty]))/_xlfn.STDEV.P(Table2[1W Return vs Nifty])</f>
        <v>0.55297150525504835</v>
      </c>
      <c r="O22">
        <v>68.010000000000005</v>
      </c>
      <c r="P22">
        <v>63.899798626413201</v>
      </c>
      <c r="Q22">
        <v>51.742254787568697</v>
      </c>
      <c r="R22">
        <v>63.644381512558603</v>
      </c>
      <c r="S22">
        <f>(Table2[[#This Row],[Close Price]]-Table2[[#This Row],[20D EMA]])/Table2[[#This Row],[20D EMA]]</f>
        <v>7.2195265402146686E-2</v>
      </c>
      <c r="T22">
        <f>(Table2[[#This Row],[Close Price]]-Table2[[#This Row],[50D EMA]])/Table2[[#This Row],[50D EMA]]</f>
        <v>0.14116165570916633</v>
      </c>
      <c r="U22">
        <f>(Table2[[#This Row],[Close Price]]-Table2[[#This Row],[200D EMA]])/Table2[[#This Row],[200D EMA]]</f>
        <v>0.40929304877373357</v>
      </c>
      <c r="V22">
        <v>1.2874333779890099</v>
      </c>
      <c r="W22">
        <v>71.209999999999994</v>
      </c>
      <c r="X22">
        <v>73.89</v>
      </c>
      <c r="Y22">
        <v>68.5</v>
      </c>
      <c r="Z22">
        <v>76.25</v>
      </c>
      <c r="AA22">
        <v>55</v>
      </c>
      <c r="AB22">
        <v>76.25</v>
      </c>
      <c r="AC22">
        <f>(Table2[[#This Row],[Close Price]]/Table2[[#This Row],[Day Low]])-1</f>
        <v>2.401348125263314E-2</v>
      </c>
      <c r="AD22">
        <f>(Table2[[#This Row],[Day High]]/Table2[[#This Row],[Close Price]])-1</f>
        <v>1.3302249040043845E-2</v>
      </c>
      <c r="AE22">
        <f>(Table2[[#This Row],[Close Price]]/Table2[[#This Row],[Current Week Low]])-1</f>
        <v>6.4525547445255516E-2</v>
      </c>
      <c r="AF22">
        <f>(Table2[[#This Row],[Current Week High]]/Table2[[#This Row],[Close Price]])-1</f>
        <v>4.566648381788263E-2</v>
      </c>
      <c r="AG22">
        <f>(Table2[[#This Row],[Close Price]]/Table2[[#This Row],[Current Month Low]])-1</f>
        <v>0.32581818181818178</v>
      </c>
      <c r="AH22">
        <f>(Table2[[#This Row],[Current Month High]]/Table2[[#This Row],[Close Price]])-1</f>
        <v>4.566648381788263E-2</v>
      </c>
      <c r="AI22">
        <v>4.5666483817882604</v>
      </c>
      <c r="AJ22">
        <v>224.65701630981201</v>
      </c>
      <c r="AK22" t="str">
        <f>IF(AND(Table2[[#This Row],[20D EMA]]&gt;Table2[[#This Row],[50D EMA]],Table2[[#This Row],[50D EMA]]&gt;Table2[[#This Row],[200D EMA]]),"Uptrend","Downtrend/NoTrend")</f>
        <v>Uptrend</v>
      </c>
      <c r="AL22">
        <v>0.23</v>
      </c>
      <c r="AM22" t="s">
        <v>3033</v>
      </c>
      <c r="AN22">
        <v>12.88</v>
      </c>
      <c r="AO22" t="s">
        <v>3033</v>
      </c>
      <c r="AP22">
        <v>0.22212683331549099</v>
      </c>
      <c r="AQ22">
        <f>(Table2[[#This Row],[Sharpe Ratio]]-AVERAGE(Table2[Sharpe Ratio]))/_xlfn.STDEV.P(Table2[Sharpe Ratio])</f>
        <v>1.8674394617825447</v>
      </c>
      <c r="AR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5.9387156891388919</v>
      </c>
      <c r="AS22">
        <f>_xlfn.RANK.AVG(Table2[[#This Row],[1Y Return vs Nifty Z-Score]],Table2[1Y Return vs Nifty Z-Score])</f>
        <v>35</v>
      </c>
      <c r="AT22">
        <f>_xlfn.RANK.AVG(Table2[[#This Row],[6M Return vs Nifty Z-Score]],Table2[6M Return vs Nifty Z-Score])</f>
        <v>83</v>
      </c>
      <c r="AU22">
        <f>_xlfn.RANK.AVG(Table2[[#This Row],[Sharpe Ratio Z-Score]],Table2[Sharpe Ratio Z-Score])</f>
        <v>20</v>
      </c>
      <c r="AV22">
        <f>(Table2[[#This Row],[Rank 1Y]]+Table2[[#This Row],[Rank 6M]]+Table2[[#This Row],[Rank Sharpe]])/3</f>
        <v>46</v>
      </c>
    </row>
    <row r="23" spans="1:48" x14ac:dyDescent="0.3">
      <c r="A23" t="s">
        <v>864</v>
      </c>
      <c r="B23" t="s">
        <v>865</v>
      </c>
      <c r="C23" t="s">
        <v>2995</v>
      </c>
      <c r="D23" t="s">
        <v>230</v>
      </c>
      <c r="E23">
        <v>16825.560285510001</v>
      </c>
      <c r="F23">
        <v>2236.3000000000002</v>
      </c>
      <c r="G23">
        <v>239.598270148084</v>
      </c>
      <c r="H23">
        <f>(Table2[[#This Row],[1Y Return vs Nifty]]-AVERAGE(Table2[1Y Return vs Nifty]))/_xlfn.STDEV.P(Table2[1Y Return vs Nifty])</f>
        <v>2.3096169280780261</v>
      </c>
      <c r="I23">
        <v>24.8733132078513</v>
      </c>
      <c r="J23">
        <f>(Table2[[#This Row],[1M Return vs Nifty]]-AVERAGE(Table2[1M Return vs Nifty]))/_xlfn.STDEV.P(Table2[1M Return vs Nifty])</f>
        <v>2.1409985819166848</v>
      </c>
      <c r="K23">
        <v>137.834687173048</v>
      </c>
      <c r="L23">
        <f>(Table2[[#This Row],[6M Return vs Nifty]]-AVERAGE(Table2[6M Return vs Nifty]))/_xlfn.STDEV.P(Table2[6M Return vs Nifty])</f>
        <v>3.7990060086679649</v>
      </c>
      <c r="M23">
        <v>-4.2004135730957497</v>
      </c>
      <c r="N23">
        <f>(Table2[[#This Row],[1W Return vs Nifty]]-AVERAGE(Table2[1W Return vs Nifty]))/_xlfn.STDEV.P(Table2[1W Return vs Nifty])</f>
        <v>-0.59081669748982912</v>
      </c>
      <c r="O23">
        <v>1961.35</v>
      </c>
      <c r="P23">
        <v>1696.12891825219</v>
      </c>
      <c r="Q23">
        <v>1191.9844883452699</v>
      </c>
      <c r="R23">
        <v>65.465301782350807</v>
      </c>
      <c r="S23">
        <f>(Table2[[#This Row],[Close Price]]-Table2[[#This Row],[20D EMA]])/Table2[[#This Row],[20D EMA]]</f>
        <v>0.1401840568995846</v>
      </c>
      <c r="T23">
        <f>(Table2[[#This Row],[Close Price]]-Table2[[#This Row],[50D EMA]])/Table2[[#This Row],[50D EMA]]</f>
        <v>0.31847289196887241</v>
      </c>
      <c r="U23">
        <f>(Table2[[#This Row],[Close Price]]-Table2[[#This Row],[200D EMA]])/Table2[[#This Row],[200D EMA]]</f>
        <v>0.87611501816140591</v>
      </c>
      <c r="V23">
        <v>0.84184334755575996</v>
      </c>
      <c r="W23">
        <v>2119</v>
      </c>
      <c r="X23">
        <v>2295.5</v>
      </c>
      <c r="Y23">
        <v>2086.3000000000002</v>
      </c>
      <c r="Z23">
        <v>2295.5</v>
      </c>
      <c r="AA23">
        <v>1515.25</v>
      </c>
      <c r="AB23">
        <v>2295.5</v>
      </c>
      <c r="AC23">
        <f>(Table2[[#This Row],[Close Price]]/Table2[[#This Row],[Day Low]])-1</f>
        <v>5.535630014157622E-2</v>
      </c>
      <c r="AD23">
        <f>(Table2[[#This Row],[Day High]]/Table2[[#This Row],[Close Price]])-1</f>
        <v>2.6472297992219174E-2</v>
      </c>
      <c r="AE23">
        <f>(Table2[[#This Row],[Close Price]]/Table2[[#This Row],[Current Week Low]])-1</f>
        <v>7.189761779226389E-2</v>
      </c>
      <c r="AF23">
        <f>(Table2[[#This Row],[Current Week High]]/Table2[[#This Row],[Close Price]])-1</f>
        <v>2.6472297992219174E-2</v>
      </c>
      <c r="AG23">
        <f>(Table2[[#This Row],[Close Price]]/Table2[[#This Row],[Current Month Low]])-1</f>
        <v>0.4758620689655173</v>
      </c>
      <c r="AH23">
        <f>(Table2[[#This Row],[Current Month High]]/Table2[[#This Row],[Close Price]])-1</f>
        <v>2.6472297992219174E-2</v>
      </c>
      <c r="AI23">
        <v>2.6472297992219098</v>
      </c>
      <c r="AJ23">
        <v>287.10403323524298</v>
      </c>
      <c r="AK23" t="str">
        <f>IF(AND(Table2[[#This Row],[20D EMA]]&gt;Table2[[#This Row],[50D EMA]],Table2[[#This Row],[50D EMA]]&gt;Table2[[#This Row],[200D EMA]]),"Uptrend","Downtrend/NoTrend")</f>
        <v>Uptrend</v>
      </c>
      <c r="AL23">
        <v>0.77</v>
      </c>
      <c r="AM23" t="s">
        <v>3033</v>
      </c>
      <c r="AN23">
        <v>24.4</v>
      </c>
      <c r="AO23" t="s">
        <v>3033</v>
      </c>
      <c r="AP23">
        <v>0.14461245924434701</v>
      </c>
      <c r="AQ23">
        <f>(Table2[[#This Row],[Sharpe Ratio]]-AVERAGE(Table2[Sharpe Ratio]))/_xlfn.STDEV.P(Table2[Sharpe Ratio])</f>
        <v>0.98988724180222187</v>
      </c>
      <c r="AR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8.6486920629750674</v>
      </c>
      <c r="AS23">
        <f>_xlfn.RANK.AVG(Table2[[#This Row],[1Y Return vs Nifty Z-Score]],Table2[1Y Return vs Nifty Z-Score])</f>
        <v>16</v>
      </c>
      <c r="AT23">
        <f>_xlfn.RANK.AVG(Table2[[#This Row],[6M Return vs Nifty Z-Score]],Table2[6M Return vs Nifty Z-Score])</f>
        <v>4</v>
      </c>
      <c r="AU23">
        <f>_xlfn.RANK.AVG(Table2[[#This Row],[Sharpe Ratio Z-Score]],Table2[Sharpe Ratio Z-Score])</f>
        <v>120</v>
      </c>
      <c r="AV23">
        <f>(Table2[[#This Row],[Rank 1Y]]+Table2[[#This Row],[Rank 6M]]+Table2[[#This Row],[Rank Sharpe]])/3</f>
        <v>46.666666666666664</v>
      </c>
    </row>
    <row r="24" spans="1:48" x14ac:dyDescent="0.3">
      <c r="A24" t="s">
        <v>1087</v>
      </c>
      <c r="B24" t="s">
        <v>1088</v>
      </c>
      <c r="C24" t="s">
        <v>2995</v>
      </c>
      <c r="D24" t="s">
        <v>146</v>
      </c>
      <c r="E24">
        <v>11122.862899199999</v>
      </c>
      <c r="F24">
        <v>10990.5</v>
      </c>
      <c r="G24">
        <v>155.193018810149</v>
      </c>
      <c r="H24">
        <f>(Table2[[#This Row],[1Y Return vs Nifty]]-AVERAGE(Table2[1Y Return vs Nifty]))/_xlfn.STDEV.P(Table2[1Y Return vs Nifty])</f>
        <v>1.308560868354792</v>
      </c>
      <c r="I24">
        <v>-12.146065780771</v>
      </c>
      <c r="J24">
        <f>(Table2[[#This Row],[1M Return vs Nifty]]-AVERAGE(Table2[1M Return vs Nifty]))/_xlfn.STDEV.P(Table2[1M Return vs Nifty])</f>
        <v>-1.4294129650272946</v>
      </c>
      <c r="K24">
        <v>64.439473929583997</v>
      </c>
      <c r="L24">
        <f>(Table2[[#This Row],[6M Return vs Nifty]]-AVERAGE(Table2[6M Return vs Nifty]))/_xlfn.STDEV.P(Table2[6M Return vs Nifty])</f>
        <v>1.5728399327410629</v>
      </c>
      <c r="M24">
        <v>-8.3555704187686199</v>
      </c>
      <c r="N24">
        <f>(Table2[[#This Row],[1W Return vs Nifty]]-AVERAGE(Table2[1W Return vs Nifty]))/_xlfn.STDEV.P(Table2[1W Return vs Nifty])</f>
        <v>-1.5060076288363475</v>
      </c>
      <c r="O24">
        <v>11048.05</v>
      </c>
      <c r="P24">
        <v>10568.3652306284</v>
      </c>
      <c r="Q24">
        <v>8086.7691399288196</v>
      </c>
      <c r="R24">
        <v>46.788989930145199</v>
      </c>
      <c r="S24">
        <f>(Table2[[#This Row],[Close Price]]-Table2[[#This Row],[20D EMA]])/Table2[[#This Row],[20D EMA]]</f>
        <v>-5.2090640429758445E-3</v>
      </c>
      <c r="T24">
        <f>(Table2[[#This Row],[Close Price]]-Table2[[#This Row],[50D EMA]])/Table2[[#This Row],[50D EMA]]</f>
        <v>3.9943241945140408E-2</v>
      </c>
      <c r="U24">
        <f>(Table2[[#This Row],[Close Price]]-Table2[[#This Row],[200D EMA]])/Table2[[#This Row],[200D EMA]]</f>
        <v>0.35907181345561934</v>
      </c>
      <c r="V24">
        <v>0.82607777130161797</v>
      </c>
      <c r="W24">
        <v>10900</v>
      </c>
      <c r="X24">
        <v>11178</v>
      </c>
      <c r="Y24">
        <v>10825</v>
      </c>
      <c r="Z24">
        <v>11549.8</v>
      </c>
      <c r="AA24">
        <v>9551</v>
      </c>
      <c r="AB24">
        <v>12000.05</v>
      </c>
      <c r="AC24">
        <f>(Table2[[#This Row],[Close Price]]/Table2[[#This Row],[Day Low]])-1</f>
        <v>8.3027522935779086E-3</v>
      </c>
      <c r="AD24">
        <f>(Table2[[#This Row],[Day High]]/Table2[[#This Row],[Close Price]])-1</f>
        <v>1.7060188344479421E-2</v>
      </c>
      <c r="AE24">
        <f>(Table2[[#This Row],[Close Price]]/Table2[[#This Row],[Current Week Low]])-1</f>
        <v>1.5288683602771469E-2</v>
      </c>
      <c r="AF24">
        <f>(Table2[[#This Row],[Current Week High]]/Table2[[#This Row],[Close Price]])-1</f>
        <v>5.0889404485692014E-2</v>
      </c>
      <c r="AG24">
        <f>(Table2[[#This Row],[Close Price]]/Table2[[#This Row],[Current Month Low]])-1</f>
        <v>0.15071720238718456</v>
      </c>
      <c r="AH24">
        <f>(Table2[[#This Row],[Current Month High]]/Table2[[#This Row],[Close Price]])-1</f>
        <v>9.1856603430235051E-2</v>
      </c>
      <c r="AI24">
        <v>13.734588963195399</v>
      </c>
      <c r="AJ24">
        <v>183.26030927835001</v>
      </c>
      <c r="AK24" t="str">
        <f>IF(AND(Table2[[#This Row],[20D EMA]]&gt;Table2[[#This Row],[50D EMA]],Table2[[#This Row],[50D EMA]]&gt;Table2[[#This Row],[200D EMA]]),"Uptrend","Downtrend/NoTrend")</f>
        <v>Uptrend</v>
      </c>
      <c r="AL24">
        <v>0.04</v>
      </c>
      <c r="AM24" t="s">
        <v>3033</v>
      </c>
      <c r="AN24">
        <v>0.97</v>
      </c>
      <c r="AO24" t="s">
        <v>3033</v>
      </c>
      <c r="AP24">
        <v>0.21333030887288801</v>
      </c>
      <c r="AQ24">
        <f>(Table2[[#This Row],[Sharpe Ratio]]-AVERAGE(Table2[Sharpe Ratio]))/_xlfn.STDEV.P(Table2[Sharpe Ratio])</f>
        <v>1.7678526477855379</v>
      </c>
      <c r="AR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1.7138328550177511</v>
      </c>
      <c r="AS24">
        <f>_xlfn.RANK.AVG(Table2[[#This Row],[1Y Return vs Nifty Z-Score]],Table2[1Y Return vs Nifty Z-Score])</f>
        <v>64</v>
      </c>
      <c r="AT24">
        <f>_xlfn.RANK.AVG(Table2[[#This Row],[6M Return vs Nifty Z-Score]],Table2[6M Return vs Nifty Z-Score])</f>
        <v>52</v>
      </c>
      <c r="AU24">
        <f>_xlfn.RANK.AVG(Table2[[#This Row],[Sharpe Ratio Z-Score]],Table2[Sharpe Ratio Z-Score])</f>
        <v>25</v>
      </c>
      <c r="AV24">
        <f>(Table2[[#This Row],[Rank 1Y]]+Table2[[#This Row],[Rank 6M]]+Table2[[#This Row],[Rank Sharpe]])/3</f>
        <v>47</v>
      </c>
    </row>
    <row r="25" spans="1:48" x14ac:dyDescent="0.3">
      <c r="A25" t="s">
        <v>888</v>
      </c>
      <c r="B25" t="s">
        <v>889</v>
      </c>
      <c r="C25" t="s">
        <v>2988</v>
      </c>
      <c r="D25" t="s">
        <v>264</v>
      </c>
      <c r="E25">
        <v>16232.098075304901</v>
      </c>
      <c r="F25">
        <v>3836.55</v>
      </c>
      <c r="G25">
        <v>314.170844590596</v>
      </c>
      <c r="H25">
        <f>(Table2[[#This Row],[1Y Return vs Nifty]]-AVERAGE(Table2[1Y Return vs Nifty]))/_xlfn.STDEV.P(Table2[1Y Return vs Nifty])</f>
        <v>3.1940563006468685</v>
      </c>
      <c r="I25">
        <v>-8.73597144520817</v>
      </c>
      <c r="J25">
        <f>(Table2[[#This Row],[1M Return vs Nifty]]-AVERAGE(Table2[1M Return vs Nifty]))/_xlfn.STDEV.P(Table2[1M Return vs Nifty])</f>
        <v>-1.1005192740876428</v>
      </c>
      <c r="K25">
        <v>36.931061599597598</v>
      </c>
      <c r="L25">
        <f>(Table2[[#This Row],[6M Return vs Nifty]]-AVERAGE(Table2[6M Return vs Nifty]))/_xlfn.STDEV.P(Table2[6M Return vs Nifty])</f>
        <v>0.73847633291763148</v>
      </c>
      <c r="M25">
        <v>-5.2587492677482404</v>
      </c>
      <c r="N25">
        <f>(Table2[[#This Row],[1W Return vs Nifty]]-AVERAGE(Table2[1W Return vs Nifty]))/_xlfn.STDEV.P(Table2[1W Return vs Nifty])</f>
        <v>-0.82391962622161552</v>
      </c>
      <c r="O25">
        <v>3951.45</v>
      </c>
      <c r="P25">
        <v>3918.8734510675799</v>
      </c>
      <c r="Q25">
        <v>3113.81778406799</v>
      </c>
      <c r="R25">
        <v>35.9544018027429</v>
      </c>
      <c r="S25">
        <f>(Table2[[#This Row],[Close Price]]-Table2[[#This Row],[20D EMA]])/Table2[[#This Row],[20D EMA]]</f>
        <v>-2.9077933416846891E-2</v>
      </c>
      <c r="T25">
        <f>(Table2[[#This Row],[Close Price]]-Table2[[#This Row],[50D EMA]])/Table2[[#This Row],[50D EMA]]</f>
        <v>-2.100691744591885E-2</v>
      </c>
      <c r="U25">
        <f>(Table2[[#This Row],[Close Price]]-Table2[[#This Row],[200D EMA]])/Table2[[#This Row],[200D EMA]]</f>
        <v>0.23210485200190806</v>
      </c>
      <c r="V25">
        <v>0.39926575883537502</v>
      </c>
      <c r="W25">
        <v>3830</v>
      </c>
      <c r="X25">
        <v>3899.25</v>
      </c>
      <c r="Y25">
        <v>3830</v>
      </c>
      <c r="Z25">
        <v>3938.9</v>
      </c>
      <c r="AA25">
        <v>3541.3</v>
      </c>
      <c r="AB25">
        <v>4299.95</v>
      </c>
      <c r="AC25">
        <f>(Table2[[#This Row],[Close Price]]/Table2[[#This Row],[Day Low]])-1</f>
        <v>1.7101827676240244E-3</v>
      </c>
      <c r="AD25">
        <f>(Table2[[#This Row],[Day High]]/Table2[[#This Row],[Close Price]])-1</f>
        <v>1.6342807991554853E-2</v>
      </c>
      <c r="AE25">
        <f>(Table2[[#This Row],[Close Price]]/Table2[[#This Row],[Current Week Low]])-1</f>
        <v>1.7101827676240244E-3</v>
      </c>
      <c r="AF25">
        <f>(Table2[[#This Row],[Current Week High]]/Table2[[#This Row],[Close Price]])-1</f>
        <v>2.6677614002163397E-2</v>
      </c>
      <c r="AG25">
        <f>(Table2[[#This Row],[Close Price]]/Table2[[#This Row],[Current Month Low]])-1</f>
        <v>8.337333747493858E-2</v>
      </c>
      <c r="AH25">
        <f>(Table2[[#This Row],[Current Month High]]/Table2[[#This Row],[Close Price]])-1</f>
        <v>0.12078560164731322</v>
      </c>
      <c r="AI25">
        <v>12.0785601647313</v>
      </c>
      <c r="AJ25">
        <v>350.77546704265001</v>
      </c>
      <c r="AK25" t="str">
        <f>IF(AND(Table2[[#This Row],[20D EMA]]&gt;Table2[[#This Row],[50D EMA]],Table2[[#This Row],[50D EMA]]&gt;Table2[[#This Row],[200D EMA]]),"Uptrend","Downtrend/NoTrend")</f>
        <v>Uptrend</v>
      </c>
      <c r="AL25">
        <v>-0.02</v>
      </c>
      <c r="AM25" t="s">
        <v>3034</v>
      </c>
      <c r="AN25">
        <v>-1.8</v>
      </c>
      <c r="AO25" t="s">
        <v>3034</v>
      </c>
      <c r="AP25">
        <v>0.29494698445784401</v>
      </c>
      <c r="AQ25">
        <f>(Table2[[#This Row],[Sharpe Ratio]]-AVERAGE(Table2[Sharpe Ratio]))/_xlfn.STDEV.P(Table2[Sharpe Ratio])</f>
        <v>2.6918476578111012</v>
      </c>
      <c r="AR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4.6999413910663428</v>
      </c>
      <c r="AS25">
        <f>_xlfn.RANK.AVG(Table2[[#This Row],[1Y Return vs Nifty Z-Score]],Table2[1Y Return vs Nifty Z-Score])</f>
        <v>7</v>
      </c>
      <c r="AT25">
        <f>_xlfn.RANK.AVG(Table2[[#This Row],[6M Return vs Nifty Z-Score]],Table2[6M Return vs Nifty Z-Score])</f>
        <v>134</v>
      </c>
      <c r="AU25">
        <f>_xlfn.RANK.AVG(Table2[[#This Row],[Sharpe Ratio Z-Score]],Table2[Sharpe Ratio Z-Score])</f>
        <v>2</v>
      </c>
      <c r="AV25">
        <f>(Table2[[#This Row],[Rank 1Y]]+Table2[[#This Row],[Rank 6M]]+Table2[[#This Row],[Rank Sharpe]])/3</f>
        <v>47.666666666666664</v>
      </c>
    </row>
    <row r="26" spans="1:48" x14ac:dyDescent="0.3">
      <c r="A26" t="s">
        <v>1314</v>
      </c>
      <c r="B26" t="s">
        <v>1315</v>
      </c>
      <c r="C26" t="s">
        <v>3001</v>
      </c>
      <c r="D26" t="s">
        <v>140</v>
      </c>
      <c r="E26">
        <v>8090.6324072500001</v>
      </c>
      <c r="F26">
        <v>947.9</v>
      </c>
      <c r="G26">
        <v>126.496099437452</v>
      </c>
      <c r="H26">
        <f>(Table2[[#This Row],[1Y Return vs Nifty]]-AVERAGE(Table2[1Y Return vs Nifty]))/_xlfn.STDEV.P(Table2[1Y Return vs Nifty])</f>
        <v>0.96821207988413616</v>
      </c>
      <c r="I26">
        <v>17.438927969522201</v>
      </c>
      <c r="J26">
        <f>(Table2[[#This Row],[1M Return vs Nifty]]-AVERAGE(Table2[1M Return vs Nifty]))/_xlfn.STDEV.P(Table2[1M Return vs Nifty])</f>
        <v>1.4239737256240341</v>
      </c>
      <c r="K26">
        <v>135.20660968512499</v>
      </c>
      <c r="L26">
        <f>(Table2[[#This Row],[6M Return vs Nifty]]-AVERAGE(Table2[6M Return vs Nifty]))/_xlfn.STDEV.P(Table2[6M Return vs Nifty])</f>
        <v>3.7192932223706596</v>
      </c>
      <c r="M26">
        <v>-9.2711676929614093</v>
      </c>
      <c r="N26">
        <f>(Table2[[#This Row],[1W Return vs Nifty]]-AVERAGE(Table2[1W Return vs Nifty]))/_xlfn.STDEV.P(Table2[1W Return vs Nifty])</f>
        <v>-1.7076718146250163</v>
      </c>
      <c r="O26">
        <v>930.41</v>
      </c>
      <c r="P26">
        <v>862.87380920790201</v>
      </c>
      <c r="Q26">
        <v>669.11751167654404</v>
      </c>
      <c r="R26">
        <v>56.8769998734113</v>
      </c>
      <c r="S26">
        <f>(Table2[[#This Row],[Close Price]]-Table2[[#This Row],[20D EMA]])/Table2[[#This Row],[20D EMA]]</f>
        <v>1.8798164250169291E-2</v>
      </c>
      <c r="T26">
        <f>(Table2[[#This Row],[Close Price]]-Table2[[#This Row],[50D EMA]])/Table2[[#This Row],[50D EMA]]</f>
        <v>9.853838404267945E-2</v>
      </c>
      <c r="U26">
        <f>(Table2[[#This Row],[Close Price]]-Table2[[#This Row],[200D EMA]])/Table2[[#This Row],[200D EMA]]</f>
        <v>0.41664204487032058</v>
      </c>
      <c r="V26">
        <v>1.20013924053909</v>
      </c>
      <c r="W26">
        <v>940.5</v>
      </c>
      <c r="X26">
        <v>973.75</v>
      </c>
      <c r="Y26">
        <v>924.6</v>
      </c>
      <c r="Z26">
        <v>1020.05</v>
      </c>
      <c r="AA26">
        <v>737.05</v>
      </c>
      <c r="AB26">
        <v>1070</v>
      </c>
      <c r="AC26">
        <f>(Table2[[#This Row],[Close Price]]/Table2[[#This Row],[Day Low]])-1</f>
        <v>7.8681552365762464E-3</v>
      </c>
      <c r="AD26">
        <f>(Table2[[#This Row],[Day High]]/Table2[[#This Row],[Close Price]])-1</f>
        <v>2.727080915708413E-2</v>
      </c>
      <c r="AE26">
        <f>(Table2[[#This Row],[Close Price]]/Table2[[#This Row],[Current Week Low]])-1</f>
        <v>2.5200086523902154E-2</v>
      </c>
      <c r="AF26">
        <f>(Table2[[#This Row],[Current Week High]]/Table2[[#This Row],[Close Price]])-1</f>
        <v>7.6115624010971494E-2</v>
      </c>
      <c r="AG26">
        <f>(Table2[[#This Row],[Close Price]]/Table2[[#This Row],[Current Month Low]])-1</f>
        <v>0.28607285801505999</v>
      </c>
      <c r="AH26">
        <f>(Table2[[#This Row],[Current Month High]]/Table2[[#This Row],[Close Price]])-1</f>
        <v>0.12881105601856735</v>
      </c>
      <c r="AI26">
        <v>12.881105601856699</v>
      </c>
      <c r="AJ26">
        <v>164.29666806078299</v>
      </c>
      <c r="AK26" t="str">
        <f>IF(AND(Table2[[#This Row],[20D EMA]]&gt;Table2[[#This Row],[50D EMA]],Table2[[#This Row],[50D EMA]]&gt;Table2[[#This Row],[200D EMA]]),"Uptrend","Downtrend/NoTrend")</f>
        <v>Uptrend</v>
      </c>
      <c r="AL26">
        <v>0</v>
      </c>
      <c r="AM26" t="s">
        <v>3032</v>
      </c>
      <c r="AN26">
        <v>-0.04</v>
      </c>
      <c r="AO26" t="s">
        <v>3034</v>
      </c>
      <c r="AP26">
        <v>0.19539216783767599</v>
      </c>
      <c r="AQ26">
        <f>(Table2[[#This Row],[Sharpe Ratio]]-AVERAGE(Table2[Sharpe Ratio]))/_xlfn.STDEV.P(Table2[Sharpe Ratio])</f>
        <v>1.5647721781771207</v>
      </c>
      <c r="AR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5.968579391430934</v>
      </c>
      <c r="AS26">
        <f>_xlfn.RANK.AVG(Table2[[#This Row],[1Y Return vs Nifty Z-Score]],Table2[1Y Return vs Nifty Z-Score])</f>
        <v>94</v>
      </c>
      <c r="AT26">
        <f>_xlfn.RANK.AVG(Table2[[#This Row],[6M Return vs Nifty Z-Score]],Table2[6M Return vs Nifty Z-Score])</f>
        <v>5</v>
      </c>
      <c r="AU26">
        <f>_xlfn.RANK.AVG(Table2[[#This Row],[Sharpe Ratio Z-Score]],Table2[Sharpe Ratio Z-Score])</f>
        <v>48</v>
      </c>
      <c r="AV26">
        <f>(Table2[[#This Row],[Rank 1Y]]+Table2[[#This Row],[Rank 6M]]+Table2[[#This Row],[Rank Sharpe]])/3</f>
        <v>49</v>
      </c>
    </row>
    <row r="27" spans="1:48" x14ac:dyDescent="0.3">
      <c r="A27" t="s">
        <v>648</v>
      </c>
      <c r="B27" t="s">
        <v>649</v>
      </c>
      <c r="C27" t="s">
        <v>2988</v>
      </c>
      <c r="D27" t="s">
        <v>196</v>
      </c>
      <c r="E27">
        <v>27299.478995379999</v>
      </c>
      <c r="F27">
        <v>12513.95</v>
      </c>
      <c r="G27">
        <v>187.73734185090601</v>
      </c>
      <c r="H27">
        <f>(Table2[[#This Row],[1Y Return vs Nifty]]-AVERAGE(Table2[1Y Return vs Nifty]))/_xlfn.STDEV.P(Table2[1Y Return vs Nifty])</f>
        <v>1.6945403100734633</v>
      </c>
      <c r="I27">
        <v>6.5301102378073104</v>
      </c>
      <c r="J27">
        <f>(Table2[[#This Row],[1M Return vs Nifty]]-AVERAGE(Table2[1M Return vs Nifty]))/_xlfn.STDEV.P(Table2[1M Return vs Nifty])</f>
        <v>0.37184994999849402</v>
      </c>
      <c r="K27">
        <v>59.786192146724098</v>
      </c>
      <c r="L27">
        <f>(Table2[[#This Row],[6M Return vs Nifty]]-AVERAGE(Table2[6M Return vs Nifty]))/_xlfn.STDEV.P(Table2[6M Return vs Nifty])</f>
        <v>1.4317002372629815</v>
      </c>
      <c r="M27">
        <v>0.87679849741438598</v>
      </c>
      <c r="N27">
        <f>(Table2[[#This Row],[1W Return vs Nifty]]-AVERAGE(Table2[1W Return vs Nifty]))/_xlfn.STDEV.P(Table2[1W Return vs Nifty])</f>
        <v>0.5274608106848353</v>
      </c>
      <c r="O27">
        <v>11767.43</v>
      </c>
      <c r="P27">
        <v>10782.952588575899</v>
      </c>
      <c r="Q27">
        <v>8322.9212931966304</v>
      </c>
      <c r="R27">
        <v>69.590638662300805</v>
      </c>
      <c r="S27">
        <f>(Table2[[#This Row],[Close Price]]-Table2[[#This Row],[20D EMA]])/Table2[[#This Row],[20D EMA]]</f>
        <v>6.3439510581324923E-2</v>
      </c>
      <c r="T27">
        <f>(Table2[[#This Row],[Close Price]]-Table2[[#This Row],[50D EMA]])/Table2[[#This Row],[50D EMA]]</f>
        <v>0.16053093039266655</v>
      </c>
      <c r="U27">
        <f>(Table2[[#This Row],[Close Price]]-Table2[[#This Row],[200D EMA]])/Table2[[#This Row],[200D EMA]]</f>
        <v>0.50355260600977025</v>
      </c>
      <c r="V27">
        <v>0.58572414928591499</v>
      </c>
      <c r="W27">
        <v>11980.7</v>
      </c>
      <c r="X27">
        <v>12600</v>
      </c>
      <c r="Y27">
        <v>11666</v>
      </c>
      <c r="Z27">
        <v>12600</v>
      </c>
      <c r="AA27">
        <v>10176.549999999999</v>
      </c>
      <c r="AB27">
        <v>12655.3</v>
      </c>
      <c r="AC27">
        <f>(Table2[[#This Row],[Close Price]]/Table2[[#This Row],[Day Low]])-1</f>
        <v>4.45090854457586E-2</v>
      </c>
      <c r="AD27">
        <f>(Table2[[#This Row],[Day High]]/Table2[[#This Row],[Close Price]])-1</f>
        <v>6.8763260201614163E-3</v>
      </c>
      <c r="AE27">
        <f>(Table2[[#This Row],[Close Price]]/Table2[[#This Row],[Current Week Low]])-1</f>
        <v>7.2685582033259033E-2</v>
      </c>
      <c r="AF27">
        <f>(Table2[[#This Row],[Current Week High]]/Table2[[#This Row],[Close Price]])-1</f>
        <v>6.8763260201614163E-3</v>
      </c>
      <c r="AG27">
        <f>(Table2[[#This Row],[Close Price]]/Table2[[#This Row],[Current Month Low]])-1</f>
        <v>0.22968491286339687</v>
      </c>
      <c r="AH27">
        <f>(Table2[[#This Row],[Current Month High]]/Table2[[#This Row],[Close Price]])-1</f>
        <v>1.1295394339916554E-2</v>
      </c>
      <c r="AI27">
        <v>1.12953943399165</v>
      </c>
      <c r="AJ27">
        <v>227.45057760882401</v>
      </c>
      <c r="AK27" t="str">
        <f>IF(AND(Table2[[#This Row],[20D EMA]]&gt;Table2[[#This Row],[50D EMA]],Table2[[#This Row],[50D EMA]]&gt;Table2[[#This Row],[200D EMA]]),"Uptrend","Downtrend/NoTrend")</f>
        <v>Uptrend</v>
      </c>
      <c r="AL27">
        <v>0.3</v>
      </c>
      <c r="AM27" t="s">
        <v>3033</v>
      </c>
      <c r="AN27">
        <v>4.49</v>
      </c>
      <c r="AO27" t="s">
        <v>3033</v>
      </c>
      <c r="AP27">
        <v>0.18513365277865099</v>
      </c>
      <c r="AQ27">
        <f>(Table2[[#This Row],[Sharpe Ratio]]-AVERAGE(Table2[Sharpe Ratio]))/_xlfn.STDEV.P(Table2[Sharpe Ratio])</f>
        <v>1.4486339422483054</v>
      </c>
      <c r="AR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5.4741852502680795</v>
      </c>
      <c r="AS27">
        <f>_xlfn.RANK.AVG(Table2[[#This Row],[1Y Return vs Nifty Z-Score]],Table2[1Y Return vs Nifty Z-Score])</f>
        <v>37</v>
      </c>
      <c r="AT27">
        <f>_xlfn.RANK.AVG(Table2[[#This Row],[6M Return vs Nifty Z-Score]],Table2[6M Return vs Nifty Z-Score])</f>
        <v>61</v>
      </c>
      <c r="AU27">
        <f>_xlfn.RANK.AVG(Table2[[#This Row],[Sharpe Ratio Z-Score]],Table2[Sharpe Ratio Z-Score])</f>
        <v>56</v>
      </c>
      <c r="AV27">
        <f>(Table2[[#This Row],[Rank 1Y]]+Table2[[#This Row],[Rank 6M]]+Table2[[#This Row],[Rank Sharpe]])/3</f>
        <v>51.333333333333336</v>
      </c>
    </row>
    <row r="28" spans="1:48" x14ac:dyDescent="0.3">
      <c r="A28" t="s">
        <v>719</v>
      </c>
      <c r="B28" t="s">
        <v>720</v>
      </c>
      <c r="C28" t="s">
        <v>3001</v>
      </c>
      <c r="D28" t="s">
        <v>140</v>
      </c>
      <c r="E28">
        <v>21892.915050629999</v>
      </c>
      <c r="F28">
        <v>2047.95</v>
      </c>
      <c r="G28">
        <v>274.21996971729499</v>
      </c>
      <c r="H28">
        <f>(Table2[[#This Row],[1Y Return vs Nifty]]-AVERAGE(Table2[1Y Return vs Nifty]))/_xlfn.STDEV.P(Table2[1Y Return vs Nifty])</f>
        <v>2.7202342961007098</v>
      </c>
      <c r="I28">
        <v>1.4462338907688801</v>
      </c>
      <c r="J28">
        <f>(Table2[[#This Row],[1M Return vs Nifty]]-AVERAGE(Table2[1M Return vs Nifty]))/_xlfn.STDEV.P(Table2[1M Return vs Nifty])</f>
        <v>-0.11847515292341509</v>
      </c>
      <c r="K28">
        <v>96.097312116596498</v>
      </c>
      <c r="L28">
        <f>(Table2[[#This Row],[6M Return vs Nifty]]-AVERAGE(Table2[6M Return vs Nifty]))/_xlfn.STDEV.P(Table2[6M Return vs Nifty])</f>
        <v>2.5330606650568241</v>
      </c>
      <c r="M28">
        <v>-2.3743471551181199</v>
      </c>
      <c r="N28">
        <f>(Table2[[#This Row],[1W Return vs Nifty]]-AVERAGE(Table2[1W Return vs Nifty]))/_xlfn.STDEV.P(Table2[1W Return vs Nifty])</f>
        <v>-0.18861781840060418</v>
      </c>
      <c r="O28">
        <v>1978.64</v>
      </c>
      <c r="P28">
        <v>1833.21754444404</v>
      </c>
      <c r="Q28">
        <v>1363.87489104157</v>
      </c>
      <c r="R28">
        <v>56.842349417187201</v>
      </c>
      <c r="S28">
        <f>(Table2[[#This Row],[Close Price]]-Table2[[#This Row],[20D EMA]])/Table2[[#This Row],[20D EMA]]</f>
        <v>3.50291109044596E-2</v>
      </c>
      <c r="T28">
        <f>(Table2[[#This Row],[Close Price]]-Table2[[#This Row],[50D EMA]])/Table2[[#This Row],[50D EMA]]</f>
        <v>0.11713419185123608</v>
      </c>
      <c r="U28">
        <f>(Table2[[#This Row],[Close Price]]-Table2[[#This Row],[200D EMA]])/Table2[[#This Row],[200D EMA]]</f>
        <v>0.50156734569401196</v>
      </c>
      <c r="V28">
        <v>0.82328736259213497</v>
      </c>
      <c r="W28">
        <v>2020.55</v>
      </c>
      <c r="X28">
        <v>2060</v>
      </c>
      <c r="Y28">
        <v>1961.35</v>
      </c>
      <c r="Z28">
        <v>2063.5</v>
      </c>
      <c r="AA28">
        <v>1508.28</v>
      </c>
      <c r="AB28">
        <v>2160.8000000000002</v>
      </c>
      <c r="AC28">
        <f>(Table2[[#This Row],[Close Price]]/Table2[[#This Row],[Day Low]])-1</f>
        <v>1.3560664175595871E-2</v>
      </c>
      <c r="AD28">
        <f>(Table2[[#This Row],[Day High]]/Table2[[#This Row],[Close Price]])-1</f>
        <v>5.8839327132009789E-3</v>
      </c>
      <c r="AE28">
        <f>(Table2[[#This Row],[Close Price]]/Table2[[#This Row],[Current Week Low]])-1</f>
        <v>4.4153261783975495E-2</v>
      </c>
      <c r="AF28">
        <f>(Table2[[#This Row],[Current Week High]]/Table2[[#This Row],[Close Price]])-1</f>
        <v>7.5929588124710179E-3</v>
      </c>
      <c r="AG28">
        <f>(Table2[[#This Row],[Close Price]]/Table2[[#This Row],[Current Month Low]])-1</f>
        <v>0.35780491685893878</v>
      </c>
      <c r="AH28">
        <f>(Table2[[#This Row],[Current Month High]]/Table2[[#This Row],[Close Price]])-1</f>
        <v>5.510388437217717E-2</v>
      </c>
      <c r="AI28">
        <v>5.5105551147243297</v>
      </c>
      <c r="AJ28">
        <v>303.500794965539</v>
      </c>
      <c r="AK28" t="str">
        <f>IF(AND(Table2[[#This Row],[20D EMA]]&gt;Table2[[#This Row],[50D EMA]],Table2[[#This Row],[50D EMA]]&gt;Table2[[#This Row],[200D EMA]]),"Uptrend","Downtrend/NoTrend")</f>
        <v>Uptrend</v>
      </c>
      <c r="AL28">
        <v>0.13</v>
      </c>
      <c r="AM28" t="s">
        <v>3033</v>
      </c>
      <c r="AN28">
        <v>0.87</v>
      </c>
      <c r="AO28" t="s">
        <v>3033</v>
      </c>
      <c r="AP28">
        <v>0.14286149469360501</v>
      </c>
      <c r="AQ28">
        <f>(Table2[[#This Row],[Sharpe Ratio]]-AVERAGE(Table2[Sharpe Ratio]))/_xlfn.STDEV.P(Table2[Sharpe Ratio])</f>
        <v>0.97006430125702436</v>
      </c>
      <c r="AR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5.9162662910905395</v>
      </c>
      <c r="AS28">
        <f>_xlfn.RANK.AVG(Table2[[#This Row],[1Y Return vs Nifty Z-Score]],Table2[1Y Return vs Nifty Z-Score])</f>
        <v>11</v>
      </c>
      <c r="AT28">
        <f>_xlfn.RANK.AVG(Table2[[#This Row],[6M Return vs Nifty Z-Score]],Table2[6M Return vs Nifty Z-Score])</f>
        <v>21</v>
      </c>
      <c r="AU28">
        <f>_xlfn.RANK.AVG(Table2[[#This Row],[Sharpe Ratio Z-Score]],Table2[Sharpe Ratio Z-Score])</f>
        <v>122</v>
      </c>
      <c r="AV28">
        <f>(Table2[[#This Row],[Rank 1Y]]+Table2[[#This Row],[Rank 6M]]+Table2[[#This Row],[Rank Sharpe]])/3</f>
        <v>51.333333333333336</v>
      </c>
    </row>
    <row r="29" spans="1:48" x14ac:dyDescent="0.3">
      <c r="A29" t="s">
        <v>890</v>
      </c>
      <c r="B29" t="s">
        <v>891</v>
      </c>
      <c r="C29" t="s">
        <v>2988</v>
      </c>
      <c r="D29" t="s">
        <v>124</v>
      </c>
      <c r="E29">
        <v>16201.650925148901</v>
      </c>
      <c r="F29">
        <v>62.85</v>
      </c>
      <c r="G29">
        <v>411.78424236545999</v>
      </c>
      <c r="H29">
        <f>(Table2[[#This Row],[1Y Return vs Nifty]]-AVERAGE(Table2[1Y Return vs Nifty]))/_xlfn.STDEV.P(Table2[1Y Return vs Nifty])</f>
        <v>4.3517625073551764</v>
      </c>
      <c r="I29">
        <v>0.12607672586514099</v>
      </c>
      <c r="J29">
        <f>(Table2[[#This Row],[1M Return vs Nifty]]-AVERAGE(Table2[1M Return vs Nifty]))/_xlfn.STDEV.P(Table2[1M Return vs Nifty])</f>
        <v>-0.24580047587931358</v>
      </c>
      <c r="K29">
        <v>111.946857336685</v>
      </c>
      <c r="L29">
        <f>(Table2[[#This Row],[6M Return vs Nifty]]-AVERAGE(Table2[6M Return vs Nifty]))/_xlfn.STDEV.P(Table2[6M Return vs Nifty])</f>
        <v>3.0137966467180326</v>
      </c>
      <c r="M29">
        <v>-6.3506005023016598</v>
      </c>
      <c r="N29">
        <f>(Table2[[#This Row],[1W Return vs Nifty]]-AVERAGE(Table2[1W Return vs Nifty]))/_xlfn.STDEV.P(Table2[1W Return vs Nifty])</f>
        <v>-1.0644044948694498</v>
      </c>
      <c r="O29">
        <v>60.86</v>
      </c>
      <c r="P29">
        <v>56.356196979436397</v>
      </c>
      <c r="Q29">
        <v>41.498165851406803</v>
      </c>
      <c r="R29">
        <v>52.742724477649801</v>
      </c>
      <c r="S29">
        <f>(Table2[[#This Row],[Close Price]]-Table2[[#This Row],[20D EMA]])/Table2[[#This Row],[20D EMA]]</f>
        <v>3.2697995399277063E-2</v>
      </c>
      <c r="T29">
        <f>(Table2[[#This Row],[Close Price]]-Table2[[#This Row],[50D EMA]])/Table2[[#This Row],[50D EMA]]</f>
        <v>0.11522784305216875</v>
      </c>
      <c r="U29">
        <f>(Table2[[#This Row],[Close Price]]-Table2[[#This Row],[200D EMA]])/Table2[[#This Row],[200D EMA]]</f>
        <v>0.51452476779451117</v>
      </c>
      <c r="V29">
        <v>1.1231721907565799</v>
      </c>
      <c r="W29">
        <v>61.65</v>
      </c>
      <c r="X29">
        <v>65.31</v>
      </c>
      <c r="Y29">
        <v>60.27</v>
      </c>
      <c r="Z29">
        <v>65.31</v>
      </c>
      <c r="AA29">
        <v>49.4</v>
      </c>
      <c r="AB29">
        <v>67.349999999999994</v>
      </c>
      <c r="AC29">
        <f>(Table2[[#This Row],[Close Price]]/Table2[[#This Row],[Day Low]])-1</f>
        <v>1.9464720194647178E-2</v>
      </c>
      <c r="AD29">
        <f>(Table2[[#This Row],[Day High]]/Table2[[#This Row],[Close Price]])-1</f>
        <v>3.9140811455847357E-2</v>
      </c>
      <c r="AE29">
        <f>(Table2[[#This Row],[Close Price]]/Table2[[#This Row],[Current Week Low]])-1</f>
        <v>4.280736684917863E-2</v>
      </c>
      <c r="AF29">
        <f>(Table2[[#This Row],[Current Week High]]/Table2[[#This Row],[Close Price]])-1</f>
        <v>3.9140811455847357E-2</v>
      </c>
      <c r="AG29">
        <f>(Table2[[#This Row],[Close Price]]/Table2[[#This Row],[Current Month Low]])-1</f>
        <v>0.27226720647773295</v>
      </c>
      <c r="AH29">
        <f>(Table2[[#This Row],[Current Month High]]/Table2[[#This Row],[Close Price]])-1</f>
        <v>7.1599045346061985E-2</v>
      </c>
      <c r="AI29">
        <v>14.2402545743834</v>
      </c>
      <c r="AJ29">
        <v>448.90829694323099</v>
      </c>
      <c r="AK29" t="str">
        <f>IF(AND(Table2[[#This Row],[20D EMA]]&gt;Table2[[#This Row],[50D EMA]],Table2[[#This Row],[50D EMA]]&gt;Table2[[#This Row],[200D EMA]]),"Uptrend","Downtrend/NoTrend")</f>
        <v>Uptrend</v>
      </c>
      <c r="AL29">
        <v>0.26</v>
      </c>
      <c r="AM29" t="s">
        <v>3033</v>
      </c>
      <c r="AN29">
        <v>9.11</v>
      </c>
      <c r="AO29" t="s">
        <v>3033</v>
      </c>
      <c r="AP29">
        <v>0.12678292255911899</v>
      </c>
      <c r="AQ29">
        <f>(Table2[[#This Row],[Sharpe Ratio]]-AVERAGE(Table2[Sharpe Ratio]))/_xlfn.STDEV.P(Table2[Sharpe Ratio])</f>
        <v>0.78803629884057236</v>
      </c>
      <c r="AR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6.8433904821650184</v>
      </c>
      <c r="AS29">
        <f>_xlfn.RANK.AVG(Table2[[#This Row],[1Y Return vs Nifty Z-Score]],Table2[1Y Return vs Nifty Z-Score])</f>
        <v>4</v>
      </c>
      <c r="AT29">
        <f>_xlfn.RANK.AVG(Table2[[#This Row],[6M Return vs Nifty Z-Score]],Table2[6M Return vs Nifty Z-Score])</f>
        <v>10</v>
      </c>
      <c r="AU29">
        <f>_xlfn.RANK.AVG(Table2[[#This Row],[Sharpe Ratio Z-Score]],Table2[Sharpe Ratio Z-Score])</f>
        <v>159</v>
      </c>
      <c r="AV29">
        <f>(Table2[[#This Row],[Rank 1Y]]+Table2[[#This Row],[Rank 6M]]+Table2[[#This Row],[Rank Sharpe]])/3</f>
        <v>57.666666666666664</v>
      </c>
    </row>
    <row r="30" spans="1:48" x14ac:dyDescent="0.3">
      <c r="A30" t="s">
        <v>130</v>
      </c>
      <c r="B30" t="s">
        <v>131</v>
      </c>
      <c r="C30" t="s">
        <v>2995</v>
      </c>
      <c r="D30" t="s">
        <v>132</v>
      </c>
      <c r="E30">
        <v>226383.85033412999</v>
      </c>
      <c r="F30">
        <v>306.85000000000002</v>
      </c>
      <c r="G30">
        <v>125.05873664182</v>
      </c>
      <c r="H30">
        <f>(Table2[[#This Row],[1Y Return vs Nifty]]-AVERAGE(Table2[1Y Return vs Nifty]))/_xlfn.STDEV.P(Table2[1Y Return vs Nifty])</f>
        <v>0.95116479060082759</v>
      </c>
      <c r="I30">
        <v>-1.43862715668611</v>
      </c>
      <c r="J30">
        <f>(Table2[[#This Row],[1M Return vs Nifty]]-AVERAGE(Table2[1M Return vs Nifty]))/_xlfn.STDEV.P(Table2[1M Return vs Nifty])</f>
        <v>-0.39671161924360621</v>
      </c>
      <c r="K30">
        <v>57.323883504259697</v>
      </c>
      <c r="L30">
        <f>(Table2[[#This Row],[6M Return vs Nifty]]-AVERAGE(Table2[6M Return vs Nifty]))/_xlfn.STDEV.P(Table2[6M Return vs Nifty])</f>
        <v>1.3570154216451999</v>
      </c>
      <c r="M30">
        <v>-4.30897945109741</v>
      </c>
      <c r="N30">
        <f>(Table2[[#This Row],[1W Return vs Nifty]]-AVERAGE(Table2[1W Return vs Nifty]))/_xlfn.STDEV.P(Table2[1W Return vs Nifty])</f>
        <v>-0.61472879291512283</v>
      </c>
      <c r="O30">
        <v>295.39999999999998</v>
      </c>
      <c r="P30">
        <v>270.22637894542697</v>
      </c>
      <c r="Q30">
        <v>206.41983905034201</v>
      </c>
      <c r="R30">
        <v>60.966535134355503</v>
      </c>
      <c r="S30">
        <f>(Table2[[#This Row],[Close Price]]-Table2[[#This Row],[20D EMA]])/Table2[[#This Row],[20D EMA]]</f>
        <v>3.8761002031144368E-2</v>
      </c>
      <c r="T30">
        <f>(Table2[[#This Row],[Close Price]]-Table2[[#This Row],[50D EMA]])/Table2[[#This Row],[50D EMA]]</f>
        <v>0.13552940759336193</v>
      </c>
      <c r="U30">
        <f>(Table2[[#This Row],[Close Price]]-Table2[[#This Row],[200D EMA]])/Table2[[#This Row],[200D EMA]]</f>
        <v>0.48653347183923029</v>
      </c>
      <c r="V30">
        <v>0.948787824430807</v>
      </c>
      <c r="W30">
        <v>305.85000000000002</v>
      </c>
      <c r="X30">
        <v>311.5</v>
      </c>
      <c r="Y30">
        <v>297.45</v>
      </c>
      <c r="Z30">
        <v>314.95</v>
      </c>
      <c r="AA30">
        <v>230</v>
      </c>
      <c r="AB30">
        <v>323</v>
      </c>
      <c r="AC30">
        <f>(Table2[[#This Row],[Close Price]]/Table2[[#This Row],[Day Low]])-1</f>
        <v>3.2695765898316242E-3</v>
      </c>
      <c r="AD30">
        <f>(Table2[[#This Row],[Day High]]/Table2[[#This Row],[Close Price]])-1</f>
        <v>1.5153984031285539E-2</v>
      </c>
      <c r="AE30">
        <f>(Table2[[#This Row],[Close Price]]/Table2[[#This Row],[Current Week Low]])-1</f>
        <v>3.16019499075475E-2</v>
      </c>
      <c r="AF30">
        <f>(Table2[[#This Row],[Current Week High]]/Table2[[#This Row],[Close Price]])-1</f>
        <v>2.6397262506110408E-2</v>
      </c>
      <c r="AG30">
        <f>(Table2[[#This Row],[Close Price]]/Table2[[#This Row],[Current Month Low]])-1</f>
        <v>0.33413043478260884</v>
      </c>
      <c r="AH30">
        <f>(Table2[[#This Row],[Current Month High]]/Table2[[#This Row],[Close Price]])-1</f>
        <v>5.2631578947368363E-2</v>
      </c>
      <c r="AI30">
        <v>5.26315789473683</v>
      </c>
      <c r="AJ30">
        <v>160.26293469041499</v>
      </c>
      <c r="AK30" t="str">
        <f>IF(AND(Table2[[#This Row],[20D EMA]]&gt;Table2[[#This Row],[50D EMA]],Table2[[#This Row],[50D EMA]]&gt;Table2[[#This Row],[200D EMA]]),"Uptrend","Downtrend/NoTrend")</f>
        <v>Uptrend</v>
      </c>
      <c r="AL30">
        <v>0.3</v>
      </c>
      <c r="AM30" t="s">
        <v>3033</v>
      </c>
      <c r="AN30">
        <v>8.35</v>
      </c>
      <c r="AO30" t="s">
        <v>3033</v>
      </c>
      <c r="AP30">
        <v>0.22534288029747601</v>
      </c>
      <c r="AQ30">
        <f>(Table2[[#This Row],[Sharpe Ratio]]-AVERAGE(Table2[Sharpe Ratio]))/_xlfn.STDEV.P(Table2[Sharpe Ratio])</f>
        <v>1.9038488271734291</v>
      </c>
      <c r="AR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3.200588627260728</v>
      </c>
      <c r="AS30">
        <f>_xlfn.RANK.AVG(Table2[[#This Row],[1Y Return vs Nifty Z-Score]],Table2[1Y Return vs Nifty Z-Score])</f>
        <v>96</v>
      </c>
      <c r="AT30">
        <f>_xlfn.RANK.AVG(Table2[[#This Row],[6M Return vs Nifty Z-Score]],Table2[6M Return vs Nifty Z-Score])</f>
        <v>66</v>
      </c>
      <c r="AU30">
        <f>_xlfn.RANK.AVG(Table2[[#This Row],[Sharpe Ratio Z-Score]],Table2[Sharpe Ratio Z-Score])</f>
        <v>18</v>
      </c>
      <c r="AV30">
        <f>(Table2[[#This Row],[Rank 1Y]]+Table2[[#This Row],[Rank 6M]]+Table2[[#This Row],[Rank Sharpe]])/3</f>
        <v>60</v>
      </c>
    </row>
    <row r="31" spans="1:48" x14ac:dyDescent="0.3">
      <c r="A31" t="s">
        <v>664</v>
      </c>
      <c r="B31" t="s">
        <v>665</v>
      </c>
      <c r="C31" t="s">
        <v>2991</v>
      </c>
      <c r="D31" t="s">
        <v>46</v>
      </c>
      <c r="E31">
        <v>25572.622970600001</v>
      </c>
      <c r="F31">
        <v>270.39999999999998</v>
      </c>
      <c r="G31">
        <v>197.49469377056801</v>
      </c>
      <c r="H31">
        <f>(Table2[[#This Row],[1Y Return vs Nifty]]-AVERAGE(Table2[1Y Return vs Nifty]))/_xlfn.STDEV.P(Table2[1Y Return vs Nifty])</f>
        <v>1.8102636342884795</v>
      </c>
      <c r="I31">
        <v>-5.5637923701691001</v>
      </c>
      <c r="J31">
        <f>(Table2[[#This Row],[1M Return vs Nifty]]-AVERAGE(Table2[1M Return vs Nifty]))/_xlfn.STDEV.P(Table2[1M Return vs Nifty])</f>
        <v>-0.79457181878390715</v>
      </c>
      <c r="K31">
        <v>46.622576531254303</v>
      </c>
      <c r="L31">
        <f>(Table2[[#This Row],[6M Return vs Nifty]]-AVERAGE(Table2[6M Return vs Nifty]))/_xlfn.STDEV.P(Table2[6M Return vs Nifty])</f>
        <v>1.0324317669542575</v>
      </c>
      <c r="M31">
        <v>-2.5195489204602</v>
      </c>
      <c r="N31">
        <f>(Table2[[#This Row],[1W Return vs Nifty]]-AVERAGE(Table2[1W Return vs Nifty]))/_xlfn.STDEV.P(Table2[1W Return vs Nifty])</f>
        <v>-0.22059912350945082</v>
      </c>
      <c r="O31">
        <v>267.02999999999997</v>
      </c>
      <c r="P31">
        <v>256.03294296826499</v>
      </c>
      <c r="Q31">
        <v>204.741378810741</v>
      </c>
      <c r="R31">
        <v>53.816437070730203</v>
      </c>
      <c r="S31">
        <f>(Table2[[#This Row],[Close Price]]-Table2[[#This Row],[20D EMA]])/Table2[[#This Row],[20D EMA]]</f>
        <v>1.2620304834662791E-2</v>
      </c>
      <c r="T31">
        <f>(Table2[[#This Row],[Close Price]]-Table2[[#This Row],[50D EMA]])/Table2[[#This Row],[50D EMA]]</f>
        <v>5.611409557369252E-2</v>
      </c>
      <c r="U31">
        <f>(Table2[[#This Row],[Close Price]]-Table2[[#This Row],[200D EMA]])/Table2[[#This Row],[200D EMA]]</f>
        <v>0.32069052953849914</v>
      </c>
      <c r="V31">
        <v>0.87144700011735099</v>
      </c>
      <c r="W31">
        <v>268.8</v>
      </c>
      <c r="X31">
        <v>276</v>
      </c>
      <c r="Y31">
        <v>268.8</v>
      </c>
      <c r="Z31">
        <v>287.55</v>
      </c>
      <c r="AA31">
        <v>213</v>
      </c>
      <c r="AB31">
        <v>298.95</v>
      </c>
      <c r="AC31">
        <f>(Table2[[#This Row],[Close Price]]/Table2[[#This Row],[Day Low]])-1</f>
        <v>5.9523809523809312E-3</v>
      </c>
      <c r="AD31">
        <f>(Table2[[#This Row],[Day High]]/Table2[[#This Row],[Close Price]])-1</f>
        <v>2.0710059171597628E-2</v>
      </c>
      <c r="AE31">
        <f>(Table2[[#This Row],[Close Price]]/Table2[[#This Row],[Current Week Low]])-1</f>
        <v>5.9523809523809312E-3</v>
      </c>
      <c r="AF31">
        <f>(Table2[[#This Row],[Current Week High]]/Table2[[#This Row],[Close Price]])-1</f>
        <v>6.3424556213017791E-2</v>
      </c>
      <c r="AG31">
        <f>(Table2[[#This Row],[Close Price]]/Table2[[#This Row],[Current Month Low]])-1</f>
        <v>0.26948356807511731</v>
      </c>
      <c r="AH31">
        <f>(Table2[[#This Row],[Current Month High]]/Table2[[#This Row],[Close Price]])-1</f>
        <v>0.10558431952662728</v>
      </c>
      <c r="AI31">
        <v>11.4829881656804</v>
      </c>
      <c r="AJ31">
        <v>242.27848101265801</v>
      </c>
      <c r="AK31" t="str">
        <f>IF(AND(Table2[[#This Row],[20D EMA]]&gt;Table2[[#This Row],[50D EMA]],Table2[[#This Row],[50D EMA]]&gt;Table2[[#This Row],[200D EMA]]),"Uptrend","Downtrend/NoTrend")</f>
        <v>Uptrend</v>
      </c>
      <c r="AL31">
        <v>0.09</v>
      </c>
      <c r="AM31" t="s">
        <v>3033</v>
      </c>
      <c r="AN31">
        <v>7.77</v>
      </c>
      <c r="AO31" t="s">
        <v>3033</v>
      </c>
      <c r="AP31">
        <v>0.171022678637475</v>
      </c>
      <c r="AQ31">
        <f>(Table2[[#This Row],[Sharpe Ratio]]-AVERAGE(Table2[Sharpe Ratio]))/_xlfn.STDEV.P(Table2[Sharpe Ratio])</f>
        <v>1.2888814210925714</v>
      </c>
      <c r="AR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3.1164058800419507</v>
      </c>
      <c r="AS31">
        <f>_xlfn.RANK.AVG(Table2[[#This Row],[1Y Return vs Nifty Z-Score]],Table2[1Y Return vs Nifty Z-Score])</f>
        <v>30</v>
      </c>
      <c r="AT31">
        <f>_xlfn.RANK.AVG(Table2[[#This Row],[6M Return vs Nifty Z-Score]],Table2[6M Return vs Nifty Z-Score])</f>
        <v>89</v>
      </c>
      <c r="AU31">
        <f>_xlfn.RANK.AVG(Table2[[#This Row],[Sharpe Ratio Z-Score]],Table2[Sharpe Ratio Z-Score])</f>
        <v>71</v>
      </c>
      <c r="AV31">
        <f>(Table2[[#This Row],[Rank 1Y]]+Table2[[#This Row],[Rank 6M]]+Table2[[#This Row],[Rank Sharpe]])/3</f>
        <v>63.333333333333336</v>
      </c>
    </row>
    <row r="32" spans="1:48" x14ac:dyDescent="0.3">
      <c r="A32" t="s">
        <v>228</v>
      </c>
      <c r="B32" t="s">
        <v>229</v>
      </c>
      <c r="C32" t="s">
        <v>2995</v>
      </c>
      <c r="D32" t="s">
        <v>230</v>
      </c>
      <c r="E32">
        <v>111068.496</v>
      </c>
      <c r="F32">
        <v>3999.3</v>
      </c>
      <c r="G32">
        <v>86.068406193129704</v>
      </c>
      <c r="H32">
        <f>(Table2[[#This Row],[1Y Return vs Nifty]]-AVERAGE(Table2[1Y Return vs Nifty]))/_xlfn.STDEV.P(Table2[1Y Return vs Nifty])</f>
        <v>0.48873495421539309</v>
      </c>
      <c r="I32">
        <v>3.9268888171783201</v>
      </c>
      <c r="J32">
        <f>(Table2[[#This Row],[1M Return vs Nifty]]-AVERAGE(Table2[1M Return vs Nifty]))/_xlfn.STDEV.P(Table2[1M Return vs Nifty])</f>
        <v>0.12077680740681813</v>
      </c>
      <c r="K32">
        <v>85.965482563179407</v>
      </c>
      <c r="L32">
        <f>(Table2[[#This Row],[6M Return vs Nifty]]-AVERAGE(Table2[6M Return vs Nifty]))/_xlfn.STDEV.P(Table2[6M Return vs Nifty])</f>
        <v>2.2257499530615932</v>
      </c>
      <c r="M32">
        <v>2.6658157492649499</v>
      </c>
      <c r="N32">
        <f>(Table2[[#This Row],[1W Return vs Nifty]]-AVERAGE(Table2[1W Return vs Nifty]))/_xlfn.STDEV.P(Table2[1W Return vs Nifty])</f>
        <v>0.92149945368363395</v>
      </c>
      <c r="O32">
        <v>3773.77</v>
      </c>
      <c r="P32">
        <v>3540.6588852670602</v>
      </c>
      <c r="Q32">
        <v>2732.1881924673198</v>
      </c>
      <c r="R32">
        <v>70.807945142289995</v>
      </c>
      <c r="S32">
        <f>(Table2[[#This Row],[Close Price]]-Table2[[#This Row],[20D EMA]])/Table2[[#This Row],[20D EMA]]</f>
        <v>5.9762518648460349E-2</v>
      </c>
      <c r="T32">
        <f>(Table2[[#This Row],[Close Price]]-Table2[[#This Row],[50D EMA]])/Table2[[#This Row],[50D EMA]]</f>
        <v>0.1295355270289886</v>
      </c>
      <c r="U32">
        <f>(Table2[[#This Row],[Close Price]]-Table2[[#This Row],[200D EMA]])/Table2[[#This Row],[200D EMA]]</f>
        <v>0.46377178959565263</v>
      </c>
      <c r="V32">
        <v>1.3272105736786</v>
      </c>
      <c r="W32">
        <v>3979.4</v>
      </c>
      <c r="X32">
        <v>4041.7</v>
      </c>
      <c r="Y32">
        <v>3815.3</v>
      </c>
      <c r="Z32">
        <v>4171.8999999999996</v>
      </c>
      <c r="AA32">
        <v>3102.15</v>
      </c>
      <c r="AB32">
        <v>4171.8999999999996</v>
      </c>
      <c r="AC32">
        <f>(Table2[[#This Row],[Close Price]]/Table2[[#This Row],[Day Low]])-1</f>
        <v>5.0007538824947684E-3</v>
      </c>
      <c r="AD32">
        <f>(Table2[[#This Row],[Day High]]/Table2[[#This Row],[Close Price]])-1</f>
        <v>1.060185532468183E-2</v>
      </c>
      <c r="AE32">
        <f>(Table2[[#This Row],[Close Price]]/Table2[[#This Row],[Current Week Low]])-1</f>
        <v>4.8226875999266117E-2</v>
      </c>
      <c r="AF32">
        <f>(Table2[[#This Row],[Current Week High]]/Table2[[#This Row],[Close Price]])-1</f>
        <v>4.3157552571699842E-2</v>
      </c>
      <c r="AG32">
        <f>(Table2[[#This Row],[Close Price]]/Table2[[#This Row],[Current Month Low]])-1</f>
        <v>0.28920264977515586</v>
      </c>
      <c r="AH32">
        <f>(Table2[[#This Row],[Current Month High]]/Table2[[#This Row],[Close Price]])-1</f>
        <v>4.3157552571699842E-2</v>
      </c>
      <c r="AI32">
        <v>4.3157552571699798</v>
      </c>
      <c r="AJ32">
        <v>141.89802213754299</v>
      </c>
      <c r="AK32" t="str">
        <f>IF(AND(Table2[[#This Row],[20D EMA]]&gt;Table2[[#This Row],[50D EMA]],Table2[[#This Row],[50D EMA]]&gt;Table2[[#This Row],[200D EMA]]),"Uptrend","Downtrend/NoTrend")</f>
        <v>Uptrend</v>
      </c>
      <c r="AL32">
        <v>0.14000000000000001</v>
      </c>
      <c r="AM32" t="s">
        <v>3033</v>
      </c>
      <c r="AN32">
        <v>10.89</v>
      </c>
      <c r="AO32" t="s">
        <v>3033</v>
      </c>
      <c r="AP32">
        <v>0.23324190884141099</v>
      </c>
      <c r="AQ32">
        <f>(Table2[[#This Row],[Sharpe Ratio]]-AVERAGE(Table2[Sharpe Ratio]))/_xlfn.STDEV.P(Table2[Sharpe Ratio])</f>
        <v>1.9932749512630843</v>
      </c>
      <c r="AR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5.7500361196305221</v>
      </c>
      <c r="AS32">
        <f>_xlfn.RANK.AVG(Table2[[#This Row],[1Y Return vs Nifty Z-Score]],Table2[1Y Return vs Nifty Z-Score])</f>
        <v>154</v>
      </c>
      <c r="AT32">
        <f>_xlfn.RANK.AVG(Table2[[#This Row],[6M Return vs Nifty Z-Score]],Table2[6M Return vs Nifty Z-Score])</f>
        <v>26</v>
      </c>
      <c r="AU32">
        <f>_xlfn.RANK.AVG(Table2[[#This Row],[Sharpe Ratio Z-Score]],Table2[Sharpe Ratio Z-Score])</f>
        <v>15</v>
      </c>
      <c r="AV32">
        <f>(Table2[[#This Row],[Rank 1Y]]+Table2[[#This Row],[Rank 6M]]+Table2[[#This Row],[Rank Sharpe]])/3</f>
        <v>65</v>
      </c>
    </row>
    <row r="33" spans="1:48" x14ac:dyDescent="0.3">
      <c r="A33" t="s">
        <v>707</v>
      </c>
      <c r="B33" t="s">
        <v>708</v>
      </c>
      <c r="C33" t="s">
        <v>2990</v>
      </c>
      <c r="D33" t="s">
        <v>43</v>
      </c>
      <c r="E33">
        <v>22854.947803300001</v>
      </c>
      <c r="F33">
        <v>4427.55</v>
      </c>
      <c r="G33">
        <v>144.66331402153699</v>
      </c>
      <c r="H33">
        <f>(Table2[[#This Row],[1Y Return vs Nifty]]-AVERAGE(Table2[1Y Return vs Nifty]))/_xlfn.STDEV.P(Table2[1Y Return vs Nifty])</f>
        <v>1.1836773496323101</v>
      </c>
      <c r="I33">
        <v>11.398616715475001</v>
      </c>
      <c r="J33">
        <f>(Table2[[#This Row],[1M Return vs Nifty]]-AVERAGE(Table2[1M Return vs Nifty]))/_xlfn.STDEV.P(Table2[1M Return vs Nifty])</f>
        <v>0.84140325475756961</v>
      </c>
      <c r="K33">
        <v>98.410775122246505</v>
      </c>
      <c r="L33">
        <f>(Table2[[#This Row],[6M Return vs Nifty]]-AVERAGE(Table2[6M Return vs Nifty]))/_xlfn.STDEV.P(Table2[6M Return vs Nifty])</f>
        <v>2.6032308114941132</v>
      </c>
      <c r="M33">
        <v>3.2561680433168698</v>
      </c>
      <c r="N33">
        <f>(Table2[[#This Row],[1W Return vs Nifty]]-AVERAGE(Table2[1W Return vs Nifty]))/_xlfn.STDEV.P(Table2[1W Return vs Nifty])</f>
        <v>1.0515270521312297</v>
      </c>
      <c r="O33">
        <v>4064.54</v>
      </c>
      <c r="P33">
        <v>3742.1136909525299</v>
      </c>
      <c r="Q33">
        <v>2902.5979780703501</v>
      </c>
      <c r="R33">
        <v>79.587061894806496</v>
      </c>
      <c r="S33">
        <f>(Table2[[#This Row],[Close Price]]-Table2[[#This Row],[20D EMA]])/Table2[[#This Row],[20D EMA]]</f>
        <v>8.9311459599364318E-2</v>
      </c>
      <c r="T33">
        <f>(Table2[[#This Row],[Close Price]]-Table2[[#This Row],[50D EMA]])/Table2[[#This Row],[50D EMA]]</f>
        <v>0.18316822139976113</v>
      </c>
      <c r="U33">
        <f>(Table2[[#This Row],[Close Price]]-Table2[[#This Row],[200D EMA]])/Table2[[#This Row],[200D EMA]]</f>
        <v>0.52537486536231914</v>
      </c>
      <c r="V33">
        <v>1.1151551445808101</v>
      </c>
      <c r="W33">
        <v>4360</v>
      </c>
      <c r="X33">
        <v>4490</v>
      </c>
      <c r="Y33">
        <v>4205.25</v>
      </c>
      <c r="Z33">
        <v>4490</v>
      </c>
      <c r="AA33">
        <v>3310</v>
      </c>
      <c r="AB33">
        <v>4490</v>
      </c>
      <c r="AC33">
        <f>(Table2[[#This Row],[Close Price]]/Table2[[#This Row],[Day Low]])-1</f>
        <v>1.5493119266055011E-2</v>
      </c>
      <c r="AD33">
        <f>(Table2[[#This Row],[Day High]]/Table2[[#This Row],[Close Price]])-1</f>
        <v>1.4104866122347515E-2</v>
      </c>
      <c r="AE33">
        <f>(Table2[[#This Row],[Close Price]]/Table2[[#This Row],[Current Week Low]])-1</f>
        <v>5.2862493311931491E-2</v>
      </c>
      <c r="AF33">
        <f>(Table2[[#This Row],[Current Week High]]/Table2[[#This Row],[Close Price]])-1</f>
        <v>1.4104866122347515E-2</v>
      </c>
      <c r="AG33">
        <f>(Table2[[#This Row],[Close Price]]/Table2[[#This Row],[Current Month Low]])-1</f>
        <v>0.33762839879154094</v>
      </c>
      <c r="AH33">
        <f>(Table2[[#This Row],[Current Month High]]/Table2[[#This Row],[Close Price]])-1</f>
        <v>1.4104866122347515E-2</v>
      </c>
      <c r="AI33">
        <v>1.4104866122347499</v>
      </c>
      <c r="AJ33">
        <v>173.305555555555</v>
      </c>
      <c r="AK33" t="str">
        <f>IF(AND(Table2[[#This Row],[20D EMA]]&gt;Table2[[#This Row],[50D EMA]],Table2[[#This Row],[50D EMA]]&gt;Table2[[#This Row],[200D EMA]]),"Uptrend","Downtrend/NoTrend")</f>
        <v>Uptrend</v>
      </c>
      <c r="AL33">
        <v>0.31</v>
      </c>
      <c r="AM33" t="s">
        <v>3033</v>
      </c>
      <c r="AN33">
        <v>15.23</v>
      </c>
      <c r="AO33" t="s">
        <v>3033</v>
      </c>
      <c r="AP33">
        <v>0.14993245995555399</v>
      </c>
      <c r="AQ33">
        <f>(Table2[[#This Row],[Sharpe Ratio]]-AVERAGE(Table2[Sharpe Ratio]))/_xlfn.STDEV.P(Table2[Sharpe Ratio])</f>
        <v>1.0501157928336948</v>
      </c>
      <c r="AR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6.7299542608489169</v>
      </c>
      <c r="AS33">
        <f>_xlfn.RANK.AVG(Table2[[#This Row],[1Y Return vs Nifty Z-Score]],Table2[1Y Return vs Nifty Z-Score])</f>
        <v>71</v>
      </c>
      <c r="AT33">
        <f>_xlfn.RANK.AVG(Table2[[#This Row],[6M Return vs Nifty Z-Score]],Table2[6M Return vs Nifty Z-Score])</f>
        <v>17</v>
      </c>
      <c r="AU33">
        <f>_xlfn.RANK.AVG(Table2[[#This Row],[Sharpe Ratio Z-Score]],Table2[Sharpe Ratio Z-Score])</f>
        <v>112</v>
      </c>
      <c r="AV33">
        <f>(Table2[[#This Row],[Rank 1Y]]+Table2[[#This Row],[Rank 6M]]+Table2[[#This Row],[Rank Sharpe]])/3</f>
        <v>66.666666666666671</v>
      </c>
    </row>
    <row r="34" spans="1:48" x14ac:dyDescent="0.3">
      <c r="A34" t="s">
        <v>668</v>
      </c>
      <c r="B34" t="s">
        <v>669</v>
      </c>
      <c r="C34" t="s">
        <v>3005</v>
      </c>
      <c r="D34" t="s">
        <v>670</v>
      </c>
      <c r="E34">
        <v>25294.806096</v>
      </c>
      <c r="F34">
        <v>2270.9</v>
      </c>
      <c r="G34">
        <v>157.60612983385801</v>
      </c>
      <c r="H34">
        <f>(Table2[[#This Row],[1Y Return vs Nifty]]-AVERAGE(Table2[1Y Return vs Nifty]))/_xlfn.STDEV.P(Table2[1Y Return vs Nifty])</f>
        <v>1.3371806446693866</v>
      </c>
      <c r="I34">
        <v>-1.1196947682323399</v>
      </c>
      <c r="J34">
        <f>(Table2[[#This Row],[1M Return vs Nifty]]-AVERAGE(Table2[1M Return vs Nifty]))/_xlfn.STDEV.P(Table2[1M Return vs Nifty])</f>
        <v>-0.3659515170068901</v>
      </c>
      <c r="K34">
        <v>74.650316189919707</v>
      </c>
      <c r="L34">
        <f>(Table2[[#This Row],[6M Return vs Nifty]]-AVERAGE(Table2[6M Return vs Nifty]))/_xlfn.STDEV.P(Table2[6M Return vs Nifty])</f>
        <v>1.8825471962270011</v>
      </c>
      <c r="M34">
        <v>-3.49854354936955</v>
      </c>
      <c r="N34">
        <f>(Table2[[#This Row],[1W Return vs Nifty]]-AVERAGE(Table2[1W Return vs Nifty]))/_xlfn.STDEV.P(Table2[1W Return vs Nifty])</f>
        <v>-0.43622684575724913</v>
      </c>
      <c r="O34">
        <v>2188.9499999999998</v>
      </c>
      <c r="P34">
        <v>2044.33086345796</v>
      </c>
      <c r="Q34">
        <v>1582.11272035918</v>
      </c>
      <c r="R34">
        <v>58.9727159760726</v>
      </c>
      <c r="S34">
        <f>(Table2[[#This Row],[Close Price]]-Table2[[#This Row],[20D EMA]])/Table2[[#This Row],[20D EMA]]</f>
        <v>3.7438041069919492E-2</v>
      </c>
      <c r="T34">
        <f>(Table2[[#This Row],[Close Price]]-Table2[[#This Row],[50D EMA]])/Table2[[#This Row],[50D EMA]]</f>
        <v>0.11082801741729868</v>
      </c>
      <c r="U34">
        <f>(Table2[[#This Row],[Close Price]]-Table2[[#This Row],[200D EMA]])/Table2[[#This Row],[200D EMA]]</f>
        <v>0.43535916927868945</v>
      </c>
      <c r="V34">
        <v>0.75320926609706795</v>
      </c>
      <c r="W34">
        <v>2246</v>
      </c>
      <c r="X34">
        <v>2325</v>
      </c>
      <c r="Y34">
        <v>2191.6</v>
      </c>
      <c r="Z34">
        <v>2357.9499999999998</v>
      </c>
      <c r="AA34">
        <v>1691.5</v>
      </c>
      <c r="AB34">
        <v>2396.6</v>
      </c>
      <c r="AC34">
        <f>(Table2[[#This Row],[Close Price]]/Table2[[#This Row],[Day Low]])-1</f>
        <v>1.1086375779163049E-2</v>
      </c>
      <c r="AD34">
        <f>(Table2[[#This Row],[Day High]]/Table2[[#This Row],[Close Price]])-1</f>
        <v>2.3823153815667686E-2</v>
      </c>
      <c r="AE34">
        <f>(Table2[[#This Row],[Close Price]]/Table2[[#This Row],[Current Week Low]])-1</f>
        <v>3.618361014783722E-2</v>
      </c>
      <c r="AF34">
        <f>(Table2[[#This Row],[Current Week High]]/Table2[[#This Row],[Close Price]])-1</f>
        <v>3.8332819586947675E-2</v>
      </c>
      <c r="AG34">
        <f>(Table2[[#This Row],[Close Price]]/Table2[[#This Row],[Current Month Low]])-1</f>
        <v>0.34253621046408522</v>
      </c>
      <c r="AH34">
        <f>(Table2[[#This Row],[Current Month High]]/Table2[[#This Row],[Close Price]])-1</f>
        <v>5.5352503412743781E-2</v>
      </c>
      <c r="AI34">
        <v>5.5352503412743701</v>
      </c>
      <c r="AJ34">
        <v>187.45569620253099</v>
      </c>
      <c r="AK34" t="str">
        <f>IF(AND(Table2[[#This Row],[20D EMA]]&gt;Table2[[#This Row],[50D EMA]],Table2[[#This Row],[50D EMA]]&gt;Table2[[#This Row],[200D EMA]]),"Uptrend","Downtrend/NoTrend")</f>
        <v>Uptrend</v>
      </c>
      <c r="AL34">
        <v>0.24</v>
      </c>
      <c r="AM34" t="s">
        <v>3033</v>
      </c>
      <c r="AN34">
        <v>7.07</v>
      </c>
      <c r="AO34" t="s">
        <v>3033</v>
      </c>
      <c r="AP34">
        <v>0.15076537534321499</v>
      </c>
      <c r="AQ34">
        <f>(Table2[[#This Row],[Sharpe Ratio]]-AVERAGE(Table2[Sharpe Ratio]))/_xlfn.STDEV.P(Table2[Sharpe Ratio])</f>
        <v>1.059545356785625</v>
      </c>
      <c r="AR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3.4770948349178732</v>
      </c>
      <c r="AS34">
        <f>_xlfn.RANK.AVG(Table2[[#This Row],[1Y Return vs Nifty Z-Score]],Table2[1Y Return vs Nifty Z-Score])</f>
        <v>59</v>
      </c>
      <c r="AT34">
        <f>_xlfn.RANK.AVG(Table2[[#This Row],[6M Return vs Nifty Z-Score]],Table2[6M Return vs Nifty Z-Score])</f>
        <v>37</v>
      </c>
      <c r="AU34">
        <f>_xlfn.RANK.AVG(Table2[[#This Row],[Sharpe Ratio Z-Score]],Table2[Sharpe Ratio Z-Score])</f>
        <v>109</v>
      </c>
      <c r="AV34">
        <f>(Table2[[#This Row],[Rank 1Y]]+Table2[[#This Row],[Rank 6M]]+Table2[[#This Row],[Rank Sharpe]])/3</f>
        <v>68.333333333333329</v>
      </c>
    </row>
    <row r="35" spans="1:48" x14ac:dyDescent="0.3">
      <c r="A35" t="s">
        <v>250</v>
      </c>
      <c r="B35" t="s">
        <v>251</v>
      </c>
      <c r="C35" t="s">
        <v>2995</v>
      </c>
      <c r="D35" t="s">
        <v>146</v>
      </c>
      <c r="E35">
        <v>102337.84200345</v>
      </c>
      <c r="F35">
        <v>295.75</v>
      </c>
      <c r="G35">
        <v>225.22289150965099</v>
      </c>
      <c r="H35">
        <f>(Table2[[#This Row],[1Y Return vs Nifty]]-AVERAGE(Table2[1Y Return vs Nifty]))/_xlfn.STDEV.P(Table2[1Y Return vs Nifty])</f>
        <v>2.1391232719522537</v>
      </c>
      <c r="I35">
        <v>-8.0666051314157592</v>
      </c>
      <c r="J35">
        <f>(Table2[[#This Row],[1M Return vs Nifty]]-AVERAGE(Table2[1M Return vs Nifty]))/_xlfn.STDEV.P(Table2[1M Return vs Nifty])</f>
        <v>-1.0359608379065746</v>
      </c>
      <c r="K35">
        <v>51.000275885973899</v>
      </c>
      <c r="L35">
        <f>(Table2[[#This Row],[6M Return vs Nifty]]-AVERAGE(Table2[6M Return vs Nifty]))/_xlfn.STDEV.P(Table2[6M Return vs Nifty])</f>
        <v>1.1652127122422897</v>
      </c>
      <c r="M35">
        <v>-5.5329082066573898</v>
      </c>
      <c r="N35">
        <f>(Table2[[#This Row],[1W Return vs Nifty]]-AVERAGE(Table2[1W Return vs Nifty]))/_xlfn.STDEV.P(Table2[1W Return vs Nifty])</f>
        <v>-0.88430429615255446</v>
      </c>
      <c r="O35">
        <v>293.31</v>
      </c>
      <c r="P35">
        <v>283.20411615298002</v>
      </c>
      <c r="Q35">
        <v>220.37094945619401</v>
      </c>
      <c r="R35">
        <v>49.5381194110469</v>
      </c>
      <c r="S35">
        <f>(Table2[[#This Row],[Close Price]]-Table2[[#This Row],[20D EMA]])/Table2[[#This Row],[20D EMA]]</f>
        <v>8.3188435443728396E-3</v>
      </c>
      <c r="T35">
        <f>(Table2[[#This Row],[Close Price]]-Table2[[#This Row],[50D EMA]])/Table2[[#This Row],[50D EMA]]</f>
        <v>4.4299793440300834E-2</v>
      </c>
      <c r="U35">
        <f>(Table2[[#This Row],[Close Price]]-Table2[[#This Row],[200D EMA]])/Table2[[#This Row],[200D EMA]]</f>
        <v>0.34205529689742548</v>
      </c>
      <c r="V35">
        <v>0.70021407066321395</v>
      </c>
      <c r="W35">
        <v>293</v>
      </c>
      <c r="X35">
        <v>297.55</v>
      </c>
      <c r="Y35">
        <v>288.5</v>
      </c>
      <c r="Z35">
        <v>299.85000000000002</v>
      </c>
      <c r="AA35">
        <v>224.05</v>
      </c>
      <c r="AB35">
        <v>321</v>
      </c>
      <c r="AC35">
        <f>(Table2[[#This Row],[Close Price]]/Table2[[#This Row],[Day Low]])-1</f>
        <v>9.385665529010323E-3</v>
      </c>
      <c r="AD35">
        <f>(Table2[[#This Row],[Day High]]/Table2[[#This Row],[Close Price]])-1</f>
        <v>6.0862214708368167E-3</v>
      </c>
      <c r="AE35">
        <f>(Table2[[#This Row],[Close Price]]/Table2[[#This Row],[Current Week Low]])-1</f>
        <v>2.512998266897748E-2</v>
      </c>
      <c r="AF35">
        <f>(Table2[[#This Row],[Current Week High]]/Table2[[#This Row],[Close Price]])-1</f>
        <v>1.3863060016906292E-2</v>
      </c>
      <c r="AG35">
        <f>(Table2[[#This Row],[Close Price]]/Table2[[#This Row],[Current Month Low]])-1</f>
        <v>0.32001785315777731</v>
      </c>
      <c r="AH35">
        <f>(Table2[[#This Row],[Current Month High]]/Table2[[#This Row],[Close Price]])-1</f>
        <v>8.5376162299239278E-2</v>
      </c>
      <c r="AI35">
        <v>9.0448013524936499</v>
      </c>
      <c r="AJ35">
        <v>255.04201680672199</v>
      </c>
      <c r="AK35" t="str">
        <f>IF(AND(Table2[[#This Row],[20D EMA]]&gt;Table2[[#This Row],[50D EMA]],Table2[[#This Row],[50D EMA]]&gt;Table2[[#This Row],[200D EMA]]),"Uptrend","Downtrend/NoTrend")</f>
        <v>Uptrend</v>
      </c>
      <c r="AL35">
        <v>0.1</v>
      </c>
      <c r="AM35" t="s">
        <v>3033</v>
      </c>
      <c r="AN35">
        <v>3.59</v>
      </c>
      <c r="AO35" t="s">
        <v>3033</v>
      </c>
      <c r="AP35">
        <v>0.15381154510350001</v>
      </c>
      <c r="AQ35">
        <f>(Table2[[#This Row],[Sharpe Ratio]]-AVERAGE(Table2[Sharpe Ratio]))/_xlfn.STDEV.P(Table2[Sharpe Ratio])</f>
        <v>1.0940315158704104</v>
      </c>
      <c r="AR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2.4781023660058246</v>
      </c>
      <c r="AS35">
        <f>_xlfn.RANK.AVG(Table2[[#This Row],[1Y Return vs Nifty Z-Score]],Table2[1Y Return vs Nifty Z-Score])</f>
        <v>22</v>
      </c>
      <c r="AT35">
        <f>_xlfn.RANK.AVG(Table2[[#This Row],[6M Return vs Nifty Z-Score]],Table2[6M Return vs Nifty Z-Score])</f>
        <v>80</v>
      </c>
      <c r="AU35">
        <f>_xlfn.RANK.AVG(Table2[[#This Row],[Sharpe Ratio Z-Score]],Table2[Sharpe Ratio Z-Score])</f>
        <v>106</v>
      </c>
      <c r="AV35">
        <f>(Table2[[#This Row],[Rank 1Y]]+Table2[[#This Row],[Rank 6M]]+Table2[[#This Row],[Rank Sharpe]])/3</f>
        <v>69.333333333333329</v>
      </c>
    </row>
    <row r="36" spans="1:48" x14ac:dyDescent="0.3">
      <c r="A36" t="s">
        <v>1163</v>
      </c>
      <c r="B36" t="s">
        <v>1164</v>
      </c>
      <c r="C36" t="s">
        <v>2995</v>
      </c>
      <c r="D36" t="s">
        <v>132</v>
      </c>
      <c r="E36">
        <v>9819.7988507499995</v>
      </c>
      <c r="F36">
        <v>1193.45</v>
      </c>
      <c r="G36">
        <v>152.95097067596399</v>
      </c>
      <c r="H36">
        <f>(Table2[[#This Row],[1Y Return vs Nifty]]-AVERAGE(Table2[1Y Return vs Nifty]))/_xlfn.STDEV.P(Table2[1Y Return vs Nifty])</f>
        <v>1.2819699177286152</v>
      </c>
      <c r="I36">
        <v>14.817201354884</v>
      </c>
      <c r="J36">
        <f>(Table2[[#This Row],[1M Return vs Nifty]]-AVERAGE(Table2[1M Return vs Nifty]))/_xlfn.STDEV.P(Table2[1M Return vs Nifty])</f>
        <v>1.1711158108353628</v>
      </c>
      <c r="K36">
        <v>43.310680320672503</v>
      </c>
      <c r="L36">
        <f>(Table2[[#This Row],[6M Return vs Nifty]]-AVERAGE(Table2[6M Return vs Nifty]))/_xlfn.STDEV.P(Table2[6M Return vs Nifty])</f>
        <v>0.93197792718501848</v>
      </c>
      <c r="M36">
        <v>-5.54840858350674</v>
      </c>
      <c r="N36">
        <f>(Table2[[#This Row],[1W Return vs Nifty]]-AVERAGE(Table2[1W Return vs Nifty]))/_xlfn.STDEV.P(Table2[1W Return vs Nifty])</f>
        <v>-0.88771831994319705</v>
      </c>
      <c r="O36">
        <v>1086.29</v>
      </c>
      <c r="P36">
        <v>1010.89361479852</v>
      </c>
      <c r="Q36">
        <v>841.37640758627094</v>
      </c>
      <c r="R36">
        <v>65.995808389160601</v>
      </c>
      <c r="S36">
        <f>(Table2[[#This Row],[Close Price]]-Table2[[#This Row],[20D EMA]])/Table2[[#This Row],[20D EMA]]</f>
        <v>9.8647690763976545E-2</v>
      </c>
      <c r="T36">
        <f>(Table2[[#This Row],[Close Price]]-Table2[[#This Row],[50D EMA]])/Table2[[#This Row],[50D EMA]]</f>
        <v>0.18058911692489529</v>
      </c>
      <c r="U36">
        <f>(Table2[[#This Row],[Close Price]]-Table2[[#This Row],[200D EMA]])/Table2[[#This Row],[200D EMA]]</f>
        <v>0.41844956578204157</v>
      </c>
      <c r="V36">
        <v>1.55194284966897</v>
      </c>
      <c r="W36">
        <v>1170.3</v>
      </c>
      <c r="X36">
        <v>1220</v>
      </c>
      <c r="Y36">
        <v>1139.05</v>
      </c>
      <c r="Z36">
        <v>1220</v>
      </c>
      <c r="AA36">
        <v>893.95</v>
      </c>
      <c r="AB36">
        <v>1230</v>
      </c>
      <c r="AC36">
        <f>(Table2[[#This Row],[Close Price]]/Table2[[#This Row],[Day Low]])-1</f>
        <v>1.9781252670255656E-2</v>
      </c>
      <c r="AD36">
        <f>(Table2[[#This Row],[Day High]]/Table2[[#This Row],[Close Price]])-1</f>
        <v>2.2246428421802245E-2</v>
      </c>
      <c r="AE36">
        <f>(Table2[[#This Row],[Close Price]]/Table2[[#This Row],[Current Week Low]])-1</f>
        <v>4.775909749352536E-2</v>
      </c>
      <c r="AF36">
        <f>(Table2[[#This Row],[Current Week High]]/Table2[[#This Row],[Close Price]])-1</f>
        <v>2.2246428421802245E-2</v>
      </c>
      <c r="AG36">
        <f>(Table2[[#This Row],[Close Price]]/Table2[[#This Row],[Current Month Low]])-1</f>
        <v>0.33502992337379056</v>
      </c>
      <c r="AH36">
        <f>(Table2[[#This Row],[Current Month High]]/Table2[[#This Row],[Close Price]])-1</f>
        <v>3.0625497507226873E-2</v>
      </c>
      <c r="AI36">
        <v>3.0625497507226802</v>
      </c>
      <c r="AJ36">
        <v>204.37388421321</v>
      </c>
      <c r="AK36" t="str">
        <f>IF(AND(Table2[[#This Row],[20D EMA]]&gt;Table2[[#This Row],[50D EMA]],Table2[[#This Row],[50D EMA]]&gt;Table2[[#This Row],[200D EMA]]),"Uptrend","Downtrend/NoTrend")</f>
        <v>Uptrend</v>
      </c>
      <c r="AL36">
        <v>0.15</v>
      </c>
      <c r="AM36" t="s">
        <v>3033</v>
      </c>
      <c r="AN36">
        <v>23.37</v>
      </c>
      <c r="AO36" t="s">
        <v>3033</v>
      </c>
      <c r="AP36">
        <v>0.200617436822773</v>
      </c>
      <c r="AQ36">
        <f>(Table2[[#This Row],[Sharpe Ratio]]-AVERAGE(Table2[Sharpe Ratio]))/_xlfn.STDEV.P(Table2[Sharpe Ratio])</f>
        <v>1.6239282566827358</v>
      </c>
      <c r="AR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4.1212735924885351</v>
      </c>
      <c r="AS36">
        <f>_xlfn.RANK.AVG(Table2[[#This Row],[1Y Return vs Nifty Z-Score]],Table2[1Y Return vs Nifty Z-Score])</f>
        <v>67</v>
      </c>
      <c r="AT36">
        <f>_xlfn.RANK.AVG(Table2[[#This Row],[6M Return vs Nifty Z-Score]],Table2[6M Return vs Nifty Z-Score])</f>
        <v>106</v>
      </c>
      <c r="AU36">
        <f>_xlfn.RANK.AVG(Table2[[#This Row],[Sharpe Ratio Z-Score]],Table2[Sharpe Ratio Z-Score])</f>
        <v>37</v>
      </c>
      <c r="AV36">
        <f>(Table2[[#This Row],[Rank 1Y]]+Table2[[#This Row],[Rank 6M]]+Table2[[#This Row],[Rank Sharpe]])/3</f>
        <v>70</v>
      </c>
    </row>
    <row r="37" spans="1:48" x14ac:dyDescent="0.3">
      <c r="A37" t="s">
        <v>1077</v>
      </c>
      <c r="B37" t="s">
        <v>1078</v>
      </c>
      <c r="C37" t="s">
        <v>2999</v>
      </c>
      <c r="D37" t="s">
        <v>757</v>
      </c>
      <c r="E37">
        <v>11348.051195480901</v>
      </c>
      <c r="F37">
        <v>242.9</v>
      </c>
      <c r="G37">
        <v>195.30458297362301</v>
      </c>
      <c r="H37">
        <f>(Table2[[#This Row],[1Y Return vs Nifty]]-AVERAGE(Table2[1Y Return vs Nifty]))/_xlfn.STDEV.P(Table2[1Y Return vs Nifty])</f>
        <v>1.7842886664992217</v>
      </c>
      <c r="I37">
        <v>11.6437542428512</v>
      </c>
      <c r="J37">
        <f>(Table2[[#This Row],[1M Return vs Nifty]]-AVERAGE(Table2[1M Return vs Nifty]))/_xlfn.STDEV.P(Table2[1M Return vs Nifty])</f>
        <v>0.86504605704775039</v>
      </c>
      <c r="K37">
        <v>61.807660563468303</v>
      </c>
      <c r="L37">
        <f>(Table2[[#This Row],[6M Return vs Nifty]]-AVERAGE(Table2[6M Return vs Nifty]))/_xlfn.STDEV.P(Table2[6M Return vs Nifty])</f>
        <v>1.4930138327148534</v>
      </c>
      <c r="M37">
        <v>7.1851280987738697</v>
      </c>
      <c r="N37">
        <f>(Table2[[#This Row],[1W Return vs Nifty]]-AVERAGE(Table2[1W Return vs Nifty]))/_xlfn.STDEV.P(Table2[1W Return vs Nifty])</f>
        <v>1.9168971803663479</v>
      </c>
      <c r="O37">
        <v>224.39</v>
      </c>
      <c r="P37">
        <v>209.91408508921401</v>
      </c>
      <c r="Q37">
        <v>167.68377515709</v>
      </c>
      <c r="R37">
        <v>74.425346678561496</v>
      </c>
      <c r="S37">
        <f>(Table2[[#This Row],[Close Price]]-Table2[[#This Row],[20D EMA]])/Table2[[#This Row],[20D EMA]]</f>
        <v>8.2490307054681675E-2</v>
      </c>
      <c r="T37">
        <f>(Table2[[#This Row],[Close Price]]-Table2[[#This Row],[50D EMA]])/Table2[[#This Row],[50D EMA]]</f>
        <v>0.15714007422020726</v>
      </c>
      <c r="U37">
        <f>(Table2[[#This Row],[Close Price]]-Table2[[#This Row],[200D EMA]])/Table2[[#This Row],[200D EMA]]</f>
        <v>0.44855994429064905</v>
      </c>
      <c r="V37">
        <v>1.5234143524266499</v>
      </c>
      <c r="W37">
        <v>240.04</v>
      </c>
      <c r="X37">
        <v>249</v>
      </c>
      <c r="Y37">
        <v>230.25</v>
      </c>
      <c r="Z37">
        <v>249.74</v>
      </c>
      <c r="AA37">
        <v>180</v>
      </c>
      <c r="AB37">
        <v>249.74</v>
      </c>
      <c r="AC37">
        <f>(Table2[[#This Row],[Close Price]]/Table2[[#This Row],[Day Low]])-1</f>
        <v>1.1914680886518925E-2</v>
      </c>
      <c r="AD37">
        <f>(Table2[[#This Row],[Day High]]/Table2[[#This Row],[Close Price]])-1</f>
        <v>2.5113215314944481E-2</v>
      </c>
      <c r="AE37">
        <f>(Table2[[#This Row],[Close Price]]/Table2[[#This Row],[Current Week Low]])-1</f>
        <v>5.4940282301845889E-2</v>
      </c>
      <c r="AF37">
        <f>(Table2[[#This Row],[Current Week High]]/Table2[[#This Row],[Close Price]])-1</f>
        <v>2.8159736517085143E-2</v>
      </c>
      <c r="AG37">
        <f>(Table2[[#This Row],[Close Price]]/Table2[[#This Row],[Current Month Low]])-1</f>
        <v>0.34944444444444445</v>
      </c>
      <c r="AH37">
        <f>(Table2[[#This Row],[Current Month High]]/Table2[[#This Row],[Close Price]])-1</f>
        <v>2.8159736517085143E-2</v>
      </c>
      <c r="AI37">
        <v>2.8159736517085099</v>
      </c>
      <c r="AJ37">
        <v>229.803122878479</v>
      </c>
      <c r="AK37" t="str">
        <f>IF(AND(Table2[[#This Row],[20D EMA]]&gt;Table2[[#This Row],[50D EMA]],Table2[[#This Row],[50D EMA]]&gt;Table2[[#This Row],[200D EMA]]),"Uptrend","Downtrend/NoTrend")</f>
        <v>Uptrend</v>
      </c>
      <c r="AL37">
        <v>0.31</v>
      </c>
      <c r="AM37" t="s">
        <v>3033</v>
      </c>
      <c r="AN37">
        <v>11.99</v>
      </c>
      <c r="AO37" t="s">
        <v>3033</v>
      </c>
      <c r="AP37">
        <v>0.14083179281049499</v>
      </c>
      <c r="AQ37">
        <f>(Table2[[#This Row],[Sharpe Ratio]]-AVERAGE(Table2[Sharpe Ratio]))/_xlfn.STDEV.P(Table2[Sharpe Ratio])</f>
        <v>0.94708573225269155</v>
      </c>
      <c r="AR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7.0063314688808651</v>
      </c>
      <c r="AS37">
        <f>_xlfn.RANK.AVG(Table2[[#This Row],[1Y Return vs Nifty Z-Score]],Table2[1Y Return vs Nifty Z-Score])</f>
        <v>32</v>
      </c>
      <c r="AT37">
        <f>_xlfn.RANK.AVG(Table2[[#This Row],[6M Return vs Nifty Z-Score]],Table2[6M Return vs Nifty Z-Score])</f>
        <v>56</v>
      </c>
      <c r="AU37">
        <f>_xlfn.RANK.AVG(Table2[[#This Row],[Sharpe Ratio Z-Score]],Table2[Sharpe Ratio Z-Score])</f>
        <v>129</v>
      </c>
      <c r="AV37">
        <f>(Table2[[#This Row],[Rank 1Y]]+Table2[[#This Row],[Rank 6M]]+Table2[[#This Row],[Rank Sharpe]])/3</f>
        <v>72.333333333333329</v>
      </c>
    </row>
    <row r="38" spans="1:48" x14ac:dyDescent="0.3">
      <c r="A38" t="s">
        <v>749</v>
      </c>
      <c r="B38" t="s">
        <v>750</v>
      </c>
      <c r="C38" t="s">
        <v>2991</v>
      </c>
      <c r="D38" t="s">
        <v>46</v>
      </c>
      <c r="E38">
        <v>20335.95098532</v>
      </c>
      <c r="F38">
        <v>329.1</v>
      </c>
      <c r="G38">
        <v>149.31946584488901</v>
      </c>
      <c r="H38">
        <f>(Table2[[#This Row],[1Y Return vs Nifty]]-AVERAGE(Table2[1Y Return vs Nifty]))/_xlfn.STDEV.P(Table2[1Y Return vs Nifty])</f>
        <v>1.2388998497004196</v>
      </c>
      <c r="I38">
        <v>10.1181477031874</v>
      </c>
      <c r="J38">
        <f>(Table2[[#This Row],[1M Return vs Nifty]]-AVERAGE(Table2[1M Return vs Nifty]))/_xlfn.STDEV.P(Table2[1M Return vs Nifty])</f>
        <v>0.71790573881110487</v>
      </c>
      <c r="K38">
        <v>85.156263237907993</v>
      </c>
      <c r="L38">
        <f>(Table2[[#This Row],[6M Return vs Nifty]]-AVERAGE(Table2[6M Return vs Nifty]))/_xlfn.STDEV.P(Table2[6M Return vs Nifty])</f>
        <v>2.201205346808758</v>
      </c>
      <c r="M38">
        <v>-1.88469309714748</v>
      </c>
      <c r="N38">
        <f>(Table2[[#This Row],[1W Return vs Nifty]]-AVERAGE(Table2[1W Return vs Nifty]))/_xlfn.STDEV.P(Table2[1W Return vs Nifty])</f>
        <v>-8.0769433852033903E-2</v>
      </c>
      <c r="O38">
        <v>312.88</v>
      </c>
      <c r="P38">
        <v>288.31246840020202</v>
      </c>
      <c r="Q38">
        <v>224.27064892560401</v>
      </c>
      <c r="R38">
        <v>57.3665679066251</v>
      </c>
      <c r="S38">
        <f>(Table2[[#This Row],[Close Price]]-Table2[[#This Row],[20D EMA]])/Table2[[#This Row],[20D EMA]]</f>
        <v>5.1840961390948695E-2</v>
      </c>
      <c r="T38">
        <f>(Table2[[#This Row],[Close Price]]-Table2[[#This Row],[50D EMA]])/Table2[[#This Row],[50D EMA]]</f>
        <v>0.14146988448373821</v>
      </c>
      <c r="U38">
        <f>(Table2[[#This Row],[Close Price]]-Table2[[#This Row],[200D EMA]])/Table2[[#This Row],[200D EMA]]</f>
        <v>0.46742340817487199</v>
      </c>
      <c r="V38">
        <v>0.73696900526606102</v>
      </c>
      <c r="W38">
        <v>322.25</v>
      </c>
      <c r="X38">
        <v>330.4</v>
      </c>
      <c r="Y38">
        <v>318.3</v>
      </c>
      <c r="Z38">
        <v>337.6</v>
      </c>
      <c r="AA38">
        <v>250.3</v>
      </c>
      <c r="AB38">
        <v>337.6</v>
      </c>
      <c r="AC38">
        <f>(Table2[[#This Row],[Close Price]]/Table2[[#This Row],[Day Low]])-1</f>
        <v>2.1256788207913102E-2</v>
      </c>
      <c r="AD38">
        <f>(Table2[[#This Row],[Day High]]/Table2[[#This Row],[Close Price]])-1</f>
        <v>3.950167122455106E-3</v>
      </c>
      <c r="AE38">
        <f>(Table2[[#This Row],[Close Price]]/Table2[[#This Row],[Current Week Low]])-1</f>
        <v>3.3930254476908672E-2</v>
      </c>
      <c r="AF38">
        <f>(Table2[[#This Row],[Current Week High]]/Table2[[#This Row],[Close Price]])-1</f>
        <v>2.5828015800668513E-2</v>
      </c>
      <c r="AG38">
        <f>(Table2[[#This Row],[Close Price]]/Table2[[#This Row],[Current Month Low]])-1</f>
        <v>0.3148222133439873</v>
      </c>
      <c r="AH38">
        <f>(Table2[[#This Row],[Current Month High]]/Table2[[#This Row],[Close Price]])-1</f>
        <v>2.5828015800668513E-2</v>
      </c>
      <c r="AI38">
        <v>2.58280158006685</v>
      </c>
      <c r="AJ38">
        <v>180.32367972742699</v>
      </c>
      <c r="AK38" t="str">
        <f>IF(AND(Table2[[#This Row],[20D EMA]]&gt;Table2[[#This Row],[50D EMA]],Table2[[#This Row],[50D EMA]]&gt;Table2[[#This Row],[200D EMA]]),"Uptrend","Downtrend/NoTrend")</f>
        <v>Uptrend</v>
      </c>
      <c r="AL38">
        <v>0.2</v>
      </c>
      <c r="AM38" t="s">
        <v>3033</v>
      </c>
      <c r="AN38">
        <v>1.46</v>
      </c>
      <c r="AO38" t="s">
        <v>3033</v>
      </c>
      <c r="AP38">
        <v>0.14261233584560701</v>
      </c>
      <c r="AQ38">
        <f>(Table2[[#This Row],[Sharpe Ratio]]-AVERAGE(Table2[Sharpe Ratio]))/_xlfn.STDEV.P(Table2[Sharpe Ratio])</f>
        <v>0.96724353539509911</v>
      </c>
      <c r="AR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5.0444850368633478</v>
      </c>
      <c r="AS38">
        <f>_xlfn.RANK.AVG(Table2[[#This Row],[1Y Return vs Nifty Z-Score]],Table2[1Y Return vs Nifty Z-Score])</f>
        <v>69</v>
      </c>
      <c r="AT38">
        <f>_xlfn.RANK.AVG(Table2[[#This Row],[6M Return vs Nifty Z-Score]],Table2[6M Return vs Nifty Z-Score])</f>
        <v>27</v>
      </c>
      <c r="AU38">
        <f>_xlfn.RANK.AVG(Table2[[#This Row],[Sharpe Ratio Z-Score]],Table2[Sharpe Ratio Z-Score])</f>
        <v>125</v>
      </c>
      <c r="AV38">
        <f>(Table2[[#This Row],[Rank 1Y]]+Table2[[#This Row],[Rank 6M]]+Table2[[#This Row],[Rank Sharpe]])/3</f>
        <v>73.666666666666671</v>
      </c>
    </row>
    <row r="39" spans="1:48" x14ac:dyDescent="0.3">
      <c r="A39" t="s">
        <v>518</v>
      </c>
      <c r="B39" t="s">
        <v>519</v>
      </c>
      <c r="C39" t="s">
        <v>2988</v>
      </c>
      <c r="D39" t="s">
        <v>382</v>
      </c>
      <c r="E39">
        <v>37780.919767359999</v>
      </c>
      <c r="F39">
        <v>620.35</v>
      </c>
      <c r="G39">
        <v>234.653235787304</v>
      </c>
      <c r="H39">
        <f>(Table2[[#This Row],[1Y Return vs Nifty]]-AVERAGE(Table2[1Y Return vs Nifty]))/_xlfn.STDEV.P(Table2[1Y Return vs Nifty])</f>
        <v>2.2509682476472439</v>
      </c>
      <c r="I39">
        <v>8.5164584447100093</v>
      </c>
      <c r="J39">
        <f>(Table2[[#This Row],[1M Return vs Nifty]]-AVERAGE(Table2[1M Return vs Nifty]))/_xlfn.STDEV.P(Table2[1M Return vs Nifty])</f>
        <v>0.56342746339645178</v>
      </c>
      <c r="K39">
        <v>86.423401666179402</v>
      </c>
      <c r="L39">
        <f>(Table2[[#This Row],[6M Return vs Nifty]]-AVERAGE(Table2[6M Return vs Nifty]))/_xlfn.STDEV.P(Table2[6M Return vs Nifty])</f>
        <v>2.2396391963455651</v>
      </c>
      <c r="M39">
        <v>-6.6987570180920697</v>
      </c>
      <c r="N39">
        <f>(Table2[[#This Row],[1W Return vs Nifty]]-AVERAGE(Table2[1W Return vs Nifty]))/_xlfn.STDEV.P(Table2[1W Return vs Nifty])</f>
        <v>-1.1410874451827218</v>
      </c>
      <c r="O39">
        <v>630.41</v>
      </c>
      <c r="P39">
        <v>585.346889953914</v>
      </c>
      <c r="Q39">
        <v>433.17530289608197</v>
      </c>
      <c r="R39">
        <v>45.324318375997002</v>
      </c>
      <c r="S39">
        <f>(Table2[[#This Row],[Close Price]]-Table2[[#This Row],[20D EMA]])/Table2[[#This Row],[20D EMA]]</f>
        <v>-1.5957868688631121E-2</v>
      </c>
      <c r="T39">
        <f>(Table2[[#This Row],[Close Price]]-Table2[[#This Row],[50D EMA]])/Table2[[#This Row],[50D EMA]]</f>
        <v>5.9798916927434116E-2</v>
      </c>
      <c r="U39">
        <f>(Table2[[#This Row],[Close Price]]-Table2[[#This Row],[200D EMA]])/Table2[[#This Row],[200D EMA]]</f>
        <v>0.43209918906392719</v>
      </c>
      <c r="V39">
        <v>0.62320973556985604</v>
      </c>
      <c r="W39">
        <v>616.04999999999995</v>
      </c>
      <c r="X39">
        <v>639</v>
      </c>
      <c r="Y39">
        <v>616.04999999999995</v>
      </c>
      <c r="Z39">
        <v>657.55</v>
      </c>
      <c r="AA39">
        <v>474.8</v>
      </c>
      <c r="AB39">
        <v>722</v>
      </c>
      <c r="AC39">
        <f>(Table2[[#This Row],[Close Price]]/Table2[[#This Row],[Day Low]])-1</f>
        <v>6.9799529258989246E-3</v>
      </c>
      <c r="AD39">
        <f>(Table2[[#This Row],[Day High]]/Table2[[#This Row],[Close Price]])-1</f>
        <v>3.0063673732570351E-2</v>
      </c>
      <c r="AE39">
        <f>(Table2[[#This Row],[Close Price]]/Table2[[#This Row],[Current Week Low]])-1</f>
        <v>6.9799529258989246E-3</v>
      </c>
      <c r="AF39">
        <f>(Table2[[#This Row],[Current Week High]]/Table2[[#This Row],[Close Price]])-1</f>
        <v>5.99661481421776E-2</v>
      </c>
      <c r="AG39">
        <f>(Table2[[#This Row],[Close Price]]/Table2[[#This Row],[Current Month Low]])-1</f>
        <v>0.30655012636899759</v>
      </c>
      <c r="AH39">
        <f>(Table2[[#This Row],[Current Month High]]/Table2[[#This Row],[Close Price]])-1</f>
        <v>0.16385911179173052</v>
      </c>
      <c r="AI39">
        <v>16.385911179173</v>
      </c>
      <c r="AJ39">
        <v>268.160237388724</v>
      </c>
      <c r="AK39" t="str">
        <f>IF(AND(Table2[[#This Row],[20D EMA]]&gt;Table2[[#This Row],[50D EMA]],Table2[[#This Row],[50D EMA]]&gt;Table2[[#This Row],[200D EMA]]),"Uptrend","Downtrend/NoTrend")</f>
        <v>Uptrend</v>
      </c>
      <c r="AL39">
        <v>0.23</v>
      </c>
      <c r="AM39" t="s">
        <v>3033</v>
      </c>
      <c r="AN39">
        <v>2.25</v>
      </c>
      <c r="AO39" t="s">
        <v>3033</v>
      </c>
      <c r="AP39">
        <v>0.112573122090687</v>
      </c>
      <c r="AQ39">
        <f>(Table2[[#This Row],[Sharpe Ratio]]-AVERAGE(Table2[Sharpe Ratio]))/_xlfn.STDEV.P(Table2[Sharpe Ratio])</f>
        <v>0.62716494954598989</v>
      </c>
      <c r="AR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4.5401124117525296</v>
      </c>
      <c r="AS39">
        <f>_xlfn.RANK.AVG(Table2[[#This Row],[1Y Return vs Nifty Z-Score]],Table2[1Y Return vs Nifty Z-Score])</f>
        <v>18</v>
      </c>
      <c r="AT39">
        <f>_xlfn.RANK.AVG(Table2[[#This Row],[6M Return vs Nifty Z-Score]],Table2[6M Return vs Nifty Z-Score])</f>
        <v>25</v>
      </c>
      <c r="AU39">
        <f>_xlfn.RANK.AVG(Table2[[#This Row],[Sharpe Ratio Z-Score]],Table2[Sharpe Ratio Z-Score])</f>
        <v>184</v>
      </c>
      <c r="AV39">
        <f>(Table2[[#This Row],[Rank 1Y]]+Table2[[#This Row],[Rank 6M]]+Table2[[#This Row],[Rank Sharpe]])/3</f>
        <v>75.666666666666671</v>
      </c>
    </row>
    <row r="40" spans="1:48" x14ac:dyDescent="0.3">
      <c r="A40" t="s">
        <v>1209</v>
      </c>
      <c r="B40" t="s">
        <v>1210</v>
      </c>
      <c r="C40" t="s">
        <v>2995</v>
      </c>
      <c r="D40" t="s">
        <v>924</v>
      </c>
      <c r="E40">
        <v>9069.6218891999997</v>
      </c>
      <c r="F40">
        <v>975.2</v>
      </c>
      <c r="G40">
        <v>140.02747247259401</v>
      </c>
      <c r="H40">
        <f>(Table2[[#This Row],[1Y Return vs Nifty]]-AVERAGE(Table2[1Y Return vs Nifty]))/_xlfn.STDEV.P(Table2[1Y Return vs Nifty])</f>
        <v>1.128695731771759</v>
      </c>
      <c r="I40">
        <v>8.66280291512148</v>
      </c>
      <c r="J40">
        <f>(Table2[[#This Row],[1M Return vs Nifty]]-AVERAGE(Table2[1M Return vs Nifty]))/_xlfn.STDEV.P(Table2[1M Return vs Nifty])</f>
        <v>0.5775419623768131</v>
      </c>
      <c r="K40">
        <v>47.5189477386877</v>
      </c>
      <c r="L40">
        <f>(Table2[[#This Row],[6M Return vs Nifty]]-AVERAGE(Table2[6M Return vs Nifty]))/_xlfn.STDEV.P(Table2[6M Return vs Nifty])</f>
        <v>1.0596197957812405</v>
      </c>
      <c r="M40">
        <v>-8.6628966732039192</v>
      </c>
      <c r="N40">
        <f>(Table2[[#This Row],[1W Return vs Nifty]]-AVERAGE(Table2[1W Return vs Nifty]))/_xlfn.STDEV.P(Table2[1W Return vs Nifty])</f>
        <v>-1.5736975407867908</v>
      </c>
      <c r="O40">
        <v>903.21</v>
      </c>
      <c r="P40">
        <v>812.08520373467798</v>
      </c>
      <c r="Q40">
        <v>631.138820872569</v>
      </c>
      <c r="R40">
        <v>60.6686342367937</v>
      </c>
      <c r="S40">
        <f>(Table2[[#This Row],[Close Price]]-Table2[[#This Row],[20D EMA]])/Table2[[#This Row],[20D EMA]]</f>
        <v>7.9704609116373823E-2</v>
      </c>
      <c r="T40">
        <f>(Table2[[#This Row],[Close Price]]-Table2[[#This Row],[50D EMA]])/Table2[[#This Row],[50D EMA]]</f>
        <v>0.20085921466759593</v>
      </c>
      <c r="U40">
        <f>(Table2[[#This Row],[Close Price]]-Table2[[#This Row],[200D EMA]])/Table2[[#This Row],[200D EMA]]</f>
        <v>0.54514342605602328</v>
      </c>
      <c r="V40">
        <v>1.6937464673787801</v>
      </c>
      <c r="W40">
        <v>960</v>
      </c>
      <c r="X40">
        <v>989.5</v>
      </c>
      <c r="Y40">
        <v>951</v>
      </c>
      <c r="Z40">
        <v>989.5</v>
      </c>
      <c r="AA40">
        <v>697.45</v>
      </c>
      <c r="AB40">
        <v>1059</v>
      </c>
      <c r="AC40">
        <f>(Table2[[#This Row],[Close Price]]/Table2[[#This Row],[Day Low]])-1</f>
        <v>1.5833333333333366E-2</v>
      </c>
      <c r="AD40">
        <f>(Table2[[#This Row],[Day High]]/Table2[[#This Row],[Close Price]])-1</f>
        <v>1.4663658736669305E-2</v>
      </c>
      <c r="AE40">
        <f>(Table2[[#This Row],[Close Price]]/Table2[[#This Row],[Current Week Low]])-1</f>
        <v>2.5446898002103202E-2</v>
      </c>
      <c r="AF40">
        <f>(Table2[[#This Row],[Current Week High]]/Table2[[#This Row],[Close Price]])-1</f>
        <v>1.4663658736669305E-2</v>
      </c>
      <c r="AG40">
        <f>(Table2[[#This Row],[Close Price]]/Table2[[#This Row],[Current Month Low]])-1</f>
        <v>0.3982364327191914</v>
      </c>
      <c r="AH40">
        <f>(Table2[[#This Row],[Current Month High]]/Table2[[#This Row],[Close Price]])-1</f>
        <v>8.593109105824448E-2</v>
      </c>
      <c r="AI40">
        <v>8.5931091058244409</v>
      </c>
      <c r="AJ40">
        <v>185.521885521885</v>
      </c>
      <c r="AK40" t="str">
        <f>IF(AND(Table2[[#This Row],[20D EMA]]&gt;Table2[[#This Row],[50D EMA]],Table2[[#This Row],[50D EMA]]&gt;Table2[[#This Row],[200D EMA]]),"Uptrend","Downtrend/NoTrend")</f>
        <v>Uptrend</v>
      </c>
      <c r="AL40">
        <v>0</v>
      </c>
      <c r="AM40">
        <v>0</v>
      </c>
      <c r="AN40">
        <v>20.99</v>
      </c>
      <c r="AO40" t="s">
        <v>3033</v>
      </c>
      <c r="AP40">
        <v>0.17485773039052999</v>
      </c>
      <c r="AQ40">
        <f>(Table2[[#This Row],[Sharpe Ratio]]-AVERAGE(Table2[Sharpe Ratio]))/_xlfn.STDEV.P(Table2[Sharpe Ratio])</f>
        <v>1.3322986352539599</v>
      </c>
      <c r="AR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2.5244585843969816</v>
      </c>
      <c r="AS40">
        <f>_xlfn.RANK.AVG(Table2[[#This Row],[1Y Return vs Nifty Z-Score]],Table2[1Y Return vs Nifty Z-Score])</f>
        <v>77</v>
      </c>
      <c r="AT40">
        <f>_xlfn.RANK.AVG(Table2[[#This Row],[6M Return vs Nifty Z-Score]],Table2[6M Return vs Nifty Z-Score])</f>
        <v>86</v>
      </c>
      <c r="AU40">
        <f>_xlfn.RANK.AVG(Table2[[#This Row],[Sharpe Ratio Z-Score]],Table2[Sharpe Ratio Z-Score])</f>
        <v>66</v>
      </c>
      <c r="AV40">
        <f>(Table2[[#This Row],[Rank 1Y]]+Table2[[#This Row],[Rank 6M]]+Table2[[#This Row],[Rank Sharpe]])/3</f>
        <v>76.333333333333329</v>
      </c>
    </row>
    <row r="41" spans="1:48" x14ac:dyDescent="0.3">
      <c r="A41" t="s">
        <v>1355</v>
      </c>
      <c r="B41" t="s">
        <v>1356</v>
      </c>
      <c r="C41" t="s">
        <v>2988</v>
      </c>
      <c r="D41" t="s">
        <v>607</v>
      </c>
      <c r="E41">
        <v>7625.249855</v>
      </c>
      <c r="F41">
        <v>383.95</v>
      </c>
      <c r="G41">
        <v>75.878267006023705</v>
      </c>
      <c r="H41">
        <f>(Table2[[#This Row],[1Y Return vs Nifty]]-AVERAGE(Table2[1Y Return vs Nifty]))/_xlfn.STDEV.P(Table2[1Y Return vs Nifty])</f>
        <v>0.36787872286748674</v>
      </c>
      <c r="I41">
        <v>6.3879350992932098</v>
      </c>
      <c r="J41">
        <f>(Table2[[#This Row],[1M Return vs Nifty]]-AVERAGE(Table2[1M Return vs Nifty]))/_xlfn.STDEV.P(Table2[1M Return vs Nifty])</f>
        <v>0.35813757096601162</v>
      </c>
      <c r="K41">
        <v>63.459577666108402</v>
      </c>
      <c r="L41">
        <f>(Table2[[#This Row],[6M Return vs Nifty]]-AVERAGE(Table2[6M Return vs Nifty]))/_xlfn.STDEV.P(Table2[6M Return vs Nifty])</f>
        <v>1.5431184873868435</v>
      </c>
      <c r="M41">
        <v>0.75910314333715601</v>
      </c>
      <c r="N41">
        <f>(Table2[[#This Row],[1W Return vs Nifty]]-AVERAGE(Table2[1W Return vs Nifty]))/_xlfn.STDEV.P(Table2[1W Return vs Nifty])</f>
        <v>0.50153790940488241</v>
      </c>
      <c r="O41">
        <v>365.88</v>
      </c>
      <c r="P41">
        <v>343.27974721539601</v>
      </c>
      <c r="Q41">
        <v>276.23639557451997</v>
      </c>
      <c r="R41">
        <v>79.2348771357819</v>
      </c>
      <c r="S41">
        <f>(Table2[[#This Row],[Close Price]]-Table2[[#This Row],[20D EMA]])/Table2[[#This Row],[20D EMA]]</f>
        <v>4.9387777413359556E-2</v>
      </c>
      <c r="T41">
        <f>(Table2[[#This Row],[Close Price]]-Table2[[#This Row],[50D EMA]])/Table2[[#This Row],[50D EMA]]</f>
        <v>0.11847553814202973</v>
      </c>
      <c r="U41">
        <f>(Table2[[#This Row],[Close Price]]-Table2[[#This Row],[200D EMA]])/Table2[[#This Row],[200D EMA]]</f>
        <v>0.38993270311631417</v>
      </c>
      <c r="V41">
        <v>0.86115035414391095</v>
      </c>
      <c r="W41">
        <v>382.15</v>
      </c>
      <c r="X41">
        <v>451.2</v>
      </c>
      <c r="Y41">
        <v>374.7</v>
      </c>
      <c r="Z41">
        <v>451.2</v>
      </c>
      <c r="AA41">
        <v>321.60000000000002</v>
      </c>
      <c r="AB41">
        <v>451.2</v>
      </c>
      <c r="AC41">
        <f>(Table2[[#This Row],[Close Price]]/Table2[[#This Row],[Day Low]])-1</f>
        <v>4.7101923328536355E-3</v>
      </c>
      <c r="AD41">
        <f>(Table2[[#This Row],[Day High]]/Table2[[#This Row],[Close Price]])-1</f>
        <v>0.17515301471545786</v>
      </c>
      <c r="AE41">
        <f>(Table2[[#This Row],[Close Price]]/Table2[[#This Row],[Current Week Low]])-1</f>
        <v>2.4686415799306083E-2</v>
      </c>
      <c r="AF41">
        <f>(Table2[[#This Row],[Current Week High]]/Table2[[#This Row],[Close Price]])-1</f>
        <v>0.17515301471545786</v>
      </c>
      <c r="AG41">
        <f>(Table2[[#This Row],[Close Price]]/Table2[[#This Row],[Current Month Low]])-1</f>
        <v>0.19387437810945252</v>
      </c>
      <c r="AH41">
        <f>(Table2[[#This Row],[Current Month High]]/Table2[[#This Row],[Close Price]])-1</f>
        <v>0.17515301471545786</v>
      </c>
      <c r="AI41">
        <v>17.515301471545701</v>
      </c>
      <c r="AJ41">
        <v>131.12114371708</v>
      </c>
      <c r="AK41" t="str">
        <f>IF(AND(Table2[[#This Row],[20D EMA]]&gt;Table2[[#This Row],[50D EMA]],Table2[[#This Row],[50D EMA]]&gt;Table2[[#This Row],[200D EMA]]),"Uptrend","Downtrend/NoTrend")</f>
        <v>Uptrend</v>
      </c>
      <c r="AL41">
        <v>0.2</v>
      </c>
      <c r="AM41" t="s">
        <v>3033</v>
      </c>
      <c r="AN41">
        <v>6.33</v>
      </c>
      <c r="AO41" t="s">
        <v>3033</v>
      </c>
      <c r="AP41">
        <v>0.33892875949618001</v>
      </c>
      <c r="AQ41">
        <f>(Table2[[#This Row],[Sharpe Ratio]]-AVERAGE(Table2[Sharpe Ratio]))/_xlfn.STDEV.P(Table2[Sharpe Ratio])</f>
        <v>3.1897721368005412</v>
      </c>
      <c r="AR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5.960444827425766</v>
      </c>
      <c r="AS41">
        <f>_xlfn.RANK.AVG(Table2[[#This Row],[1Y Return vs Nifty Z-Score]],Table2[1Y Return vs Nifty Z-Score])</f>
        <v>177</v>
      </c>
      <c r="AT41">
        <f>_xlfn.RANK.AVG(Table2[[#This Row],[6M Return vs Nifty Z-Score]],Table2[6M Return vs Nifty Z-Score])</f>
        <v>53</v>
      </c>
      <c r="AU41">
        <f>_xlfn.RANK.AVG(Table2[[#This Row],[Sharpe Ratio Z-Score]],Table2[Sharpe Ratio Z-Score])</f>
        <v>1</v>
      </c>
      <c r="AV41">
        <f>(Table2[[#This Row],[Rank 1Y]]+Table2[[#This Row],[Rank 6M]]+Table2[[#This Row],[Rank Sharpe]])/3</f>
        <v>77</v>
      </c>
    </row>
    <row r="42" spans="1:48" x14ac:dyDescent="0.3">
      <c r="A42" t="s">
        <v>546</v>
      </c>
      <c r="B42" t="s">
        <v>547</v>
      </c>
      <c r="C42" t="s">
        <v>2995</v>
      </c>
      <c r="D42" t="s">
        <v>216</v>
      </c>
      <c r="E42">
        <v>34180.223441374997</v>
      </c>
      <c r="F42">
        <v>8398.2999999999993</v>
      </c>
      <c r="G42">
        <v>122.931193036678</v>
      </c>
      <c r="H42">
        <f>(Table2[[#This Row],[1Y Return vs Nifty]]-AVERAGE(Table2[1Y Return vs Nifty]))/_xlfn.STDEV.P(Table2[1Y Return vs Nifty])</f>
        <v>0.92593187695513801</v>
      </c>
      <c r="I42">
        <v>1.5370490784391699</v>
      </c>
      <c r="J42">
        <f>(Table2[[#This Row],[1M Return vs Nifty]]-AVERAGE(Table2[1M Return vs Nifty]))/_xlfn.STDEV.P(Table2[1M Return vs Nifty])</f>
        <v>-0.10971629192805527</v>
      </c>
      <c r="K42">
        <v>38.058776161983999</v>
      </c>
      <c r="L42">
        <f>(Table2[[#This Row],[6M Return vs Nifty]]-AVERAGE(Table2[6M Return vs Nifty]))/_xlfn.STDEV.P(Table2[6M Return vs Nifty])</f>
        <v>0.77268128704434924</v>
      </c>
      <c r="M42">
        <v>-1.5572194751917601</v>
      </c>
      <c r="N42">
        <f>(Table2[[#This Row],[1W Return vs Nifty]]-AVERAGE(Table2[1W Return vs Nifty]))/_xlfn.STDEV.P(Table2[1W Return vs Nifty])</f>
        <v>-8.6419786920252425E-3</v>
      </c>
      <c r="O42">
        <v>8222.11</v>
      </c>
      <c r="P42">
        <v>7841.9239103070404</v>
      </c>
      <c r="Q42">
        <v>6326.6905716066904</v>
      </c>
      <c r="R42">
        <v>63.863717955776899</v>
      </c>
      <c r="S42">
        <f>(Table2[[#This Row],[Close Price]]-Table2[[#This Row],[20D EMA]])/Table2[[#This Row],[20D EMA]]</f>
        <v>2.1428805987757239E-2</v>
      </c>
      <c r="T42">
        <f>(Table2[[#This Row],[Close Price]]-Table2[[#This Row],[50D EMA]])/Table2[[#This Row],[50D EMA]]</f>
        <v>7.0948927336783443E-2</v>
      </c>
      <c r="U42">
        <f>(Table2[[#This Row],[Close Price]]-Table2[[#This Row],[200D EMA]])/Table2[[#This Row],[200D EMA]]</f>
        <v>0.32743966295592275</v>
      </c>
      <c r="V42">
        <v>0.81969408357392204</v>
      </c>
      <c r="W42">
        <v>8356</v>
      </c>
      <c r="X42">
        <v>8729</v>
      </c>
      <c r="Y42">
        <v>8250</v>
      </c>
      <c r="Z42">
        <v>8849</v>
      </c>
      <c r="AA42">
        <v>6565.05</v>
      </c>
      <c r="AB42">
        <v>8849</v>
      </c>
      <c r="AC42">
        <f>(Table2[[#This Row],[Close Price]]/Table2[[#This Row],[Day Low]])-1</f>
        <v>5.0622307324077465E-3</v>
      </c>
      <c r="AD42">
        <f>(Table2[[#This Row],[Day High]]/Table2[[#This Row],[Close Price]])-1</f>
        <v>3.9377016777204954E-2</v>
      </c>
      <c r="AE42">
        <f>(Table2[[#This Row],[Close Price]]/Table2[[#This Row],[Current Week Low]])-1</f>
        <v>1.7975757575757534E-2</v>
      </c>
      <c r="AF42">
        <f>(Table2[[#This Row],[Current Week High]]/Table2[[#This Row],[Close Price]])-1</f>
        <v>5.3665622804615287E-2</v>
      </c>
      <c r="AG42">
        <f>(Table2[[#This Row],[Close Price]]/Table2[[#This Row],[Current Month Low]])-1</f>
        <v>0.27924387476104506</v>
      </c>
      <c r="AH42">
        <f>(Table2[[#This Row],[Current Month High]]/Table2[[#This Row],[Close Price]])-1</f>
        <v>5.3665622804615287E-2</v>
      </c>
      <c r="AI42">
        <v>5.3665622804615198</v>
      </c>
      <c r="AJ42">
        <v>163.26959247648901</v>
      </c>
      <c r="AK42" t="str">
        <f>IF(AND(Table2[[#This Row],[20D EMA]]&gt;Table2[[#This Row],[50D EMA]],Table2[[#This Row],[50D EMA]]&gt;Table2[[#This Row],[200D EMA]]),"Uptrend","Downtrend/NoTrend")</f>
        <v>Uptrend</v>
      </c>
      <c r="AL42">
        <v>0.1</v>
      </c>
      <c r="AM42" t="s">
        <v>3033</v>
      </c>
      <c r="AN42">
        <v>4.2</v>
      </c>
      <c r="AO42" t="s">
        <v>3033</v>
      </c>
      <c r="AP42">
        <v>0.28835546035051801</v>
      </c>
      <c r="AQ42">
        <f>(Table2[[#This Row],[Sharpe Ratio]]-AVERAGE(Table2[Sharpe Ratio]))/_xlfn.STDEV.P(Table2[Sharpe Ratio])</f>
        <v>2.617223993713282</v>
      </c>
      <c r="AR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4.1974788870926893</v>
      </c>
      <c r="AS42">
        <f>_xlfn.RANK.AVG(Table2[[#This Row],[1Y Return vs Nifty Z-Score]],Table2[1Y Return vs Nifty Z-Score])</f>
        <v>98</v>
      </c>
      <c r="AT42">
        <f>_xlfn.RANK.AVG(Table2[[#This Row],[6M Return vs Nifty Z-Score]],Table2[6M Return vs Nifty Z-Score])</f>
        <v>130</v>
      </c>
      <c r="AU42">
        <f>_xlfn.RANK.AVG(Table2[[#This Row],[Sharpe Ratio Z-Score]],Table2[Sharpe Ratio Z-Score])</f>
        <v>4</v>
      </c>
      <c r="AV42">
        <f>(Table2[[#This Row],[Rank 1Y]]+Table2[[#This Row],[Rank 6M]]+Table2[[#This Row],[Rank Sharpe]])/3</f>
        <v>77.333333333333329</v>
      </c>
    </row>
    <row r="43" spans="1:48" x14ac:dyDescent="0.3">
      <c r="A43" t="s">
        <v>320</v>
      </c>
      <c r="B43" t="s">
        <v>321</v>
      </c>
      <c r="C43" t="s">
        <v>2986</v>
      </c>
      <c r="D43" t="s">
        <v>77</v>
      </c>
      <c r="E43">
        <v>75827.033190450005</v>
      </c>
      <c r="F43">
        <v>700.9</v>
      </c>
      <c r="G43">
        <v>162.346853313617</v>
      </c>
      <c r="H43">
        <f>(Table2[[#This Row],[1Y Return vs Nifty]]-AVERAGE(Table2[1Y Return vs Nifty]))/_xlfn.STDEV.P(Table2[1Y Return vs Nifty])</f>
        <v>1.3934061743806174</v>
      </c>
      <c r="I43">
        <v>2.2169863383918802</v>
      </c>
      <c r="J43">
        <f>(Table2[[#This Row],[1M Return vs Nifty]]-AVERAGE(Table2[1M Return vs Nifty]))/_xlfn.STDEV.P(Table2[1M Return vs Nifty])</f>
        <v>-4.4138318702768756E-2</v>
      </c>
      <c r="K43">
        <v>72.304535499862595</v>
      </c>
      <c r="L43">
        <f>(Table2[[#This Row],[6M Return vs Nifty]]-AVERAGE(Table2[6M Return vs Nifty]))/_xlfn.STDEV.P(Table2[6M Return vs Nifty])</f>
        <v>1.8113968151190809</v>
      </c>
      <c r="M43">
        <v>0.40894838149270901</v>
      </c>
      <c r="N43">
        <f>(Table2[[#This Row],[1W Return vs Nifty]]-AVERAGE(Table2[1W Return vs Nifty]))/_xlfn.STDEV.P(Table2[1W Return vs Nifty])</f>
        <v>0.42441483691688259</v>
      </c>
      <c r="O43">
        <v>669.61</v>
      </c>
      <c r="P43">
        <v>640.77106908433802</v>
      </c>
      <c r="Q43">
        <v>502.865149854837</v>
      </c>
      <c r="R43">
        <v>65.888050911026696</v>
      </c>
      <c r="S43">
        <f>(Table2[[#This Row],[Close Price]]-Table2[[#This Row],[20D EMA]])/Table2[[#This Row],[20D EMA]]</f>
        <v>4.6728692821194372E-2</v>
      </c>
      <c r="T43">
        <f>(Table2[[#This Row],[Close Price]]-Table2[[#This Row],[50D EMA]])/Table2[[#This Row],[50D EMA]]</f>
        <v>9.3838398480733859E-2</v>
      </c>
      <c r="U43">
        <f>(Table2[[#This Row],[Close Price]]-Table2[[#This Row],[200D EMA]])/Table2[[#This Row],[200D EMA]]</f>
        <v>0.39381303357834613</v>
      </c>
      <c r="V43">
        <v>0.97184478700617505</v>
      </c>
      <c r="W43">
        <v>693.7</v>
      </c>
      <c r="X43">
        <v>707.5</v>
      </c>
      <c r="Y43">
        <v>691.6</v>
      </c>
      <c r="Z43">
        <v>711.95</v>
      </c>
      <c r="AA43">
        <v>545</v>
      </c>
      <c r="AB43">
        <v>711.95</v>
      </c>
      <c r="AC43">
        <f>(Table2[[#This Row],[Close Price]]/Table2[[#This Row],[Day Low]])-1</f>
        <v>1.0379126423526008E-2</v>
      </c>
      <c r="AD43">
        <f>(Table2[[#This Row],[Day High]]/Table2[[#This Row],[Close Price]])-1</f>
        <v>9.4164645455843132E-3</v>
      </c>
      <c r="AE43">
        <f>(Table2[[#This Row],[Close Price]]/Table2[[#This Row],[Current Week Low]])-1</f>
        <v>1.3447079236552861E-2</v>
      </c>
      <c r="AF43">
        <f>(Table2[[#This Row],[Current Week High]]/Table2[[#This Row],[Close Price]])-1</f>
        <v>1.5765444428591957E-2</v>
      </c>
      <c r="AG43">
        <f>(Table2[[#This Row],[Close Price]]/Table2[[#This Row],[Current Month Low]])-1</f>
        <v>0.28605504587155961</v>
      </c>
      <c r="AH43">
        <f>(Table2[[#This Row],[Current Month High]]/Table2[[#This Row],[Close Price]])-1</f>
        <v>1.5765444428591957E-2</v>
      </c>
      <c r="AI43">
        <v>1.5765444428591899</v>
      </c>
      <c r="AJ43">
        <v>191.07142857142799</v>
      </c>
      <c r="AK43" t="str">
        <f>IF(AND(Table2[[#This Row],[20D EMA]]&gt;Table2[[#This Row],[50D EMA]],Table2[[#This Row],[50D EMA]]&gt;Table2[[#This Row],[200D EMA]]),"Uptrend","Downtrend/NoTrend")</f>
        <v>Uptrend</v>
      </c>
      <c r="AL43">
        <v>0.09</v>
      </c>
      <c r="AM43" t="s">
        <v>3033</v>
      </c>
      <c r="AN43">
        <v>13.94</v>
      </c>
      <c r="AO43" t="s">
        <v>3033</v>
      </c>
      <c r="AP43">
        <v>0.13697917772884999</v>
      </c>
      <c r="AQ43">
        <f>(Table2[[#This Row],[Sharpe Ratio]]-AVERAGE(Table2[Sharpe Ratio]))/_xlfn.STDEV.P(Table2[Sharpe Ratio])</f>
        <v>0.90346968093136859</v>
      </c>
      <c r="AR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4.4885491886451812</v>
      </c>
      <c r="AS43">
        <f>_xlfn.RANK.AVG(Table2[[#This Row],[1Y Return vs Nifty Z-Score]],Table2[1Y Return vs Nifty Z-Score])</f>
        <v>53</v>
      </c>
      <c r="AT43">
        <f>_xlfn.RANK.AVG(Table2[[#This Row],[6M Return vs Nifty Z-Score]],Table2[6M Return vs Nifty Z-Score])</f>
        <v>42</v>
      </c>
      <c r="AU43">
        <f>_xlfn.RANK.AVG(Table2[[#This Row],[Sharpe Ratio Z-Score]],Table2[Sharpe Ratio Z-Score])</f>
        <v>139</v>
      </c>
      <c r="AV43">
        <f>(Table2[[#This Row],[Rank 1Y]]+Table2[[#This Row],[Rank 6M]]+Table2[[#This Row],[Rank Sharpe]])/3</f>
        <v>78</v>
      </c>
    </row>
    <row r="44" spans="1:48" x14ac:dyDescent="0.3">
      <c r="A44" t="s">
        <v>1089</v>
      </c>
      <c r="B44" t="s">
        <v>1090</v>
      </c>
      <c r="C44" t="s">
        <v>2995</v>
      </c>
      <c r="D44" t="s">
        <v>376</v>
      </c>
      <c r="E44">
        <v>10991.940212571</v>
      </c>
      <c r="F44">
        <v>176.85</v>
      </c>
      <c r="G44">
        <v>179.86448121599099</v>
      </c>
      <c r="H44">
        <f>(Table2[[#This Row],[1Y Return vs Nifty]]-AVERAGE(Table2[1Y Return vs Nifty]))/_xlfn.STDEV.P(Table2[1Y Return vs Nifty])</f>
        <v>1.6011672708251803</v>
      </c>
      <c r="I44">
        <v>1.8050031975037499</v>
      </c>
      <c r="J44">
        <f>(Table2[[#This Row],[1M Return vs Nifty]]-AVERAGE(Table2[1M Return vs Nifty]))/_xlfn.STDEV.P(Table2[1M Return vs Nifty])</f>
        <v>-8.3872895661105007E-2</v>
      </c>
      <c r="K44">
        <v>43.200276461436502</v>
      </c>
      <c r="L44">
        <f>(Table2[[#This Row],[6M Return vs Nifty]]-AVERAGE(Table2[6M Return vs Nifty]))/_xlfn.STDEV.P(Table2[6M Return vs Nifty])</f>
        <v>0.92862924386874668</v>
      </c>
      <c r="M44">
        <v>2.6222488072519901</v>
      </c>
      <c r="N44">
        <f>(Table2[[#This Row],[1W Return vs Nifty]]-AVERAGE(Table2[1W Return vs Nifty]))/_xlfn.STDEV.P(Table2[1W Return vs Nifty])</f>
        <v>0.91190364979038685</v>
      </c>
      <c r="O44">
        <v>171.57</v>
      </c>
      <c r="P44">
        <v>171.67559626635801</v>
      </c>
      <c r="Q44">
        <v>141.674690557742</v>
      </c>
      <c r="R44">
        <v>62.049390401749498</v>
      </c>
      <c r="S44">
        <f>(Table2[[#This Row],[Close Price]]-Table2[[#This Row],[20D EMA]])/Table2[[#This Row],[20D EMA]]</f>
        <v>3.0774610945969581E-2</v>
      </c>
      <c r="T44">
        <f>(Table2[[#This Row],[Close Price]]-Table2[[#This Row],[50D EMA]])/Table2[[#This Row],[50D EMA]]</f>
        <v>3.0140589846059385E-2</v>
      </c>
      <c r="U44">
        <f>(Table2[[#This Row],[Close Price]]-Table2[[#This Row],[200D EMA]])/Table2[[#This Row],[200D EMA]]</f>
        <v>0.2482822394302085</v>
      </c>
      <c r="V44">
        <v>0.76182968668469597</v>
      </c>
      <c r="W44">
        <v>175.61</v>
      </c>
      <c r="X44">
        <v>182.6</v>
      </c>
      <c r="Y44">
        <v>175.61</v>
      </c>
      <c r="Z44">
        <v>184</v>
      </c>
      <c r="AA44">
        <v>135</v>
      </c>
      <c r="AB44">
        <v>184</v>
      </c>
      <c r="AC44">
        <f>(Table2[[#This Row],[Close Price]]/Table2[[#This Row],[Day Low]])-1</f>
        <v>7.0611013040258186E-3</v>
      </c>
      <c r="AD44">
        <f>(Table2[[#This Row],[Day High]]/Table2[[#This Row],[Close Price]])-1</f>
        <v>3.2513429459994247E-2</v>
      </c>
      <c r="AE44">
        <f>(Table2[[#This Row],[Close Price]]/Table2[[#This Row],[Current Week Low]])-1</f>
        <v>7.0611013040258186E-3</v>
      </c>
      <c r="AF44">
        <f>(Table2[[#This Row],[Current Week High]]/Table2[[#This Row],[Close Price]])-1</f>
        <v>4.0429742719819028E-2</v>
      </c>
      <c r="AG44">
        <f>(Table2[[#This Row],[Close Price]]/Table2[[#This Row],[Current Month Low]])-1</f>
        <v>0.31000000000000005</v>
      </c>
      <c r="AH44">
        <f>(Table2[[#This Row],[Current Month High]]/Table2[[#This Row],[Close Price]])-1</f>
        <v>4.0429742719819028E-2</v>
      </c>
      <c r="AI44">
        <v>17.613797003109902</v>
      </c>
      <c r="AJ44">
        <v>226.59279778393301</v>
      </c>
      <c r="AK44" t="str">
        <f>IF(AND(Table2[[#This Row],[20D EMA]]&gt;Table2[[#This Row],[50D EMA]],Table2[[#This Row],[50D EMA]]&gt;Table2[[#This Row],[200D EMA]]),"Uptrend","Downtrend/NoTrend")</f>
        <v>Downtrend/NoTrend</v>
      </c>
      <c r="AL44">
        <v>-0.19</v>
      </c>
      <c r="AM44" t="s">
        <v>3034</v>
      </c>
      <c r="AN44">
        <v>7.67</v>
      </c>
      <c r="AO44" t="s">
        <v>3033</v>
      </c>
      <c r="AP44">
        <v>0.16176439877080701</v>
      </c>
      <c r="AQ44">
        <f>(Table2[[#This Row],[Sharpe Ratio]]-AVERAGE(Table2[Sharpe Ratio]))/_xlfn.STDEV.P(Table2[Sharpe Ratio])</f>
        <v>1.184067002508262</v>
      </c>
      <c r="AR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">
        <f>_xlfn.RANK.AVG(Table2[[#This Row],[1Y Return vs Nifty Z-Score]],Table2[1Y Return vs Nifty Z-Score])</f>
        <v>44</v>
      </c>
      <c r="AT44">
        <f>_xlfn.RANK.AVG(Table2[[#This Row],[6M Return vs Nifty Z-Score]],Table2[6M Return vs Nifty Z-Score])</f>
        <v>108</v>
      </c>
      <c r="AU44">
        <f>_xlfn.RANK.AVG(Table2[[#This Row],[Sharpe Ratio Z-Score]],Table2[Sharpe Ratio Z-Score])</f>
        <v>89</v>
      </c>
      <c r="AV44">
        <f>(Table2[[#This Row],[Rank 1Y]]+Table2[[#This Row],[Rank 6M]]+Table2[[#This Row],[Rank Sharpe]])/3</f>
        <v>80.333333333333329</v>
      </c>
    </row>
    <row r="45" spans="1:48" x14ac:dyDescent="0.3">
      <c r="A45" t="s">
        <v>367</v>
      </c>
      <c r="B45" t="s">
        <v>368</v>
      </c>
      <c r="C45" t="s">
        <v>3001</v>
      </c>
      <c r="D45" t="s">
        <v>140</v>
      </c>
      <c r="E45">
        <v>66215.837846659997</v>
      </c>
      <c r="F45">
        <v>3653.2</v>
      </c>
      <c r="G45">
        <v>111.304824832211</v>
      </c>
      <c r="H45">
        <f>(Table2[[#This Row],[1Y Return vs Nifty]]-AVERAGE(Table2[1Y Return vs Nifty]))/_xlfn.STDEV.P(Table2[1Y Return vs Nifty])</f>
        <v>0.78804180306557248</v>
      </c>
      <c r="I45">
        <v>12.2571900587116</v>
      </c>
      <c r="J45">
        <f>(Table2[[#This Row],[1M Return vs Nifty]]-AVERAGE(Table2[1M Return vs Nifty]))/_xlfn.STDEV.P(Table2[1M Return vs Nifty])</f>
        <v>0.9242101592043569</v>
      </c>
      <c r="K45">
        <v>47.179204478944499</v>
      </c>
      <c r="L45">
        <f>(Table2[[#This Row],[6M Return vs Nifty]]-AVERAGE(Table2[6M Return vs Nifty]))/_xlfn.STDEV.P(Table2[6M Return vs Nifty])</f>
        <v>1.0493149695406478</v>
      </c>
      <c r="M45">
        <v>-1.41110450787075</v>
      </c>
      <c r="N45">
        <f>(Table2[[#This Row],[1W Return vs Nifty]]-AVERAGE(Table2[1W Return vs Nifty]))/_xlfn.STDEV.P(Table2[1W Return vs Nifty])</f>
        <v>2.3540463028661879E-2</v>
      </c>
      <c r="O45">
        <v>3464.64</v>
      </c>
      <c r="P45">
        <v>3241.9115548842801</v>
      </c>
      <c r="Q45">
        <v>2642.89547120305</v>
      </c>
      <c r="R45">
        <v>69.398916648594906</v>
      </c>
      <c r="S45">
        <f>(Table2[[#This Row],[Close Price]]-Table2[[#This Row],[20D EMA]])/Table2[[#This Row],[20D EMA]]</f>
        <v>5.4424124873002667E-2</v>
      </c>
      <c r="T45">
        <f>(Table2[[#This Row],[Close Price]]-Table2[[#This Row],[50D EMA]])/Table2[[#This Row],[50D EMA]]</f>
        <v>0.12686602893162538</v>
      </c>
      <c r="U45">
        <f>(Table2[[#This Row],[Close Price]]-Table2[[#This Row],[200D EMA]])/Table2[[#This Row],[200D EMA]]</f>
        <v>0.38227184533221731</v>
      </c>
      <c r="V45">
        <v>0.48251588451074601</v>
      </c>
      <c r="W45">
        <v>3630</v>
      </c>
      <c r="X45">
        <v>3736.8</v>
      </c>
      <c r="Y45">
        <v>3537.05</v>
      </c>
      <c r="Z45">
        <v>3747.9</v>
      </c>
      <c r="AA45">
        <v>2980</v>
      </c>
      <c r="AB45">
        <v>3945</v>
      </c>
      <c r="AC45">
        <f>(Table2[[#This Row],[Close Price]]/Table2[[#This Row],[Day Low]])-1</f>
        <v>6.391184573002695E-3</v>
      </c>
      <c r="AD45">
        <f>(Table2[[#This Row],[Day High]]/Table2[[#This Row],[Close Price]])-1</f>
        <v>2.2884046863024254E-2</v>
      </c>
      <c r="AE45">
        <f>(Table2[[#This Row],[Close Price]]/Table2[[#This Row],[Current Week Low]])-1</f>
        <v>3.2838099546231847E-2</v>
      </c>
      <c r="AF45">
        <f>(Table2[[#This Row],[Current Week High]]/Table2[[#This Row],[Close Price]])-1</f>
        <v>2.5922478922588477E-2</v>
      </c>
      <c r="AG45">
        <f>(Table2[[#This Row],[Close Price]]/Table2[[#This Row],[Current Month Low]])-1</f>
        <v>0.22590604026845629</v>
      </c>
      <c r="AH45">
        <f>(Table2[[#This Row],[Current Month High]]/Table2[[#This Row],[Close Price]])-1</f>
        <v>7.987517792620169E-2</v>
      </c>
      <c r="AI45">
        <v>7.9875177926201602</v>
      </c>
      <c r="AJ45">
        <v>140.97625329815301</v>
      </c>
      <c r="AK45" t="str">
        <f>IF(AND(Table2[[#This Row],[20D EMA]]&gt;Table2[[#This Row],[50D EMA]],Table2[[#This Row],[50D EMA]]&gt;Table2[[#This Row],[200D EMA]]),"Uptrend","Downtrend/NoTrend")</f>
        <v>Uptrend</v>
      </c>
      <c r="AL45">
        <v>0.08</v>
      </c>
      <c r="AM45" t="s">
        <v>3033</v>
      </c>
      <c r="AN45">
        <v>13.23</v>
      </c>
      <c r="AO45" t="s">
        <v>3033</v>
      </c>
      <c r="AP45">
        <v>0.19878580441254501</v>
      </c>
      <c r="AQ45">
        <f>(Table2[[#This Row],[Sharpe Ratio]]-AVERAGE(Table2[Sharpe Ratio]))/_xlfn.STDEV.P(Table2[Sharpe Ratio])</f>
        <v>1.6031920628213467</v>
      </c>
      <c r="AR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4.3882994576605858</v>
      </c>
      <c r="AS45">
        <f>_xlfn.RANK.AVG(Table2[[#This Row],[1Y Return vs Nifty Z-Score]],Table2[1Y Return vs Nifty Z-Score])</f>
        <v>115</v>
      </c>
      <c r="AT45">
        <f>_xlfn.RANK.AVG(Table2[[#This Row],[6M Return vs Nifty Z-Score]],Table2[6M Return vs Nifty Z-Score])</f>
        <v>87</v>
      </c>
      <c r="AU45">
        <f>_xlfn.RANK.AVG(Table2[[#This Row],[Sharpe Ratio Z-Score]],Table2[Sharpe Ratio Z-Score])</f>
        <v>40</v>
      </c>
      <c r="AV45">
        <f>(Table2[[#This Row],[Rank 1Y]]+Table2[[#This Row],[Rank 6M]]+Table2[[#This Row],[Rank Sharpe]])/3</f>
        <v>80.666666666666671</v>
      </c>
    </row>
    <row r="46" spans="1:48" x14ac:dyDescent="0.3">
      <c r="A46" t="s">
        <v>630</v>
      </c>
      <c r="B46" t="s">
        <v>631</v>
      </c>
      <c r="C46" t="s">
        <v>2991</v>
      </c>
      <c r="D46" t="s">
        <v>46</v>
      </c>
      <c r="E46">
        <v>28760.400000000001</v>
      </c>
      <c r="F46">
        <v>158.11000000000001</v>
      </c>
      <c r="G46">
        <v>270.56122856020397</v>
      </c>
      <c r="H46">
        <f>(Table2[[#This Row],[1Y Return vs Nifty]]-AVERAGE(Table2[1Y Return vs Nifty]))/_xlfn.STDEV.P(Table2[1Y Return vs Nifty])</f>
        <v>2.6768412020904719</v>
      </c>
      <c r="I46">
        <v>5.0935259969912901</v>
      </c>
      <c r="J46">
        <f>(Table2[[#This Row],[1M Return vs Nifty]]-AVERAGE(Table2[1M Return vs Nifty]))/_xlfn.STDEV.P(Table2[1M Return vs Nifty])</f>
        <v>0.23329557383935587</v>
      </c>
      <c r="K46">
        <v>90.607131501951798</v>
      </c>
      <c r="L46">
        <f>(Table2[[#This Row],[6M Return vs Nifty]]-AVERAGE(Table2[6M Return vs Nifty]))/_xlfn.STDEV.P(Table2[6M Return vs Nifty])</f>
        <v>2.3665368102314286</v>
      </c>
      <c r="M46">
        <v>-1.3247065560911999</v>
      </c>
      <c r="N46">
        <f>(Table2[[#This Row],[1W Return vs Nifty]]-AVERAGE(Table2[1W Return vs Nifty]))/_xlfn.STDEV.P(Table2[1W Return vs Nifty])</f>
        <v>4.2569978614313296E-2</v>
      </c>
      <c r="O46">
        <v>153.6</v>
      </c>
      <c r="P46">
        <v>144.244934613601</v>
      </c>
      <c r="Q46">
        <v>111.273017930748</v>
      </c>
      <c r="R46">
        <v>57.610552225846597</v>
      </c>
      <c r="S46">
        <f>(Table2[[#This Row],[Close Price]]-Table2[[#This Row],[20D EMA]])/Table2[[#This Row],[20D EMA]]</f>
        <v>2.9361979166666795E-2</v>
      </c>
      <c r="T46">
        <f>(Table2[[#This Row],[Close Price]]-Table2[[#This Row],[50D EMA]])/Table2[[#This Row],[50D EMA]]</f>
        <v>9.6121679582997707E-2</v>
      </c>
      <c r="U46">
        <f>(Table2[[#This Row],[Close Price]]-Table2[[#This Row],[200D EMA]])/Table2[[#This Row],[200D EMA]]</f>
        <v>0.42091949099827181</v>
      </c>
      <c r="V46">
        <v>1.5978194014207401</v>
      </c>
      <c r="W46">
        <v>157.5</v>
      </c>
      <c r="X46">
        <v>162.5</v>
      </c>
      <c r="Y46">
        <v>157.5</v>
      </c>
      <c r="Z46">
        <v>167.2</v>
      </c>
      <c r="AA46">
        <v>122.05</v>
      </c>
      <c r="AB46">
        <v>173</v>
      </c>
      <c r="AC46">
        <f>(Table2[[#This Row],[Close Price]]/Table2[[#This Row],[Day Low]])-1</f>
        <v>3.873015873016028E-3</v>
      </c>
      <c r="AD46">
        <f>(Table2[[#This Row],[Day High]]/Table2[[#This Row],[Close Price]])-1</f>
        <v>2.7765479729302323E-2</v>
      </c>
      <c r="AE46">
        <f>(Table2[[#This Row],[Close Price]]/Table2[[#This Row],[Current Week Low]])-1</f>
        <v>3.873015873016028E-3</v>
      </c>
      <c r="AF46">
        <f>(Table2[[#This Row],[Current Week High]]/Table2[[#This Row],[Close Price]])-1</f>
        <v>5.7491619758395895E-2</v>
      </c>
      <c r="AG46">
        <f>(Table2[[#This Row],[Close Price]]/Table2[[#This Row],[Current Month Low]])-1</f>
        <v>0.29545268332650565</v>
      </c>
      <c r="AH46">
        <f>(Table2[[#This Row],[Current Month High]]/Table2[[#This Row],[Close Price]])-1</f>
        <v>9.4174941496426356E-2</v>
      </c>
      <c r="AI46">
        <v>11.852507747770501</v>
      </c>
      <c r="AJ46">
        <v>313.90052356020902</v>
      </c>
      <c r="AK46" t="str">
        <f>IF(AND(Table2[[#This Row],[20D EMA]]&gt;Table2[[#This Row],[50D EMA]],Table2[[#This Row],[50D EMA]]&gt;Table2[[#This Row],[200D EMA]]),"Uptrend","Downtrend/NoTrend")</f>
        <v>Uptrend</v>
      </c>
      <c r="AL46">
        <v>0.05</v>
      </c>
      <c r="AM46" t="s">
        <v>3033</v>
      </c>
      <c r="AN46">
        <v>9.7200000000000006</v>
      </c>
      <c r="AO46" t="s">
        <v>3033</v>
      </c>
      <c r="AP46">
        <v>0.10382739322361401</v>
      </c>
      <c r="AQ46">
        <f>(Table2[[#This Row],[Sharpe Ratio]]-AVERAGE(Table2[Sharpe Ratio]))/_xlfn.STDEV.P(Table2[Sharpe Ratio])</f>
        <v>0.52815320011740263</v>
      </c>
      <c r="AR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5.8473967648929728</v>
      </c>
      <c r="AS46">
        <f>_xlfn.RANK.AVG(Table2[[#This Row],[1Y Return vs Nifty Z-Score]],Table2[1Y Return vs Nifty Z-Score])</f>
        <v>12</v>
      </c>
      <c r="AT46">
        <f>_xlfn.RANK.AVG(Table2[[#This Row],[6M Return vs Nifty Z-Score]],Table2[6M Return vs Nifty Z-Score])</f>
        <v>22</v>
      </c>
      <c r="AU46">
        <f>_xlfn.RANK.AVG(Table2[[#This Row],[Sharpe Ratio Z-Score]],Table2[Sharpe Ratio Z-Score])</f>
        <v>209</v>
      </c>
      <c r="AV46">
        <f>(Table2[[#This Row],[Rank 1Y]]+Table2[[#This Row],[Rank 6M]]+Table2[[#This Row],[Rank Sharpe]])/3</f>
        <v>81</v>
      </c>
    </row>
    <row r="47" spans="1:48" x14ac:dyDescent="0.3">
      <c r="A47" t="s">
        <v>551</v>
      </c>
      <c r="B47" t="s">
        <v>552</v>
      </c>
      <c r="C47" t="s">
        <v>2988</v>
      </c>
      <c r="D47" t="s">
        <v>264</v>
      </c>
      <c r="E47">
        <v>34070.366373440003</v>
      </c>
      <c r="F47">
        <v>6656.8</v>
      </c>
      <c r="G47">
        <v>159.843809298867</v>
      </c>
      <c r="H47">
        <f>(Table2[[#This Row],[1Y Return vs Nifty]]-AVERAGE(Table2[1Y Return vs Nifty]))/_xlfn.STDEV.P(Table2[1Y Return vs Nifty])</f>
        <v>1.3637197823729994</v>
      </c>
      <c r="I47">
        <v>-3.3000691112731499</v>
      </c>
      <c r="J47">
        <f>(Table2[[#This Row],[1M Return vs Nifty]]-AVERAGE(Table2[1M Return vs Nifty]))/_xlfn.STDEV.P(Table2[1M Return vs Nifty])</f>
        <v>-0.57624228750971052</v>
      </c>
      <c r="K47">
        <v>46.596736391373902</v>
      </c>
      <c r="L47">
        <f>(Table2[[#This Row],[6M Return vs Nifty]]-AVERAGE(Table2[6M Return vs Nifty]))/_xlfn.STDEV.P(Table2[6M Return vs Nifty])</f>
        <v>1.0316480040866691</v>
      </c>
      <c r="M47">
        <v>-5.3016837168614703</v>
      </c>
      <c r="N47">
        <f>(Table2[[#This Row],[1W Return vs Nifty]]-AVERAGE(Table2[1W Return vs Nifty]))/_xlfn.STDEV.P(Table2[1W Return vs Nifty])</f>
        <v>-0.83337612086915358</v>
      </c>
      <c r="O47">
        <v>6607.26</v>
      </c>
      <c r="P47">
        <v>6586.0760921023202</v>
      </c>
      <c r="Q47">
        <v>5433.4805924273096</v>
      </c>
      <c r="R47">
        <v>58.631719801971897</v>
      </c>
      <c r="S47">
        <f>(Table2[[#This Row],[Close Price]]-Table2[[#This Row],[20D EMA]])/Table2[[#This Row],[20D EMA]]</f>
        <v>7.4978130117476782E-3</v>
      </c>
      <c r="T47">
        <f>(Table2[[#This Row],[Close Price]]-Table2[[#This Row],[50D EMA]])/Table2[[#This Row],[50D EMA]]</f>
        <v>1.0738398237227838E-2</v>
      </c>
      <c r="U47">
        <f>(Table2[[#This Row],[Close Price]]-Table2[[#This Row],[200D EMA]])/Table2[[#This Row],[200D EMA]]</f>
        <v>0.22514470913499568</v>
      </c>
      <c r="V47">
        <v>1.32516765406151</v>
      </c>
      <c r="W47">
        <v>6635</v>
      </c>
      <c r="X47">
        <v>6914.7</v>
      </c>
      <c r="Y47">
        <v>6518.3</v>
      </c>
      <c r="Z47">
        <v>6984.65</v>
      </c>
      <c r="AA47">
        <v>5900</v>
      </c>
      <c r="AB47">
        <v>7038.15</v>
      </c>
      <c r="AC47">
        <f>(Table2[[#This Row],[Close Price]]/Table2[[#This Row],[Day Low]])-1</f>
        <v>3.2856066314996824E-3</v>
      </c>
      <c r="AD47">
        <f>(Table2[[#This Row],[Day High]]/Table2[[#This Row],[Close Price]])-1</f>
        <v>3.8742338661218456E-2</v>
      </c>
      <c r="AE47">
        <f>(Table2[[#This Row],[Close Price]]/Table2[[#This Row],[Current Week Low]])-1</f>
        <v>2.1247871377506389E-2</v>
      </c>
      <c r="AF47">
        <f>(Table2[[#This Row],[Current Week High]]/Table2[[#This Row],[Close Price]])-1</f>
        <v>4.925039057805547E-2</v>
      </c>
      <c r="AG47">
        <f>(Table2[[#This Row],[Close Price]]/Table2[[#This Row],[Current Month Low]])-1</f>
        <v>0.12827118644067803</v>
      </c>
      <c r="AH47">
        <f>(Table2[[#This Row],[Current Month High]]/Table2[[#This Row],[Close Price]])-1</f>
        <v>5.7287285182069381E-2</v>
      </c>
      <c r="AI47">
        <v>46.569673116211902</v>
      </c>
      <c r="AJ47">
        <v>191.96491228070099</v>
      </c>
      <c r="AK47" t="str">
        <f>IF(AND(Table2[[#This Row],[20D EMA]]&gt;Table2[[#This Row],[50D EMA]],Table2[[#This Row],[50D EMA]]&gt;Table2[[#This Row],[200D EMA]]),"Uptrend","Downtrend/NoTrend")</f>
        <v>Uptrend</v>
      </c>
      <c r="AL47">
        <v>-0.19</v>
      </c>
      <c r="AM47" t="s">
        <v>3034</v>
      </c>
      <c r="AN47">
        <v>3.33</v>
      </c>
      <c r="AO47" t="s">
        <v>3033</v>
      </c>
      <c r="AP47">
        <v>0.15497014281413601</v>
      </c>
      <c r="AQ47">
        <f>(Table2[[#This Row],[Sharpe Ratio]]-AVERAGE(Table2[Sharpe Ratio]))/_xlfn.STDEV.P(Table2[Sharpe Ratio])</f>
        <v>1.1071481797823137</v>
      </c>
      <c r="AR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2.0928975578631177</v>
      </c>
      <c r="AS47">
        <f>_xlfn.RANK.AVG(Table2[[#This Row],[1Y Return vs Nifty Z-Score]],Table2[1Y Return vs Nifty Z-Score])</f>
        <v>55</v>
      </c>
      <c r="AT47">
        <f>_xlfn.RANK.AVG(Table2[[#This Row],[6M Return vs Nifty Z-Score]],Table2[6M Return vs Nifty Z-Score])</f>
        <v>90</v>
      </c>
      <c r="AU47">
        <f>_xlfn.RANK.AVG(Table2[[#This Row],[Sharpe Ratio Z-Score]],Table2[Sharpe Ratio Z-Score])</f>
        <v>103</v>
      </c>
      <c r="AV47">
        <f>(Table2[[#This Row],[Rank 1Y]]+Table2[[#This Row],[Rank 6M]]+Table2[[#This Row],[Rank Sharpe]])/3</f>
        <v>82.666666666666671</v>
      </c>
    </row>
    <row r="48" spans="1:48" x14ac:dyDescent="0.3">
      <c r="A48" t="s">
        <v>927</v>
      </c>
      <c r="B48" t="s">
        <v>928</v>
      </c>
      <c r="C48" t="s">
        <v>3001</v>
      </c>
      <c r="D48" t="s">
        <v>140</v>
      </c>
      <c r="E48">
        <v>15113.280736364901</v>
      </c>
      <c r="F48">
        <v>440.15</v>
      </c>
      <c r="G48">
        <v>136.336456386175</v>
      </c>
      <c r="H48">
        <f>(Table2[[#This Row],[1Y Return vs Nifty]]-AVERAGE(Table2[1Y Return vs Nifty]))/_xlfn.STDEV.P(Table2[1Y Return vs Nifty])</f>
        <v>1.0849198533604467</v>
      </c>
      <c r="I48">
        <v>10.8468613987908</v>
      </c>
      <c r="J48">
        <f>(Table2[[#This Row],[1M Return vs Nifty]]-AVERAGE(Table2[1M Return vs Nifty]))/_xlfn.STDEV.P(Table2[1M Return vs Nifty])</f>
        <v>0.78818805753931076</v>
      </c>
      <c r="K48">
        <v>35.861396657917098</v>
      </c>
      <c r="L48">
        <f>(Table2[[#This Row],[6M Return vs Nifty]]-AVERAGE(Table2[6M Return vs Nifty]))/_xlfn.STDEV.P(Table2[6M Return vs Nifty])</f>
        <v>0.70603209438291326</v>
      </c>
      <c r="M48">
        <v>-1.7147020980288199</v>
      </c>
      <c r="N48">
        <f>(Table2[[#This Row],[1W Return vs Nifty]]-AVERAGE(Table2[1W Return vs Nifty]))/_xlfn.STDEV.P(Table2[1W Return vs Nifty])</f>
        <v>-4.3328194788833485E-2</v>
      </c>
      <c r="O48">
        <v>416.81</v>
      </c>
      <c r="P48">
        <v>388.590285686936</v>
      </c>
      <c r="Q48">
        <v>314.96519837019201</v>
      </c>
      <c r="R48">
        <v>66.242155266997401</v>
      </c>
      <c r="S48">
        <f>(Table2[[#This Row],[Close Price]]-Table2[[#This Row],[20D EMA]])/Table2[[#This Row],[20D EMA]]</f>
        <v>5.5996737122429821E-2</v>
      </c>
      <c r="T48">
        <f>(Table2[[#This Row],[Close Price]]-Table2[[#This Row],[50D EMA]])/Table2[[#This Row],[50D EMA]]</f>
        <v>0.13268400217961845</v>
      </c>
      <c r="U48">
        <f>(Table2[[#This Row],[Close Price]]-Table2[[#This Row],[200D EMA]])/Table2[[#This Row],[200D EMA]]</f>
        <v>0.39745598014506012</v>
      </c>
      <c r="V48">
        <v>0.83806947948210597</v>
      </c>
      <c r="W48">
        <v>436</v>
      </c>
      <c r="X48">
        <v>449</v>
      </c>
      <c r="Y48">
        <v>430.6</v>
      </c>
      <c r="Z48">
        <v>451</v>
      </c>
      <c r="AA48">
        <v>319.14999999999998</v>
      </c>
      <c r="AB48">
        <v>453</v>
      </c>
      <c r="AC48">
        <f>(Table2[[#This Row],[Close Price]]/Table2[[#This Row],[Day Low]])-1</f>
        <v>9.5183486238532566E-3</v>
      </c>
      <c r="AD48">
        <f>(Table2[[#This Row],[Day High]]/Table2[[#This Row],[Close Price]])-1</f>
        <v>2.0106781778939098E-2</v>
      </c>
      <c r="AE48">
        <f>(Table2[[#This Row],[Close Price]]/Table2[[#This Row],[Current Week Low]])-1</f>
        <v>2.2178355782628723E-2</v>
      </c>
      <c r="AF48">
        <f>(Table2[[#This Row],[Current Week High]]/Table2[[#This Row],[Close Price]])-1</f>
        <v>2.4650687265704851E-2</v>
      </c>
      <c r="AG48">
        <f>(Table2[[#This Row],[Close Price]]/Table2[[#This Row],[Current Month Low]])-1</f>
        <v>0.37913206955976819</v>
      </c>
      <c r="AH48">
        <f>(Table2[[#This Row],[Current Month High]]/Table2[[#This Row],[Close Price]])-1</f>
        <v>2.9194592752470827E-2</v>
      </c>
      <c r="AI48">
        <v>2.91945927524708</v>
      </c>
      <c r="AJ48">
        <v>168.87599266951699</v>
      </c>
      <c r="AK48" t="str">
        <f>IF(AND(Table2[[#This Row],[20D EMA]]&gt;Table2[[#This Row],[50D EMA]],Table2[[#This Row],[50D EMA]]&gt;Table2[[#This Row],[200D EMA]]),"Uptrend","Downtrend/NoTrend")</f>
        <v>Uptrend</v>
      </c>
      <c r="AL48">
        <v>0.14000000000000001</v>
      </c>
      <c r="AM48" t="s">
        <v>3033</v>
      </c>
      <c r="AN48">
        <v>12.61</v>
      </c>
      <c r="AO48" t="s">
        <v>3033</v>
      </c>
      <c r="AP48">
        <v>0.20838201839807899</v>
      </c>
      <c r="AQ48">
        <f>(Table2[[#This Row],[Sharpe Ratio]]-AVERAGE(Table2[Sharpe Ratio]))/_xlfn.STDEV.P(Table2[Sharpe Ratio])</f>
        <v>1.7118322858422081</v>
      </c>
      <c r="AR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4.2476440963360451</v>
      </c>
      <c r="AS48">
        <f>_xlfn.RANK.AVG(Table2[[#This Row],[1Y Return vs Nifty Z-Score]],Table2[1Y Return vs Nifty Z-Score])</f>
        <v>80</v>
      </c>
      <c r="AT48">
        <f>_xlfn.RANK.AVG(Table2[[#This Row],[6M Return vs Nifty Z-Score]],Table2[6M Return vs Nifty Z-Score])</f>
        <v>139</v>
      </c>
      <c r="AU48">
        <f>_xlfn.RANK.AVG(Table2[[#This Row],[Sharpe Ratio Z-Score]],Table2[Sharpe Ratio Z-Score])</f>
        <v>31</v>
      </c>
      <c r="AV48">
        <f>(Table2[[#This Row],[Rank 1Y]]+Table2[[#This Row],[Rank 6M]]+Table2[[#This Row],[Rank Sharpe]])/3</f>
        <v>83.333333333333329</v>
      </c>
    </row>
    <row r="49" spans="1:48" x14ac:dyDescent="0.3">
      <c r="A49" t="s">
        <v>586</v>
      </c>
      <c r="B49" t="s">
        <v>587</v>
      </c>
      <c r="C49" t="s">
        <v>3001</v>
      </c>
      <c r="D49" t="s">
        <v>140</v>
      </c>
      <c r="E49">
        <v>32144.055845070001</v>
      </c>
      <c r="F49">
        <v>1359.35</v>
      </c>
      <c r="G49">
        <v>107.56233062981001</v>
      </c>
      <c r="H49">
        <f>(Table2[[#This Row],[1Y Return vs Nifty]]-AVERAGE(Table2[1Y Return vs Nifty]))/_xlfn.STDEV.P(Table2[1Y Return vs Nifty])</f>
        <v>0.74365538823466493</v>
      </c>
      <c r="I49">
        <v>4.85991955400186</v>
      </c>
      <c r="J49">
        <f>(Table2[[#This Row],[1M Return vs Nifty]]-AVERAGE(Table2[1M Return vs Nifty]))/_xlfn.STDEV.P(Table2[1M Return vs Nifty])</f>
        <v>0.21076491113574006</v>
      </c>
      <c r="K49">
        <v>46.834555893304596</v>
      </c>
      <c r="L49">
        <f>(Table2[[#This Row],[6M Return vs Nifty]]-AVERAGE(Table2[6M Return vs Nifty]))/_xlfn.STDEV.P(Table2[6M Return vs Nifty])</f>
        <v>1.0388613588000855</v>
      </c>
      <c r="M49">
        <v>0.22230638768343899</v>
      </c>
      <c r="N49">
        <f>(Table2[[#This Row],[1W Return vs Nifty]]-AVERAGE(Table2[1W Return vs Nifty]))/_xlfn.STDEV.P(Table2[1W Return vs Nifty])</f>
        <v>0.3833061455998365</v>
      </c>
      <c r="O49">
        <v>1325.03</v>
      </c>
      <c r="P49">
        <v>1216.7849826531899</v>
      </c>
      <c r="Q49">
        <v>959.485315013942</v>
      </c>
      <c r="R49">
        <v>59.374015297527002</v>
      </c>
      <c r="S49">
        <f>(Table2[[#This Row],[Close Price]]-Table2[[#This Row],[20D EMA]])/Table2[[#This Row],[20D EMA]]</f>
        <v>2.5901300347916604E-2</v>
      </c>
      <c r="T49">
        <f>(Table2[[#This Row],[Close Price]]-Table2[[#This Row],[50D EMA]])/Table2[[#This Row],[50D EMA]]</f>
        <v>0.11716533272456087</v>
      </c>
      <c r="U49">
        <f>(Table2[[#This Row],[Close Price]]-Table2[[#This Row],[200D EMA]])/Table2[[#This Row],[200D EMA]]</f>
        <v>0.41674914532719826</v>
      </c>
      <c r="V49">
        <v>0.954538587806529</v>
      </c>
      <c r="W49">
        <v>1355</v>
      </c>
      <c r="X49">
        <v>1386</v>
      </c>
      <c r="Y49">
        <v>1329</v>
      </c>
      <c r="Z49">
        <v>1453.1</v>
      </c>
      <c r="AA49">
        <v>1161.3499999999999</v>
      </c>
      <c r="AB49">
        <v>1453.1</v>
      </c>
      <c r="AC49">
        <f>(Table2[[#This Row],[Close Price]]/Table2[[#This Row],[Day Low]])-1</f>
        <v>3.2103321033210008E-3</v>
      </c>
      <c r="AD49">
        <f>(Table2[[#This Row],[Day High]]/Table2[[#This Row],[Close Price]])-1</f>
        <v>1.9604958252105842E-2</v>
      </c>
      <c r="AE49">
        <f>(Table2[[#This Row],[Close Price]]/Table2[[#This Row],[Current Week Low]])-1</f>
        <v>2.2836719337848033E-2</v>
      </c>
      <c r="AF49">
        <f>(Table2[[#This Row],[Current Week High]]/Table2[[#This Row],[Close Price]])-1</f>
        <v>6.8966785596056956E-2</v>
      </c>
      <c r="AG49">
        <f>(Table2[[#This Row],[Close Price]]/Table2[[#This Row],[Current Month Low]])-1</f>
        <v>0.17049123864468085</v>
      </c>
      <c r="AH49">
        <f>(Table2[[#This Row],[Current Month High]]/Table2[[#This Row],[Close Price]])-1</f>
        <v>6.8966785596056956E-2</v>
      </c>
      <c r="AI49">
        <v>6.8966785596056903</v>
      </c>
      <c r="AJ49">
        <v>147.10961643337501</v>
      </c>
      <c r="AK49" t="str">
        <f>IF(AND(Table2[[#This Row],[20D EMA]]&gt;Table2[[#This Row],[50D EMA]],Table2[[#This Row],[50D EMA]]&gt;Table2[[#This Row],[200D EMA]]),"Uptrend","Downtrend/NoTrend")</f>
        <v>Uptrend</v>
      </c>
      <c r="AL49">
        <v>0.19</v>
      </c>
      <c r="AM49" t="s">
        <v>3033</v>
      </c>
      <c r="AN49">
        <v>-2.16</v>
      </c>
      <c r="AO49" t="s">
        <v>3034</v>
      </c>
      <c r="AP49">
        <v>0.19636969908560301</v>
      </c>
      <c r="AQ49">
        <f>(Table2[[#This Row],[Sharpe Ratio]]-AVERAGE(Table2[Sharpe Ratio]))/_xlfn.STDEV.P(Table2[Sharpe Ratio])</f>
        <v>1.5758389606545378</v>
      </c>
      <c r="AR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3.9524267644248643</v>
      </c>
      <c r="AS49">
        <f>_xlfn.RANK.AVG(Table2[[#This Row],[1Y Return vs Nifty Z-Score]],Table2[1Y Return vs Nifty Z-Score])</f>
        <v>120</v>
      </c>
      <c r="AT49">
        <f>_xlfn.RANK.AVG(Table2[[#This Row],[6M Return vs Nifty Z-Score]],Table2[6M Return vs Nifty Z-Score])</f>
        <v>88</v>
      </c>
      <c r="AU49">
        <f>_xlfn.RANK.AVG(Table2[[#This Row],[Sharpe Ratio Z-Score]],Table2[Sharpe Ratio Z-Score])</f>
        <v>43</v>
      </c>
      <c r="AV49">
        <f>(Table2[[#This Row],[Rank 1Y]]+Table2[[#This Row],[Rank 6M]]+Table2[[#This Row],[Rank Sharpe]])/3</f>
        <v>83.666666666666671</v>
      </c>
    </row>
    <row r="50" spans="1:48" x14ac:dyDescent="0.3">
      <c r="A50" t="s">
        <v>448</v>
      </c>
      <c r="B50" t="s">
        <v>449</v>
      </c>
      <c r="C50" t="s">
        <v>2992</v>
      </c>
      <c r="D50" t="s">
        <v>450</v>
      </c>
      <c r="E50">
        <v>49270.25</v>
      </c>
      <c r="F50">
        <v>568.1</v>
      </c>
      <c r="G50">
        <v>116.590814028944</v>
      </c>
      <c r="H50">
        <f>(Table2[[#This Row],[1Y Return vs Nifty]]-AVERAGE(Table2[1Y Return vs Nifty]))/_xlfn.STDEV.P(Table2[1Y Return vs Nifty])</f>
        <v>0.85073424735242309</v>
      </c>
      <c r="I50">
        <v>17.041205676642399</v>
      </c>
      <c r="J50">
        <f>(Table2[[#This Row],[1M Return vs Nifty]]-AVERAGE(Table2[1M Return vs Nifty]))/_xlfn.STDEV.P(Table2[1M Return vs Nifty])</f>
        <v>1.3856145660224772</v>
      </c>
      <c r="K50">
        <v>80.377655853033801</v>
      </c>
      <c r="L50">
        <f>(Table2[[#This Row],[6M Return vs Nifty]]-AVERAGE(Table2[6M Return vs Nifty]))/_xlfn.STDEV.P(Table2[6M Return vs Nifty])</f>
        <v>2.0562643734091335</v>
      </c>
      <c r="M50">
        <v>0.75783782448859405</v>
      </c>
      <c r="N50">
        <f>(Table2[[#This Row],[1W Return vs Nifty]]-AVERAGE(Table2[1W Return vs Nifty]))/_xlfn.STDEV.P(Table2[1W Return vs Nifty])</f>
        <v>0.50125921755798586</v>
      </c>
      <c r="O50">
        <v>538.37</v>
      </c>
      <c r="P50">
        <v>488.22084759525899</v>
      </c>
      <c r="Q50">
        <v>370.30430387652399</v>
      </c>
      <c r="R50">
        <v>78.112269931711495</v>
      </c>
      <c r="S50">
        <f>(Table2[[#This Row],[Close Price]]-Table2[[#This Row],[20D EMA]])/Table2[[#This Row],[20D EMA]]</f>
        <v>5.5222244924494339E-2</v>
      </c>
      <c r="T50">
        <f>(Table2[[#This Row],[Close Price]]-Table2[[#This Row],[50D EMA]])/Table2[[#This Row],[50D EMA]]</f>
        <v>0.16361274369619264</v>
      </c>
      <c r="U50">
        <f>(Table2[[#This Row],[Close Price]]-Table2[[#This Row],[200D EMA]])/Table2[[#This Row],[200D EMA]]</f>
        <v>0.53414365983018652</v>
      </c>
      <c r="V50">
        <v>0.81947513858758003</v>
      </c>
      <c r="W50">
        <v>566.35</v>
      </c>
      <c r="X50">
        <v>589</v>
      </c>
      <c r="Y50">
        <v>557.35</v>
      </c>
      <c r="Z50">
        <v>620.35</v>
      </c>
      <c r="AA50">
        <v>429.2</v>
      </c>
      <c r="AB50">
        <v>620.35</v>
      </c>
      <c r="AC50">
        <f>(Table2[[#This Row],[Close Price]]/Table2[[#This Row],[Day Low]])-1</f>
        <v>3.0899620376092507E-3</v>
      </c>
      <c r="AD50">
        <f>(Table2[[#This Row],[Day High]]/Table2[[#This Row],[Close Price]])-1</f>
        <v>3.6789297658862852E-2</v>
      </c>
      <c r="AE50">
        <f>(Table2[[#This Row],[Close Price]]/Table2[[#This Row],[Current Week Low]])-1</f>
        <v>1.9287700726652979E-2</v>
      </c>
      <c r="AF50">
        <f>(Table2[[#This Row],[Current Week High]]/Table2[[#This Row],[Close Price]])-1</f>
        <v>9.197324414715724E-2</v>
      </c>
      <c r="AG50">
        <f>(Table2[[#This Row],[Close Price]]/Table2[[#This Row],[Current Month Low]])-1</f>
        <v>0.32362534948741861</v>
      </c>
      <c r="AH50">
        <f>(Table2[[#This Row],[Current Month High]]/Table2[[#This Row],[Close Price]])-1</f>
        <v>9.197324414715724E-2</v>
      </c>
      <c r="AI50">
        <v>9.1973244147157196</v>
      </c>
      <c r="AJ50">
        <v>148.078602620087</v>
      </c>
      <c r="AK50" t="str">
        <f>IF(AND(Table2[[#This Row],[20D EMA]]&gt;Table2[[#This Row],[50D EMA]],Table2[[#This Row],[50D EMA]]&gt;Table2[[#This Row],[200D EMA]]),"Uptrend","Downtrend/NoTrend")</f>
        <v>Uptrend</v>
      </c>
      <c r="AL50">
        <v>0.54</v>
      </c>
      <c r="AM50" t="s">
        <v>3033</v>
      </c>
      <c r="AN50">
        <v>7.79</v>
      </c>
      <c r="AO50" t="s">
        <v>3033</v>
      </c>
      <c r="AP50">
        <v>0.14800087760838099</v>
      </c>
      <c r="AQ50">
        <f>(Table2[[#This Row],[Sharpe Ratio]]-AVERAGE(Table2[Sharpe Ratio]))/_xlfn.STDEV.P(Table2[Sharpe Ratio])</f>
        <v>1.0282480502743507</v>
      </c>
      <c r="AR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5.8221204546163703</v>
      </c>
      <c r="AS50">
        <f>_xlfn.RANK.AVG(Table2[[#This Row],[1Y Return vs Nifty Z-Score]],Table2[1Y Return vs Nifty Z-Score])</f>
        <v>108</v>
      </c>
      <c r="AT50">
        <f>_xlfn.RANK.AVG(Table2[[#This Row],[6M Return vs Nifty Z-Score]],Table2[6M Return vs Nifty Z-Score])</f>
        <v>30</v>
      </c>
      <c r="AU50">
        <f>_xlfn.RANK.AVG(Table2[[#This Row],[Sharpe Ratio Z-Score]],Table2[Sharpe Ratio Z-Score])</f>
        <v>115</v>
      </c>
      <c r="AV50">
        <f>(Table2[[#This Row],[Rank 1Y]]+Table2[[#This Row],[Rank 6M]]+Table2[[#This Row],[Rank Sharpe]])/3</f>
        <v>84.333333333333329</v>
      </c>
    </row>
    <row r="51" spans="1:48" x14ac:dyDescent="0.3">
      <c r="A51" t="s">
        <v>1369</v>
      </c>
      <c r="B51" t="s">
        <v>1370</v>
      </c>
      <c r="C51" t="s">
        <v>3006</v>
      </c>
      <c r="D51" t="s">
        <v>1371</v>
      </c>
      <c r="E51">
        <v>7528.4622615399903</v>
      </c>
      <c r="F51">
        <v>1323.6</v>
      </c>
      <c r="G51">
        <v>121.56313698437</v>
      </c>
      <c r="H51">
        <f>(Table2[[#This Row],[1Y Return vs Nifty]]-AVERAGE(Table2[1Y Return vs Nifty]))/_xlfn.STDEV.P(Table2[1Y Return vs Nifty])</f>
        <v>0.90970657367725472</v>
      </c>
      <c r="I51">
        <v>24.3532674854163</v>
      </c>
      <c r="J51">
        <f>(Table2[[#This Row],[1M Return vs Nifty]]-AVERAGE(Table2[1M Return vs Nifty]))/_xlfn.STDEV.P(Table2[1M Return vs Nifty])</f>
        <v>2.0908416829343595</v>
      </c>
      <c r="K51">
        <v>109.997938982585</v>
      </c>
      <c r="L51">
        <f>(Table2[[#This Row],[6M Return vs Nifty]]-AVERAGE(Table2[6M Return vs Nifty]))/_xlfn.STDEV.P(Table2[6M Return vs Nifty])</f>
        <v>2.9546835828965978</v>
      </c>
      <c r="M51">
        <v>5.0622448545671004</v>
      </c>
      <c r="N51">
        <f>(Table2[[#This Row],[1W Return vs Nifty]]-AVERAGE(Table2[1W Return vs Nifty]))/_xlfn.STDEV.P(Table2[1W Return vs Nifty])</f>
        <v>1.4493231354951499</v>
      </c>
      <c r="O51">
        <v>1121.68</v>
      </c>
      <c r="P51">
        <v>1001.4612339200301</v>
      </c>
      <c r="Q51">
        <v>757.65470805784105</v>
      </c>
      <c r="R51">
        <v>73.873430104031996</v>
      </c>
      <c r="S51">
        <f>(Table2[[#This Row],[Close Price]]-Table2[[#This Row],[20D EMA]])/Table2[[#This Row],[20D EMA]]</f>
        <v>0.18001569074958976</v>
      </c>
      <c r="T51">
        <f>(Table2[[#This Row],[Close Price]]-Table2[[#This Row],[50D EMA]])/Table2[[#This Row],[50D EMA]]</f>
        <v>0.32166873281656522</v>
      </c>
      <c r="U51">
        <f>(Table2[[#This Row],[Close Price]]-Table2[[#This Row],[200D EMA]])/Table2[[#This Row],[200D EMA]]</f>
        <v>0.74696994016297114</v>
      </c>
      <c r="V51">
        <v>1.22058330752067</v>
      </c>
      <c r="W51">
        <v>1210.25</v>
      </c>
      <c r="X51">
        <v>1349</v>
      </c>
      <c r="Y51">
        <v>1145.7</v>
      </c>
      <c r="Z51">
        <v>1349</v>
      </c>
      <c r="AA51">
        <v>825</v>
      </c>
      <c r="AB51">
        <v>1349</v>
      </c>
      <c r="AC51">
        <f>(Table2[[#This Row],[Close Price]]/Table2[[#This Row],[Day Low]])-1</f>
        <v>9.3658335054740638E-2</v>
      </c>
      <c r="AD51">
        <f>(Table2[[#This Row],[Day High]]/Table2[[#This Row],[Close Price]])-1</f>
        <v>1.919008763977037E-2</v>
      </c>
      <c r="AE51">
        <f>(Table2[[#This Row],[Close Price]]/Table2[[#This Row],[Current Week Low]])-1</f>
        <v>0.15527625032731063</v>
      </c>
      <c r="AF51">
        <f>(Table2[[#This Row],[Current Week High]]/Table2[[#This Row],[Close Price]])-1</f>
        <v>1.919008763977037E-2</v>
      </c>
      <c r="AG51">
        <f>(Table2[[#This Row],[Close Price]]/Table2[[#This Row],[Current Month Low]])-1</f>
        <v>0.60436363636363621</v>
      </c>
      <c r="AH51">
        <f>(Table2[[#This Row],[Current Month High]]/Table2[[#This Row],[Close Price]])-1</f>
        <v>1.919008763977037E-2</v>
      </c>
      <c r="AI51">
        <v>1.9190087639770299</v>
      </c>
      <c r="AJ51">
        <v>203.96141922149499</v>
      </c>
      <c r="AK51" t="str">
        <f>IF(AND(Table2[[#This Row],[20D EMA]]&gt;Table2[[#This Row],[50D EMA]],Table2[[#This Row],[50D EMA]]&gt;Table2[[#This Row],[200D EMA]]),"Uptrend","Downtrend/NoTrend")</f>
        <v>Uptrend</v>
      </c>
      <c r="AL51">
        <v>0</v>
      </c>
      <c r="AM51">
        <v>0</v>
      </c>
      <c r="AN51">
        <v>22.44</v>
      </c>
      <c r="AO51" t="s">
        <v>3033</v>
      </c>
      <c r="AP51">
        <v>0.132961302238634</v>
      </c>
      <c r="AQ51">
        <f>(Table2[[#This Row],[Sharpe Ratio]]-AVERAGE(Table2[Sharpe Ratio]))/_xlfn.STDEV.P(Table2[Sharpe Ratio])</f>
        <v>0.85798269095958046</v>
      </c>
      <c r="AR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8.2625376659629417</v>
      </c>
      <c r="AS51">
        <f>_xlfn.RANK.AVG(Table2[[#This Row],[1Y Return vs Nifty Z-Score]],Table2[1Y Return vs Nifty Z-Score])</f>
        <v>99</v>
      </c>
      <c r="AT51">
        <f>_xlfn.RANK.AVG(Table2[[#This Row],[6M Return vs Nifty Z-Score]],Table2[6M Return vs Nifty Z-Score])</f>
        <v>11</v>
      </c>
      <c r="AU51">
        <f>_xlfn.RANK.AVG(Table2[[#This Row],[Sharpe Ratio Z-Score]],Table2[Sharpe Ratio Z-Score])</f>
        <v>145</v>
      </c>
      <c r="AV51">
        <f>(Table2[[#This Row],[Rank 1Y]]+Table2[[#This Row],[Rank 6M]]+Table2[[#This Row],[Rank Sharpe]])/3</f>
        <v>85</v>
      </c>
    </row>
    <row r="52" spans="1:48" x14ac:dyDescent="0.3">
      <c r="A52" t="s">
        <v>110</v>
      </c>
      <c r="B52" t="s">
        <v>111</v>
      </c>
      <c r="C52" t="s">
        <v>2995</v>
      </c>
      <c r="D52" t="s">
        <v>112</v>
      </c>
      <c r="E52">
        <v>269226.91278000001</v>
      </c>
      <c r="F52">
        <v>7597.1</v>
      </c>
      <c r="G52">
        <v>77.662368153826407</v>
      </c>
      <c r="H52">
        <f>(Table2[[#This Row],[1Y Return vs Nifty]]-AVERAGE(Table2[1Y Return vs Nifty]))/_xlfn.STDEV.P(Table2[1Y Return vs Nifty])</f>
        <v>0.38903836917926049</v>
      </c>
      <c r="I52">
        <v>-0.321645352896125</v>
      </c>
      <c r="J52">
        <f>(Table2[[#This Row],[1M Return vs Nifty]]-AVERAGE(Table2[1M Return vs Nifty]))/_xlfn.STDEV.P(Table2[1M Return vs Nifty])</f>
        <v>-0.28898196955921274</v>
      </c>
      <c r="K52">
        <v>78.399829516296705</v>
      </c>
      <c r="L52">
        <f>(Table2[[#This Row],[6M Return vs Nifty]]-AVERAGE(Table2[6M Return vs Nifty]))/_xlfn.STDEV.P(Table2[6M Return vs Nifty])</f>
        <v>1.9962744953183986</v>
      </c>
      <c r="M52">
        <v>-4.2029578481355898</v>
      </c>
      <c r="N52">
        <f>(Table2[[#This Row],[1W Return vs Nifty]]-AVERAGE(Table2[1W Return vs Nifty]))/_xlfn.STDEV.P(Table2[1W Return vs Nifty])</f>
        <v>-0.59137708486623775</v>
      </c>
      <c r="O52">
        <v>7272.45</v>
      </c>
      <c r="P52">
        <v>6716.9476136323001</v>
      </c>
      <c r="Q52">
        <v>5165.5061007255899</v>
      </c>
      <c r="R52">
        <v>61.431964916323899</v>
      </c>
      <c r="S52">
        <f>(Table2[[#This Row],[Close Price]]-Table2[[#This Row],[20D EMA]])/Table2[[#This Row],[20D EMA]]</f>
        <v>4.4641076941058455E-2</v>
      </c>
      <c r="T52">
        <f>(Table2[[#This Row],[Close Price]]-Table2[[#This Row],[50D EMA]])/Table2[[#This Row],[50D EMA]]</f>
        <v>0.13103457656590883</v>
      </c>
      <c r="U52">
        <f>(Table2[[#This Row],[Close Price]]-Table2[[#This Row],[200D EMA]])/Table2[[#This Row],[200D EMA]]</f>
        <v>0.47073681684992075</v>
      </c>
      <c r="V52">
        <v>1.0263221873627999</v>
      </c>
      <c r="W52">
        <v>7505.1</v>
      </c>
      <c r="X52">
        <v>7665</v>
      </c>
      <c r="Y52">
        <v>7351.7</v>
      </c>
      <c r="Z52">
        <v>7749</v>
      </c>
      <c r="AA52">
        <v>5819.2</v>
      </c>
      <c r="AB52">
        <v>7913.05</v>
      </c>
      <c r="AC52">
        <f>(Table2[[#This Row],[Close Price]]/Table2[[#This Row],[Day Low]])-1</f>
        <v>1.2258331001585576E-2</v>
      </c>
      <c r="AD52">
        <f>(Table2[[#This Row],[Day High]]/Table2[[#This Row],[Close Price]])-1</f>
        <v>8.937620934303725E-3</v>
      </c>
      <c r="AE52">
        <f>(Table2[[#This Row],[Close Price]]/Table2[[#This Row],[Current Week Low]])-1</f>
        <v>3.3380034549832072E-2</v>
      </c>
      <c r="AF52">
        <f>(Table2[[#This Row],[Current Week High]]/Table2[[#This Row],[Close Price]])-1</f>
        <v>1.9994471574679817E-2</v>
      </c>
      <c r="AG52">
        <f>(Table2[[#This Row],[Close Price]]/Table2[[#This Row],[Current Month Low]])-1</f>
        <v>0.30552309595820737</v>
      </c>
      <c r="AH52">
        <f>(Table2[[#This Row],[Current Month High]]/Table2[[#This Row],[Close Price]])-1</f>
        <v>4.158823761698538E-2</v>
      </c>
      <c r="AI52">
        <v>4.15882376169853</v>
      </c>
      <c r="AJ52">
        <v>134.04497843499601</v>
      </c>
      <c r="AK52" t="str">
        <f>IF(AND(Table2[[#This Row],[20D EMA]]&gt;Table2[[#This Row],[50D EMA]],Table2[[#This Row],[50D EMA]]&gt;Table2[[#This Row],[200D EMA]]),"Uptrend","Downtrend/NoTrend")</f>
        <v>Uptrend</v>
      </c>
      <c r="AL52">
        <v>0.26</v>
      </c>
      <c r="AM52" t="s">
        <v>3033</v>
      </c>
      <c r="AN52">
        <v>10.5</v>
      </c>
      <c r="AO52" t="s">
        <v>3033</v>
      </c>
      <c r="AP52">
        <v>0.187865802354587</v>
      </c>
      <c r="AQ52">
        <f>(Table2[[#This Row],[Sharpe Ratio]]-AVERAGE(Table2[Sharpe Ratio]))/_xlfn.STDEV.P(Table2[Sharpe Ratio])</f>
        <v>1.4795650302485825</v>
      </c>
      <c r="AR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2.9845188403207916</v>
      </c>
      <c r="AS52">
        <f>_xlfn.RANK.AVG(Table2[[#This Row],[1Y Return vs Nifty Z-Score]],Table2[1Y Return vs Nifty Z-Score])</f>
        <v>172</v>
      </c>
      <c r="AT52">
        <f>_xlfn.RANK.AVG(Table2[[#This Row],[6M Return vs Nifty Z-Score]],Table2[6M Return vs Nifty Z-Score])</f>
        <v>34</v>
      </c>
      <c r="AU52">
        <f>_xlfn.RANK.AVG(Table2[[#This Row],[Sharpe Ratio Z-Score]],Table2[Sharpe Ratio Z-Score])</f>
        <v>53</v>
      </c>
      <c r="AV52">
        <f>(Table2[[#This Row],[Rank 1Y]]+Table2[[#This Row],[Rank 6M]]+Table2[[#This Row],[Rank Sharpe]])/3</f>
        <v>86.333333333333329</v>
      </c>
    </row>
    <row r="53" spans="1:48" x14ac:dyDescent="0.3">
      <c r="A53" t="s">
        <v>1055</v>
      </c>
      <c r="B53" t="s">
        <v>1056</v>
      </c>
      <c r="C53" t="s">
        <v>2991</v>
      </c>
      <c r="D53" t="s">
        <v>46</v>
      </c>
      <c r="E53">
        <v>11759.149413285</v>
      </c>
      <c r="F53">
        <v>1776.5</v>
      </c>
      <c r="G53">
        <v>78.7609989632778</v>
      </c>
      <c r="H53">
        <f>(Table2[[#This Row],[1Y Return vs Nifty]]-AVERAGE(Table2[1Y Return vs Nifty]))/_xlfn.STDEV.P(Table2[1Y Return vs Nifty])</f>
        <v>0.40206825786233191</v>
      </c>
      <c r="I53">
        <v>13.285633050845499</v>
      </c>
      <c r="J53">
        <f>(Table2[[#This Row],[1M Return vs Nifty]]-AVERAGE(Table2[1M Return vs Nifty]))/_xlfn.STDEV.P(Table2[1M Return vs Nifty])</f>
        <v>1.0234004977461526</v>
      </c>
      <c r="K53">
        <v>107.63471218378599</v>
      </c>
      <c r="L53">
        <f>(Table2[[#This Row],[6M Return vs Nifty]]-AVERAGE(Table2[6M Return vs Nifty]))/_xlfn.STDEV.P(Table2[6M Return vs Nifty])</f>
        <v>2.8830040400937684</v>
      </c>
      <c r="M53">
        <v>-0.69013139204573803</v>
      </c>
      <c r="N53">
        <f>(Table2[[#This Row],[1W Return vs Nifty]]-AVERAGE(Table2[1W Return vs Nifty]))/_xlfn.STDEV.P(Table2[1W Return vs Nifty])</f>
        <v>0.18233785187689053</v>
      </c>
      <c r="O53">
        <v>1654.51</v>
      </c>
      <c r="P53">
        <v>1454.87673471839</v>
      </c>
      <c r="Q53">
        <v>1109.1129999889799</v>
      </c>
      <c r="R53">
        <v>65.552849196904603</v>
      </c>
      <c r="S53">
        <f>(Table2[[#This Row],[Close Price]]-Table2[[#This Row],[20D EMA]])/Table2[[#This Row],[20D EMA]]</f>
        <v>7.3731799747357232E-2</v>
      </c>
      <c r="T53">
        <f>(Table2[[#This Row],[Close Price]]-Table2[[#This Row],[50D EMA]])/Table2[[#This Row],[50D EMA]]</f>
        <v>0.22106564604860787</v>
      </c>
      <c r="U53">
        <f>(Table2[[#This Row],[Close Price]]-Table2[[#This Row],[200D EMA]])/Table2[[#This Row],[200D EMA]]</f>
        <v>0.601730391779423</v>
      </c>
      <c r="V53">
        <v>0.58365961735553995</v>
      </c>
      <c r="W53">
        <v>1764.35</v>
      </c>
      <c r="X53">
        <v>1820.5</v>
      </c>
      <c r="Y53">
        <v>1713.1</v>
      </c>
      <c r="Z53">
        <v>1869.9</v>
      </c>
      <c r="AA53">
        <v>1231.4000000000001</v>
      </c>
      <c r="AB53">
        <v>1869.9</v>
      </c>
      <c r="AC53">
        <f>(Table2[[#This Row],[Close Price]]/Table2[[#This Row],[Day Low]])-1</f>
        <v>6.8863887550656422E-3</v>
      </c>
      <c r="AD53">
        <f>(Table2[[#This Row],[Day High]]/Table2[[#This Row],[Close Price]])-1</f>
        <v>2.4767801857585203E-2</v>
      </c>
      <c r="AE53">
        <f>(Table2[[#This Row],[Close Price]]/Table2[[#This Row],[Current Week Low]])-1</f>
        <v>3.7008931177397786E-2</v>
      </c>
      <c r="AF53">
        <f>(Table2[[#This Row],[Current Week High]]/Table2[[#This Row],[Close Price]])-1</f>
        <v>5.2575288488601268E-2</v>
      </c>
      <c r="AG53">
        <f>(Table2[[#This Row],[Close Price]]/Table2[[#This Row],[Current Month Low]])-1</f>
        <v>0.44266688322234837</v>
      </c>
      <c r="AH53">
        <f>(Table2[[#This Row],[Current Month High]]/Table2[[#This Row],[Close Price]])-1</f>
        <v>5.2575288488601268E-2</v>
      </c>
      <c r="AI53">
        <v>5.2575288488601197</v>
      </c>
      <c r="AJ53">
        <v>120.65581915289999</v>
      </c>
      <c r="AK53" t="str">
        <f>IF(AND(Table2[[#This Row],[20D EMA]]&gt;Table2[[#This Row],[50D EMA]],Table2[[#This Row],[50D EMA]]&gt;Table2[[#This Row],[200D EMA]]),"Uptrend","Downtrend/NoTrend")</f>
        <v>Uptrend</v>
      </c>
      <c r="AL53">
        <v>0.54</v>
      </c>
      <c r="AM53" t="s">
        <v>3033</v>
      </c>
      <c r="AN53">
        <v>16.07</v>
      </c>
      <c r="AO53" t="s">
        <v>3033</v>
      </c>
      <c r="AP53">
        <v>0.16316147506788301</v>
      </c>
      <c r="AQ53">
        <f>(Table2[[#This Row],[Sharpe Ratio]]-AVERAGE(Table2[Sharpe Ratio]))/_xlfn.STDEV.P(Table2[Sharpe Ratio])</f>
        <v>1.1998835193888044</v>
      </c>
      <c r="AR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5.6906941669679485</v>
      </c>
      <c r="AS53">
        <f>_xlfn.RANK.AVG(Table2[[#This Row],[1Y Return vs Nifty Z-Score]],Table2[1Y Return vs Nifty Z-Score])</f>
        <v>167</v>
      </c>
      <c r="AT53">
        <f>_xlfn.RANK.AVG(Table2[[#This Row],[6M Return vs Nifty Z-Score]],Table2[6M Return vs Nifty Z-Score])</f>
        <v>12</v>
      </c>
      <c r="AU53">
        <f>_xlfn.RANK.AVG(Table2[[#This Row],[Sharpe Ratio Z-Score]],Table2[Sharpe Ratio Z-Score])</f>
        <v>85</v>
      </c>
      <c r="AV53">
        <f>(Table2[[#This Row],[Rank 1Y]]+Table2[[#This Row],[Rank 6M]]+Table2[[#This Row],[Rank Sharpe]])/3</f>
        <v>88</v>
      </c>
    </row>
    <row r="54" spans="1:48" x14ac:dyDescent="0.3">
      <c r="A54" t="s">
        <v>1372</v>
      </c>
      <c r="B54" t="s">
        <v>1373</v>
      </c>
      <c r="C54" t="s">
        <v>2995</v>
      </c>
      <c r="D54" t="s">
        <v>329</v>
      </c>
      <c r="E54">
        <v>7518.1599565799997</v>
      </c>
      <c r="F54">
        <v>333.5</v>
      </c>
      <c r="G54">
        <v>154.92638246875501</v>
      </c>
      <c r="H54">
        <f>(Table2[[#This Row],[1Y Return vs Nifty]]-AVERAGE(Table2[1Y Return vs Nifty]))/_xlfn.STDEV.P(Table2[1Y Return vs Nifty])</f>
        <v>1.3053985304544378</v>
      </c>
      <c r="I54">
        <v>18.709664583386299</v>
      </c>
      <c r="J54">
        <f>(Table2[[#This Row],[1M Return vs Nifty]]-AVERAGE(Table2[1M Return vs Nifty]))/_xlfn.STDEV.P(Table2[1M Return vs Nifty])</f>
        <v>1.5465325800191687</v>
      </c>
      <c r="K54">
        <v>74.059418390438793</v>
      </c>
      <c r="L54">
        <f>(Table2[[#This Row],[6M Return vs Nifty]]-AVERAGE(Table2[6M Return vs Nifty]))/_xlfn.STDEV.P(Table2[6M Return vs Nifty])</f>
        <v>1.8646245473591418</v>
      </c>
      <c r="M54">
        <v>8.2744300765684304</v>
      </c>
      <c r="N54">
        <f>(Table2[[#This Row],[1W Return vs Nifty]]-AVERAGE(Table2[1W Return vs Nifty]))/_xlfn.STDEV.P(Table2[1W Return vs Nifty])</f>
        <v>2.1568205643930156</v>
      </c>
      <c r="O54">
        <v>302.89999999999998</v>
      </c>
      <c r="P54">
        <v>281.98380035474997</v>
      </c>
      <c r="Q54">
        <v>219.07486782275001</v>
      </c>
      <c r="R54">
        <v>73.515552356230501</v>
      </c>
      <c r="S54">
        <f>(Table2[[#This Row],[Close Price]]-Table2[[#This Row],[20D EMA]])/Table2[[#This Row],[20D EMA]]</f>
        <v>0.10102344007923415</v>
      </c>
      <c r="T54">
        <f>(Table2[[#This Row],[Close Price]]-Table2[[#This Row],[50D EMA]])/Table2[[#This Row],[50D EMA]]</f>
        <v>0.18269205387132179</v>
      </c>
      <c r="U54">
        <f>(Table2[[#This Row],[Close Price]]-Table2[[#This Row],[200D EMA]])/Table2[[#This Row],[200D EMA]]</f>
        <v>0.52231062976073339</v>
      </c>
      <c r="V54">
        <v>1.9041842493789201</v>
      </c>
      <c r="W54">
        <v>331.4</v>
      </c>
      <c r="X54">
        <v>349</v>
      </c>
      <c r="Y54">
        <v>328.15</v>
      </c>
      <c r="Z54">
        <v>349</v>
      </c>
      <c r="AA54">
        <v>244.3</v>
      </c>
      <c r="AB54">
        <v>352.25</v>
      </c>
      <c r="AC54">
        <f>(Table2[[#This Row],[Close Price]]/Table2[[#This Row],[Day Low]])-1</f>
        <v>6.3367531683766742E-3</v>
      </c>
      <c r="AD54">
        <f>(Table2[[#This Row],[Day High]]/Table2[[#This Row],[Close Price]])-1</f>
        <v>4.6476761619190343E-2</v>
      </c>
      <c r="AE54">
        <f>(Table2[[#This Row],[Close Price]]/Table2[[#This Row],[Current Week Low]])-1</f>
        <v>1.6303519731829974E-2</v>
      </c>
      <c r="AF54">
        <f>(Table2[[#This Row],[Current Week High]]/Table2[[#This Row],[Close Price]])-1</f>
        <v>4.6476761619190343E-2</v>
      </c>
      <c r="AG54">
        <f>(Table2[[#This Row],[Close Price]]/Table2[[#This Row],[Current Month Low]])-1</f>
        <v>0.3651248465002046</v>
      </c>
      <c r="AH54">
        <f>(Table2[[#This Row],[Current Month High]]/Table2[[#This Row],[Close Price]])-1</f>
        <v>5.6221889055472207E-2</v>
      </c>
      <c r="AI54">
        <v>5.6221889055472198</v>
      </c>
      <c r="AJ54">
        <v>184.799316823228</v>
      </c>
      <c r="AK54" t="str">
        <f>IF(AND(Table2[[#This Row],[20D EMA]]&gt;Table2[[#This Row],[50D EMA]],Table2[[#This Row],[50D EMA]]&gt;Table2[[#This Row],[200D EMA]]),"Uptrend","Downtrend/NoTrend")</f>
        <v>Uptrend</v>
      </c>
      <c r="AL54">
        <v>0.14000000000000001</v>
      </c>
      <c r="AM54" t="s">
        <v>3033</v>
      </c>
      <c r="AN54">
        <v>18.75</v>
      </c>
      <c r="AO54" t="s">
        <v>3033</v>
      </c>
      <c r="AP54">
        <v>0.124785442168195</v>
      </c>
      <c r="AQ54">
        <f>(Table2[[#This Row],[Sharpe Ratio]]-AVERAGE(Table2[Sharpe Ratio]))/_xlfn.STDEV.P(Table2[Sharpe Ratio])</f>
        <v>0.76542251433379593</v>
      </c>
      <c r="AR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7.6387987365595595</v>
      </c>
      <c r="AS54">
        <f>_xlfn.RANK.AVG(Table2[[#This Row],[1Y Return vs Nifty Z-Score]],Table2[1Y Return vs Nifty Z-Score])</f>
        <v>65</v>
      </c>
      <c r="AT54">
        <f>_xlfn.RANK.AVG(Table2[[#This Row],[6M Return vs Nifty Z-Score]],Table2[6M Return vs Nifty Z-Score])</f>
        <v>39</v>
      </c>
      <c r="AU54">
        <f>_xlfn.RANK.AVG(Table2[[#This Row],[Sharpe Ratio Z-Score]],Table2[Sharpe Ratio Z-Score])</f>
        <v>163</v>
      </c>
      <c r="AV54">
        <f>(Table2[[#This Row],[Rank 1Y]]+Table2[[#This Row],[Rank 6M]]+Table2[[#This Row],[Rank Sharpe]])/3</f>
        <v>89</v>
      </c>
    </row>
    <row r="55" spans="1:48" x14ac:dyDescent="0.3">
      <c r="A55" t="s">
        <v>332</v>
      </c>
      <c r="B55" t="s">
        <v>333</v>
      </c>
      <c r="C55" t="s">
        <v>2995</v>
      </c>
      <c r="D55" t="s">
        <v>334</v>
      </c>
      <c r="E55">
        <v>73081.201564570001</v>
      </c>
      <c r="F55">
        <v>52.76</v>
      </c>
      <c r="G55">
        <v>249.15640668182999</v>
      </c>
      <c r="H55">
        <f>(Table2[[#This Row],[1Y Return vs Nifty]]-AVERAGE(Table2[1Y Return vs Nifty]))/_xlfn.STDEV.P(Table2[1Y Return vs Nifty])</f>
        <v>2.4229775347357796</v>
      </c>
      <c r="I55">
        <v>14.612750377069201</v>
      </c>
      <c r="J55">
        <f>(Table2[[#This Row],[1M Return vs Nifty]]-AVERAGE(Table2[1M Return vs Nifty]))/_xlfn.STDEV.P(Table2[1M Return vs Nifty])</f>
        <v>1.1513971080392327</v>
      </c>
      <c r="K55">
        <v>31.659681107907598</v>
      </c>
      <c r="L55">
        <f>(Table2[[#This Row],[6M Return vs Nifty]]-AVERAGE(Table2[6M Return vs Nifty]))/_xlfn.STDEV.P(Table2[6M Return vs Nifty])</f>
        <v>0.57858895191123916</v>
      </c>
      <c r="M55">
        <v>5.3791067688243404</v>
      </c>
      <c r="N55">
        <f>(Table2[[#This Row],[1W Return vs Nifty]]-AVERAGE(Table2[1W Return vs Nifty]))/_xlfn.STDEV.P(Table2[1W Return vs Nifty])</f>
        <v>1.5191133169943909</v>
      </c>
      <c r="O55">
        <v>49.77</v>
      </c>
      <c r="P55">
        <v>46.542613685709803</v>
      </c>
      <c r="Q55">
        <v>38.4227064116305</v>
      </c>
      <c r="R55">
        <v>67.599503153923095</v>
      </c>
      <c r="S55">
        <f>(Table2[[#This Row],[Close Price]]-Table2[[#This Row],[20D EMA]])/Table2[[#This Row],[20D EMA]]</f>
        <v>6.0076351215591614E-2</v>
      </c>
      <c r="T55">
        <f>(Table2[[#This Row],[Close Price]]-Table2[[#This Row],[50D EMA]])/Table2[[#This Row],[50D EMA]]</f>
        <v>0.13358481232434843</v>
      </c>
      <c r="U55">
        <f>(Table2[[#This Row],[Close Price]]-Table2[[#This Row],[200D EMA]])/Table2[[#This Row],[200D EMA]]</f>
        <v>0.37314637430198355</v>
      </c>
      <c r="V55">
        <v>1.71058940295823</v>
      </c>
      <c r="W55">
        <v>52.3</v>
      </c>
      <c r="X55">
        <v>54.37</v>
      </c>
      <c r="Y55">
        <v>52.3</v>
      </c>
      <c r="Z55">
        <v>55.7</v>
      </c>
      <c r="AA55">
        <v>45.15</v>
      </c>
      <c r="AB55">
        <v>55.7</v>
      </c>
      <c r="AC55">
        <f>(Table2[[#This Row],[Close Price]]/Table2[[#This Row],[Day Low]])-1</f>
        <v>8.7954110898662563E-3</v>
      </c>
      <c r="AD55">
        <f>(Table2[[#This Row],[Day High]]/Table2[[#This Row],[Close Price]])-1</f>
        <v>3.0515542077331315E-2</v>
      </c>
      <c r="AE55">
        <f>(Table2[[#This Row],[Close Price]]/Table2[[#This Row],[Current Week Low]])-1</f>
        <v>8.7954110898662563E-3</v>
      </c>
      <c r="AF55">
        <f>(Table2[[#This Row],[Current Week High]]/Table2[[#This Row],[Close Price]])-1</f>
        <v>5.5724033358605096E-2</v>
      </c>
      <c r="AG55">
        <f>(Table2[[#This Row],[Close Price]]/Table2[[#This Row],[Current Month Low]])-1</f>
        <v>0.16854928017718707</v>
      </c>
      <c r="AH55">
        <f>(Table2[[#This Row],[Current Month High]]/Table2[[#This Row],[Close Price]])-1</f>
        <v>5.5724033358605096E-2</v>
      </c>
      <c r="AI55">
        <v>5.5724033358605096</v>
      </c>
      <c r="AJ55">
        <v>286.520146520146</v>
      </c>
      <c r="AK55" t="str">
        <f>IF(AND(Table2[[#This Row],[20D EMA]]&gt;Table2[[#This Row],[50D EMA]],Table2[[#This Row],[50D EMA]]&gt;Table2[[#This Row],[200D EMA]]),"Uptrend","Downtrend/NoTrend")</f>
        <v>Uptrend</v>
      </c>
      <c r="AL55">
        <v>0.14000000000000001</v>
      </c>
      <c r="AM55" t="s">
        <v>3033</v>
      </c>
      <c r="AN55">
        <v>5.73</v>
      </c>
      <c r="AO55" t="s">
        <v>3033</v>
      </c>
      <c r="AP55">
        <v>0.16124416868420299</v>
      </c>
      <c r="AQ55">
        <f>(Table2[[#This Row],[Sharpe Ratio]]-AVERAGE(Table2[Sharpe Ratio]))/_xlfn.STDEV.P(Table2[Sharpe Ratio])</f>
        <v>1.1781773972205911</v>
      </c>
      <c r="AR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6.850254308901234</v>
      </c>
      <c r="AS55">
        <f>_xlfn.RANK.AVG(Table2[[#This Row],[1Y Return vs Nifty Z-Score]],Table2[1Y Return vs Nifty Z-Score])</f>
        <v>15</v>
      </c>
      <c r="AT55">
        <f>_xlfn.RANK.AVG(Table2[[#This Row],[6M Return vs Nifty Z-Score]],Table2[6M Return vs Nifty Z-Score])</f>
        <v>165</v>
      </c>
      <c r="AU55">
        <f>_xlfn.RANK.AVG(Table2[[#This Row],[Sharpe Ratio Z-Score]],Table2[Sharpe Ratio Z-Score])</f>
        <v>91</v>
      </c>
      <c r="AV55">
        <f>(Table2[[#This Row],[Rank 1Y]]+Table2[[#This Row],[Rank 6M]]+Table2[[#This Row],[Rank Sharpe]])/3</f>
        <v>90.333333333333329</v>
      </c>
    </row>
    <row r="56" spans="1:48" x14ac:dyDescent="0.3">
      <c r="A56" t="s">
        <v>282</v>
      </c>
      <c r="B56" t="s">
        <v>283</v>
      </c>
      <c r="C56" t="s">
        <v>3002</v>
      </c>
      <c r="D56" t="s">
        <v>284</v>
      </c>
      <c r="E56">
        <v>90428.974212874993</v>
      </c>
      <c r="F56">
        <v>9908.7999999999993</v>
      </c>
      <c r="G56">
        <v>136.308642488228</v>
      </c>
      <c r="H56">
        <f>(Table2[[#This Row],[1Y Return vs Nifty]]-AVERAGE(Table2[1Y Return vs Nifty]))/_xlfn.STDEV.P(Table2[1Y Return vs Nifty])</f>
        <v>1.0845899773083882</v>
      </c>
      <c r="I56">
        <v>-4.53649173694658</v>
      </c>
      <c r="J56">
        <f>(Table2[[#This Row],[1M Return vs Nifty]]-AVERAGE(Table2[1M Return vs Nifty]))/_xlfn.STDEV.P(Table2[1M Return vs Nifty])</f>
        <v>-0.69549165744009178</v>
      </c>
      <c r="K56">
        <v>34.543235474316901</v>
      </c>
      <c r="L56">
        <f>(Table2[[#This Row],[6M Return vs Nifty]]-AVERAGE(Table2[6M Return vs Nifty]))/_xlfn.STDEV.P(Table2[6M Return vs Nifty])</f>
        <v>0.66605066262658918</v>
      </c>
      <c r="M56">
        <v>-2.7375988097292998</v>
      </c>
      <c r="N56">
        <f>(Table2[[#This Row],[1W Return vs Nifty]]-AVERAGE(Table2[1W Return vs Nifty]))/_xlfn.STDEV.P(Table2[1W Return vs Nifty])</f>
        <v>-0.26862553710873754</v>
      </c>
      <c r="O56">
        <v>9655.77</v>
      </c>
      <c r="P56">
        <v>9209.1926346802993</v>
      </c>
      <c r="Q56">
        <v>7445.96651508789</v>
      </c>
      <c r="R56">
        <v>62.104062874618599</v>
      </c>
      <c r="S56">
        <f>(Table2[[#This Row],[Close Price]]-Table2[[#This Row],[20D EMA]])/Table2[[#This Row],[20D EMA]]</f>
        <v>2.6205056665599826E-2</v>
      </c>
      <c r="T56">
        <f>(Table2[[#This Row],[Close Price]]-Table2[[#This Row],[50D EMA]])/Table2[[#This Row],[50D EMA]]</f>
        <v>7.5968371286435479E-2</v>
      </c>
      <c r="U56">
        <f>(Table2[[#This Row],[Close Price]]-Table2[[#This Row],[200D EMA]])/Table2[[#This Row],[200D EMA]]</f>
        <v>0.33076075213629114</v>
      </c>
      <c r="V56">
        <v>0.442645398154555</v>
      </c>
      <c r="W56">
        <v>9840</v>
      </c>
      <c r="X56">
        <v>10009.950000000001</v>
      </c>
      <c r="Y56">
        <v>9838.5</v>
      </c>
      <c r="Z56">
        <v>10187</v>
      </c>
      <c r="AA56">
        <v>7888.25</v>
      </c>
      <c r="AB56">
        <v>10225</v>
      </c>
      <c r="AC56">
        <f>(Table2[[#This Row],[Close Price]]/Table2[[#This Row],[Day Low]])-1</f>
        <v>6.9918699186990452E-3</v>
      </c>
      <c r="AD56">
        <f>(Table2[[#This Row],[Day High]]/Table2[[#This Row],[Close Price]])-1</f>
        <v>1.0208097852414166E-2</v>
      </c>
      <c r="AE56">
        <f>(Table2[[#This Row],[Close Price]]/Table2[[#This Row],[Current Week Low]])-1</f>
        <v>7.1453981806168798E-3</v>
      </c>
      <c r="AF56">
        <f>(Table2[[#This Row],[Current Week High]]/Table2[[#This Row],[Close Price]])-1</f>
        <v>2.8076053608913298E-2</v>
      </c>
      <c r="AG56">
        <f>(Table2[[#This Row],[Close Price]]/Table2[[#This Row],[Current Month Low]])-1</f>
        <v>0.2561468006211769</v>
      </c>
      <c r="AH56">
        <f>(Table2[[#This Row],[Current Month High]]/Table2[[#This Row],[Close Price]])-1</f>
        <v>3.1911028580655643E-2</v>
      </c>
      <c r="AI56">
        <v>5.4618117229129703</v>
      </c>
      <c r="AJ56">
        <v>186.93297812269199</v>
      </c>
      <c r="AK56" t="str">
        <f>IF(AND(Table2[[#This Row],[20D EMA]]&gt;Table2[[#This Row],[50D EMA]],Table2[[#This Row],[50D EMA]]&gt;Table2[[#This Row],[200D EMA]]),"Uptrend","Downtrend/NoTrend")</f>
        <v>Uptrend</v>
      </c>
      <c r="AL56">
        <v>0.08</v>
      </c>
      <c r="AM56" t="s">
        <v>3033</v>
      </c>
      <c r="AN56">
        <v>6.6</v>
      </c>
      <c r="AO56" t="s">
        <v>3033</v>
      </c>
      <c r="AP56">
        <v>0.19602806186951299</v>
      </c>
      <c r="AQ56">
        <f>(Table2[[#This Row],[Sharpe Ratio]]-AVERAGE(Table2[Sharpe Ratio]))/_xlfn.STDEV.P(Table2[Sharpe Ratio])</f>
        <v>1.5719712328814603</v>
      </c>
      <c r="AR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2.3584946782676082</v>
      </c>
      <c r="AS56">
        <f>_xlfn.RANK.AVG(Table2[[#This Row],[1Y Return vs Nifty Z-Score]],Table2[1Y Return vs Nifty Z-Score])</f>
        <v>81</v>
      </c>
      <c r="AT56">
        <f>_xlfn.RANK.AVG(Table2[[#This Row],[6M Return vs Nifty Z-Score]],Table2[6M Return vs Nifty Z-Score])</f>
        <v>150</v>
      </c>
      <c r="AU56">
        <f>_xlfn.RANK.AVG(Table2[[#This Row],[Sharpe Ratio Z-Score]],Table2[Sharpe Ratio Z-Score])</f>
        <v>46</v>
      </c>
      <c r="AV56">
        <f>(Table2[[#This Row],[Rank 1Y]]+Table2[[#This Row],[Rank 6M]]+Table2[[#This Row],[Rank Sharpe]])/3</f>
        <v>92.333333333333329</v>
      </c>
    </row>
    <row r="57" spans="1:48" x14ac:dyDescent="0.3">
      <c r="A57" t="s">
        <v>803</v>
      </c>
      <c r="B57" t="s">
        <v>804</v>
      </c>
      <c r="C57" t="s">
        <v>2995</v>
      </c>
      <c r="D57" t="s">
        <v>654</v>
      </c>
      <c r="E57">
        <v>18824.563334999999</v>
      </c>
      <c r="F57">
        <v>4529.25</v>
      </c>
      <c r="G57">
        <v>160.27294134248999</v>
      </c>
      <c r="H57">
        <f>(Table2[[#This Row],[1Y Return vs Nifty]]-AVERAGE(Table2[1Y Return vs Nifty]))/_xlfn.STDEV.P(Table2[1Y Return vs Nifty])</f>
        <v>1.3688093381278927</v>
      </c>
      <c r="I57">
        <v>-5.3404959684248903</v>
      </c>
      <c r="J57">
        <f>(Table2[[#This Row],[1M Return vs Nifty]]-AVERAGE(Table2[1M Return vs Nifty]))/_xlfn.STDEV.P(Table2[1M Return vs Nifty])</f>
        <v>-0.77303552960348632</v>
      </c>
      <c r="K57">
        <v>45.952467642210799</v>
      </c>
      <c r="L57">
        <f>(Table2[[#This Row],[6M Return vs Nifty]]-AVERAGE(Table2[6M Return vs Nifty]))/_xlfn.STDEV.P(Table2[6M Return vs Nifty])</f>
        <v>1.0121065494088399</v>
      </c>
      <c r="M57">
        <v>-5.8355672519268502</v>
      </c>
      <c r="N57">
        <f>(Table2[[#This Row],[1W Return vs Nifty]]-AVERAGE(Table2[1W Return vs Nifty]))/_xlfn.STDEV.P(Table2[1W Return vs Nifty])</f>
        <v>-0.95096623547478731</v>
      </c>
      <c r="O57">
        <v>4306.1000000000004</v>
      </c>
      <c r="P57">
        <v>4007.5805060101902</v>
      </c>
      <c r="Q57">
        <v>3165.1093269929302</v>
      </c>
      <c r="R57">
        <v>59.3621366553933</v>
      </c>
      <c r="S57">
        <f>(Table2[[#This Row],[Close Price]]-Table2[[#This Row],[20D EMA]])/Table2[[#This Row],[20D EMA]]</f>
        <v>5.1821834142263212E-2</v>
      </c>
      <c r="T57">
        <f>(Table2[[#This Row],[Close Price]]-Table2[[#This Row],[50D EMA]])/Table2[[#This Row],[50D EMA]]</f>
        <v>0.13017068358513553</v>
      </c>
      <c r="U57">
        <f>(Table2[[#This Row],[Close Price]]-Table2[[#This Row],[200D EMA]])/Table2[[#This Row],[200D EMA]]</f>
        <v>0.43099322395384571</v>
      </c>
      <c r="V57">
        <v>1.6087023531162701</v>
      </c>
      <c r="W57">
        <v>4501.25</v>
      </c>
      <c r="X57">
        <v>4679</v>
      </c>
      <c r="Y57">
        <v>4339.55</v>
      </c>
      <c r="Z57">
        <v>4687.8500000000004</v>
      </c>
      <c r="AA57">
        <v>3400.1</v>
      </c>
      <c r="AB57">
        <v>4849.7</v>
      </c>
      <c r="AC57">
        <f>(Table2[[#This Row],[Close Price]]/Table2[[#This Row],[Day Low]])-1</f>
        <v>6.2204943071368923E-3</v>
      </c>
      <c r="AD57">
        <f>(Table2[[#This Row],[Day High]]/Table2[[#This Row],[Close Price]])-1</f>
        <v>3.3062869128442918E-2</v>
      </c>
      <c r="AE57">
        <f>(Table2[[#This Row],[Close Price]]/Table2[[#This Row],[Current Week Low]])-1</f>
        <v>4.3714209998732434E-2</v>
      </c>
      <c r="AF57">
        <f>(Table2[[#This Row],[Current Week High]]/Table2[[#This Row],[Close Price]])-1</f>
        <v>3.5016835016835168E-2</v>
      </c>
      <c r="AG57">
        <f>(Table2[[#This Row],[Close Price]]/Table2[[#This Row],[Current Month Low]])-1</f>
        <v>0.33209317373018443</v>
      </c>
      <c r="AH57">
        <f>(Table2[[#This Row],[Current Month High]]/Table2[[#This Row],[Close Price]])-1</f>
        <v>7.0751228128277166E-2</v>
      </c>
      <c r="AI57">
        <v>7.0751228128277104</v>
      </c>
      <c r="AJ57">
        <v>198.17314022383101</v>
      </c>
      <c r="AK57" t="str">
        <f>IF(AND(Table2[[#This Row],[20D EMA]]&gt;Table2[[#This Row],[50D EMA]],Table2[[#This Row],[50D EMA]]&gt;Table2[[#This Row],[200D EMA]]),"Uptrend","Downtrend/NoTrend")</f>
        <v>Uptrend</v>
      </c>
      <c r="AL57">
        <v>0.28000000000000003</v>
      </c>
      <c r="AM57" t="s">
        <v>3033</v>
      </c>
      <c r="AN57">
        <v>13.93</v>
      </c>
      <c r="AO57" t="s">
        <v>3033</v>
      </c>
      <c r="AP57">
        <v>0.14128253110415501</v>
      </c>
      <c r="AQ57">
        <f>(Table2[[#This Row],[Sharpe Ratio]]-AVERAGE(Table2[Sharpe Ratio]))/_xlfn.STDEV.P(Table2[Sharpe Ratio])</f>
        <v>0.95218861020237944</v>
      </c>
      <c r="AR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1.6091027326608387</v>
      </c>
      <c r="AS57">
        <f>_xlfn.RANK.AVG(Table2[[#This Row],[1Y Return vs Nifty Z-Score]],Table2[1Y Return vs Nifty Z-Score])</f>
        <v>54</v>
      </c>
      <c r="AT57">
        <f>_xlfn.RANK.AVG(Table2[[#This Row],[6M Return vs Nifty Z-Score]],Table2[6M Return vs Nifty Z-Score])</f>
        <v>96</v>
      </c>
      <c r="AU57">
        <f>_xlfn.RANK.AVG(Table2[[#This Row],[Sharpe Ratio Z-Score]],Table2[Sharpe Ratio Z-Score])</f>
        <v>128</v>
      </c>
      <c r="AV57">
        <f>(Table2[[#This Row],[Rank 1Y]]+Table2[[#This Row],[Rank 6M]]+Table2[[#This Row],[Rank Sharpe]])/3</f>
        <v>92.666666666666671</v>
      </c>
    </row>
    <row r="58" spans="1:48" x14ac:dyDescent="0.3">
      <c r="A58" t="s">
        <v>361</v>
      </c>
      <c r="B58" t="s">
        <v>362</v>
      </c>
      <c r="C58" t="s">
        <v>2993</v>
      </c>
      <c r="D58" t="s">
        <v>129</v>
      </c>
      <c r="E58">
        <v>66858.771372659903</v>
      </c>
      <c r="F58">
        <v>813.2</v>
      </c>
      <c r="G58">
        <v>120.26389257907</v>
      </c>
      <c r="H58">
        <f>(Table2[[#This Row],[1Y Return vs Nifty]]-AVERAGE(Table2[1Y Return vs Nifty]))/_xlfn.STDEV.P(Table2[1Y Return vs Nifty])</f>
        <v>0.89429738450512897</v>
      </c>
      <c r="I58">
        <v>9.7630961655649298</v>
      </c>
      <c r="J58">
        <f>(Table2[[#This Row],[1M Return vs Nifty]]-AVERAGE(Table2[1M Return vs Nifty]))/_xlfn.STDEV.P(Table2[1M Return vs Nifty])</f>
        <v>0.68366204957803867</v>
      </c>
      <c r="K58">
        <v>34.635754411672103</v>
      </c>
      <c r="L58">
        <f>(Table2[[#This Row],[6M Return vs Nifty]]-AVERAGE(Table2[6M Return vs Nifty]))/_xlfn.STDEV.P(Table2[6M Return vs Nifty])</f>
        <v>0.66885687451179399</v>
      </c>
      <c r="M58">
        <v>-1.75209789727563</v>
      </c>
      <c r="N58">
        <f>(Table2[[#This Row],[1W Return vs Nifty]]-AVERAGE(Table2[1W Return vs Nifty]))/_xlfn.STDEV.P(Table2[1W Return vs Nifty])</f>
        <v>-5.1564778295127921E-2</v>
      </c>
      <c r="O58">
        <v>787.61</v>
      </c>
      <c r="P58">
        <v>748.65668107950205</v>
      </c>
      <c r="Q58">
        <v>614.68851179246201</v>
      </c>
      <c r="R58">
        <v>59.639291190548498</v>
      </c>
      <c r="S58">
        <f>(Table2[[#This Row],[Close Price]]-Table2[[#This Row],[20D EMA]])/Table2[[#This Row],[20D EMA]]</f>
        <v>3.2490699711786329E-2</v>
      </c>
      <c r="T58">
        <f>(Table2[[#This Row],[Close Price]]-Table2[[#This Row],[50D EMA]])/Table2[[#This Row],[50D EMA]]</f>
        <v>8.6212172483963914E-2</v>
      </c>
      <c r="U58">
        <f>(Table2[[#This Row],[Close Price]]-Table2[[#This Row],[200D EMA]])/Table2[[#This Row],[200D EMA]]</f>
        <v>0.32294647516458175</v>
      </c>
      <c r="V58">
        <v>0.41551440429178899</v>
      </c>
      <c r="W58">
        <v>805.65</v>
      </c>
      <c r="X58">
        <v>816.75</v>
      </c>
      <c r="Y58">
        <v>784.35</v>
      </c>
      <c r="Z58">
        <v>816.75</v>
      </c>
      <c r="AA58">
        <v>731.4</v>
      </c>
      <c r="AB58">
        <v>841</v>
      </c>
      <c r="AC58">
        <f>(Table2[[#This Row],[Close Price]]/Table2[[#This Row],[Day Low]])-1</f>
        <v>9.3713150871967965E-3</v>
      </c>
      <c r="AD58">
        <f>(Table2[[#This Row],[Day High]]/Table2[[#This Row],[Close Price]])-1</f>
        <v>4.3654697491390948E-3</v>
      </c>
      <c r="AE58">
        <f>(Table2[[#This Row],[Close Price]]/Table2[[#This Row],[Current Week Low]])-1</f>
        <v>3.678204883024172E-2</v>
      </c>
      <c r="AF58">
        <f>(Table2[[#This Row],[Current Week High]]/Table2[[#This Row],[Close Price]])-1</f>
        <v>4.3654697491390948E-3</v>
      </c>
      <c r="AG58">
        <f>(Table2[[#This Row],[Close Price]]/Table2[[#This Row],[Current Month Low]])-1</f>
        <v>0.11184030626196351</v>
      </c>
      <c r="AH58">
        <f>(Table2[[#This Row],[Current Month High]]/Table2[[#This Row],[Close Price]])-1</f>
        <v>3.4185932120019524E-2</v>
      </c>
      <c r="AI58">
        <v>3.4185932120019502</v>
      </c>
      <c r="AJ58">
        <v>151.920693928128</v>
      </c>
      <c r="AK58" t="str">
        <f>IF(AND(Table2[[#This Row],[20D EMA]]&gt;Table2[[#This Row],[50D EMA]],Table2[[#This Row],[50D EMA]]&gt;Table2[[#This Row],[200D EMA]]),"Uptrend","Downtrend/NoTrend")</f>
        <v>Uptrend</v>
      </c>
      <c r="AL58">
        <v>0.03</v>
      </c>
      <c r="AM58" t="s">
        <v>3033</v>
      </c>
      <c r="AN58">
        <v>2.2999999999999998</v>
      </c>
      <c r="AO58" t="s">
        <v>3033</v>
      </c>
      <c r="AP58">
        <v>0.21040187218169401</v>
      </c>
      <c r="AQ58">
        <f>(Table2[[#This Row],[Sharpe Ratio]]-AVERAGE(Table2[Sharpe Ratio]))/_xlfn.STDEV.P(Table2[Sharpe Ratio])</f>
        <v>1.7346993629887018</v>
      </c>
      <c r="AR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3.9299508932885354</v>
      </c>
      <c r="AS58">
        <f>_xlfn.RANK.AVG(Table2[[#This Row],[1Y Return vs Nifty Z-Score]],Table2[1Y Return vs Nifty Z-Score])</f>
        <v>103</v>
      </c>
      <c r="AT58">
        <f>_xlfn.RANK.AVG(Table2[[#This Row],[6M Return vs Nifty Z-Score]],Table2[6M Return vs Nifty Z-Score])</f>
        <v>147</v>
      </c>
      <c r="AU58">
        <f>_xlfn.RANK.AVG(Table2[[#This Row],[Sharpe Ratio Z-Score]],Table2[Sharpe Ratio Z-Score])</f>
        <v>29</v>
      </c>
      <c r="AV58">
        <f>(Table2[[#This Row],[Rank 1Y]]+Table2[[#This Row],[Rank 6M]]+Table2[[#This Row],[Rank Sharpe]])/3</f>
        <v>93</v>
      </c>
    </row>
    <row r="59" spans="1:48" x14ac:dyDescent="0.3">
      <c r="A59" t="s">
        <v>203</v>
      </c>
      <c r="B59" t="s">
        <v>204</v>
      </c>
      <c r="C59" t="s">
        <v>2996</v>
      </c>
      <c r="D59" t="s">
        <v>72</v>
      </c>
      <c r="E59">
        <v>125607.36344450001</v>
      </c>
      <c r="F59">
        <v>712.3</v>
      </c>
      <c r="G59">
        <v>134.12613388533799</v>
      </c>
      <c r="H59">
        <f>(Table2[[#This Row],[1Y Return vs Nifty]]-AVERAGE(Table2[1Y Return vs Nifty]))/_xlfn.STDEV.P(Table2[1Y Return vs Nifty])</f>
        <v>1.0587051724213823</v>
      </c>
      <c r="I59">
        <v>14.4564404555371</v>
      </c>
      <c r="J59">
        <f>(Table2[[#This Row],[1M Return vs Nifty]]-AVERAGE(Table2[1M Return vs Nifty]))/_xlfn.STDEV.P(Table2[1M Return vs Nifty])</f>
        <v>1.1363214702520172</v>
      </c>
      <c r="K59">
        <v>60.255189898115297</v>
      </c>
      <c r="L59">
        <f>(Table2[[#This Row],[6M Return vs Nifty]]-AVERAGE(Table2[6M Return vs Nifty]))/_xlfn.STDEV.P(Table2[6M Return vs Nifty])</f>
        <v>1.4459255094257553</v>
      </c>
      <c r="M59">
        <v>-0.43358847876622297</v>
      </c>
      <c r="N59">
        <f>(Table2[[#This Row],[1W Return vs Nifty]]-AVERAGE(Table2[1W Return vs Nifty]))/_xlfn.STDEV.P(Table2[1W Return vs Nifty])</f>
        <v>0.23884251739370044</v>
      </c>
      <c r="O59">
        <v>672.25</v>
      </c>
      <c r="P59">
        <v>628.04977008677702</v>
      </c>
      <c r="Q59">
        <v>510.10763559032699</v>
      </c>
      <c r="R59">
        <v>65.099012183433203</v>
      </c>
      <c r="S59">
        <f>(Table2[[#This Row],[Close Price]]-Table2[[#This Row],[20D EMA]])/Table2[[#This Row],[20D EMA]]</f>
        <v>5.9576050576422394E-2</v>
      </c>
      <c r="T59">
        <f>(Table2[[#This Row],[Close Price]]-Table2[[#This Row],[50D EMA]])/Table2[[#This Row],[50D EMA]]</f>
        <v>0.13414578577360545</v>
      </c>
      <c r="U59">
        <f>(Table2[[#This Row],[Close Price]]-Table2[[#This Row],[200D EMA]])/Table2[[#This Row],[200D EMA]]</f>
        <v>0.39637196211674797</v>
      </c>
      <c r="V59">
        <v>0.73142844601347401</v>
      </c>
      <c r="W59">
        <v>709.05</v>
      </c>
      <c r="X59">
        <v>726.65</v>
      </c>
      <c r="Y59">
        <v>709.05</v>
      </c>
      <c r="Z59">
        <v>750</v>
      </c>
      <c r="AA59">
        <v>528</v>
      </c>
      <c r="AB59">
        <v>750</v>
      </c>
      <c r="AC59">
        <f>(Table2[[#This Row],[Close Price]]/Table2[[#This Row],[Day Low]])-1</f>
        <v>4.5835977716663923E-3</v>
      </c>
      <c r="AD59">
        <f>(Table2[[#This Row],[Day High]]/Table2[[#This Row],[Close Price]])-1</f>
        <v>2.0146005896392039E-2</v>
      </c>
      <c r="AE59">
        <f>(Table2[[#This Row],[Close Price]]/Table2[[#This Row],[Current Week Low]])-1</f>
        <v>4.5835977716663923E-3</v>
      </c>
      <c r="AF59">
        <f>(Table2[[#This Row],[Current Week High]]/Table2[[#This Row],[Close Price]])-1</f>
        <v>5.292713744208899E-2</v>
      </c>
      <c r="AG59">
        <f>(Table2[[#This Row],[Close Price]]/Table2[[#This Row],[Current Month Low]])-1</f>
        <v>0.34905303030303014</v>
      </c>
      <c r="AH59">
        <f>(Table2[[#This Row],[Current Month High]]/Table2[[#This Row],[Close Price]])-1</f>
        <v>5.292713744208899E-2</v>
      </c>
      <c r="AI59">
        <v>5.2927137442088901</v>
      </c>
      <c r="AJ59">
        <v>177.86229763994501</v>
      </c>
      <c r="AK59" t="str">
        <f>IF(AND(Table2[[#This Row],[20D EMA]]&gt;Table2[[#This Row],[50D EMA]],Table2[[#This Row],[50D EMA]]&gt;Table2[[#This Row],[200D EMA]]),"Uptrend","Downtrend/NoTrend")</f>
        <v>Uptrend</v>
      </c>
      <c r="AL59">
        <v>0.18</v>
      </c>
      <c r="AM59" t="s">
        <v>3033</v>
      </c>
      <c r="AN59">
        <v>13.8</v>
      </c>
      <c r="AO59" t="s">
        <v>3033</v>
      </c>
      <c r="AP59">
        <v>0.13725411572933599</v>
      </c>
      <c r="AQ59">
        <f>(Table2[[#This Row],[Sharpe Ratio]]-AVERAGE(Table2[Sharpe Ratio]))/_xlfn.STDEV.P(Table2[Sharpe Ratio])</f>
        <v>0.90658229656652811</v>
      </c>
      <c r="AR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4.7863769660593833</v>
      </c>
      <c r="AS59">
        <f>_xlfn.RANK.AVG(Table2[[#This Row],[1Y Return vs Nifty Z-Score]],Table2[1Y Return vs Nifty Z-Score])</f>
        <v>84</v>
      </c>
      <c r="AT59">
        <f>_xlfn.RANK.AVG(Table2[[#This Row],[6M Return vs Nifty Z-Score]],Table2[6M Return vs Nifty Z-Score])</f>
        <v>59</v>
      </c>
      <c r="AU59">
        <f>_xlfn.RANK.AVG(Table2[[#This Row],[Sharpe Ratio Z-Score]],Table2[Sharpe Ratio Z-Score])</f>
        <v>137</v>
      </c>
      <c r="AV59">
        <f>(Table2[[#This Row],[Rank 1Y]]+Table2[[#This Row],[Rank 6M]]+Table2[[#This Row],[Rank Sharpe]])/3</f>
        <v>93.333333333333329</v>
      </c>
    </row>
    <row r="60" spans="1:48" x14ac:dyDescent="0.3">
      <c r="A60" t="s">
        <v>73</v>
      </c>
      <c r="B60" t="s">
        <v>74</v>
      </c>
      <c r="C60" t="s">
        <v>2992</v>
      </c>
      <c r="D60" t="s">
        <v>56</v>
      </c>
      <c r="E60">
        <v>348536.94375239999</v>
      </c>
      <c r="F60">
        <v>2851.5</v>
      </c>
      <c r="G60">
        <v>76.320299133956595</v>
      </c>
      <c r="H60">
        <f>(Table2[[#This Row],[1Y Return vs Nifty]]-AVERAGE(Table2[1Y Return vs Nifty]))/_xlfn.STDEV.P(Table2[1Y Return vs Nifty])</f>
        <v>0.37312127511684778</v>
      </c>
      <c r="I60">
        <v>8.9142575110013098</v>
      </c>
      <c r="J60">
        <f>(Table2[[#This Row],[1M Return vs Nifty]]-AVERAGE(Table2[1M Return vs Nifty]))/_xlfn.STDEV.P(Table2[1M Return vs Nifty])</f>
        <v>0.60179402757048928</v>
      </c>
      <c r="K60">
        <v>60.223244469515002</v>
      </c>
      <c r="L60">
        <f>(Table2[[#This Row],[6M Return vs Nifty]]-AVERAGE(Table2[6M Return vs Nifty]))/_xlfn.STDEV.P(Table2[6M Return vs Nifty])</f>
        <v>1.4449565657264567</v>
      </c>
      <c r="M60">
        <v>-3.6707691083441598</v>
      </c>
      <c r="N60">
        <f>(Table2[[#This Row],[1W Return vs Nifty]]-AVERAGE(Table2[1W Return vs Nifty]))/_xlfn.STDEV.P(Table2[1W Return vs Nifty])</f>
        <v>-0.47416025611305562</v>
      </c>
      <c r="O60">
        <v>2775.98</v>
      </c>
      <c r="P60">
        <v>2526.4843479062201</v>
      </c>
      <c r="Q60">
        <v>1991.7437245813701</v>
      </c>
      <c r="R60">
        <v>62.690681424541999</v>
      </c>
      <c r="S60">
        <f>(Table2[[#This Row],[Close Price]]-Table2[[#This Row],[20D EMA]])/Table2[[#This Row],[20D EMA]]</f>
        <v>2.7204806951058719E-2</v>
      </c>
      <c r="T60">
        <f>(Table2[[#This Row],[Close Price]]-Table2[[#This Row],[50D EMA]])/Table2[[#This Row],[50D EMA]]</f>
        <v>0.12864344572850053</v>
      </c>
      <c r="U60">
        <f>(Table2[[#This Row],[Close Price]]-Table2[[#This Row],[200D EMA]])/Table2[[#This Row],[200D EMA]]</f>
        <v>0.4316600900044687</v>
      </c>
      <c r="V60">
        <v>1.0534019718360299</v>
      </c>
      <c r="W60">
        <v>2844.6</v>
      </c>
      <c r="X60">
        <v>2912.95</v>
      </c>
      <c r="Y60">
        <v>2813.05</v>
      </c>
      <c r="Z60">
        <v>2947</v>
      </c>
      <c r="AA60">
        <v>2448.1999999999998</v>
      </c>
      <c r="AB60">
        <v>3013.5</v>
      </c>
      <c r="AC60">
        <f>(Table2[[#This Row],[Close Price]]/Table2[[#This Row],[Day Low]])-1</f>
        <v>2.4256485973424002E-3</v>
      </c>
      <c r="AD60">
        <f>(Table2[[#This Row],[Day High]]/Table2[[#This Row],[Close Price]])-1</f>
        <v>2.1550061371208074E-2</v>
      </c>
      <c r="AE60">
        <f>(Table2[[#This Row],[Close Price]]/Table2[[#This Row],[Current Week Low]])-1</f>
        <v>1.3668438172090625E-2</v>
      </c>
      <c r="AF60">
        <f>(Table2[[#This Row],[Current Week High]]/Table2[[#This Row],[Close Price]])-1</f>
        <v>3.3491145011397494E-2</v>
      </c>
      <c r="AG60">
        <f>(Table2[[#This Row],[Close Price]]/Table2[[#This Row],[Current Month Low]])-1</f>
        <v>0.16473327342537392</v>
      </c>
      <c r="AH60">
        <f>(Table2[[#This Row],[Current Month High]]/Table2[[#This Row],[Close Price]])-1</f>
        <v>5.6812204103103614E-2</v>
      </c>
      <c r="AI60">
        <v>5.6812204103103596</v>
      </c>
      <c r="AJ60">
        <v>108.14628271104699</v>
      </c>
      <c r="AK60" t="str">
        <f>IF(AND(Table2[[#This Row],[20D EMA]]&gt;Table2[[#This Row],[50D EMA]],Table2[[#This Row],[50D EMA]]&gt;Table2[[#This Row],[200D EMA]]),"Uptrend","Downtrend/NoTrend")</f>
        <v>Uptrend</v>
      </c>
      <c r="AL60">
        <v>0.23</v>
      </c>
      <c r="AM60" t="s">
        <v>3033</v>
      </c>
      <c r="AN60">
        <v>-0.21</v>
      </c>
      <c r="AO60" t="s">
        <v>3034</v>
      </c>
      <c r="AP60">
        <v>0.19541491405101299</v>
      </c>
      <c r="AQ60">
        <f>(Table2[[#This Row],[Sharpe Ratio]]-AVERAGE(Table2[Sharpe Ratio]))/_xlfn.STDEV.P(Table2[Sharpe Ratio])</f>
        <v>1.5650296915770447</v>
      </c>
      <c r="AR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3.5107413038777828</v>
      </c>
      <c r="AS60">
        <f>_xlfn.RANK.AVG(Table2[[#This Row],[1Y Return vs Nifty Z-Score]],Table2[1Y Return vs Nifty Z-Score])</f>
        <v>175</v>
      </c>
      <c r="AT60">
        <f>_xlfn.RANK.AVG(Table2[[#This Row],[6M Return vs Nifty Z-Score]],Table2[6M Return vs Nifty Z-Score])</f>
        <v>60</v>
      </c>
      <c r="AU60">
        <f>_xlfn.RANK.AVG(Table2[[#This Row],[Sharpe Ratio Z-Score]],Table2[Sharpe Ratio Z-Score])</f>
        <v>47</v>
      </c>
      <c r="AV60">
        <f>(Table2[[#This Row],[Rank 1Y]]+Table2[[#This Row],[Rank 6M]]+Table2[[#This Row],[Rank Sharpe]])/3</f>
        <v>94</v>
      </c>
    </row>
    <row r="61" spans="1:48" x14ac:dyDescent="0.3">
      <c r="A61" t="s">
        <v>1108</v>
      </c>
      <c r="B61" t="s">
        <v>1109</v>
      </c>
      <c r="C61" t="s">
        <v>2996</v>
      </c>
      <c r="D61" t="s">
        <v>129</v>
      </c>
      <c r="E61">
        <v>10643.857300489901</v>
      </c>
      <c r="F61">
        <v>739.8</v>
      </c>
      <c r="G61">
        <v>101.659053004659</v>
      </c>
      <c r="H61">
        <f>(Table2[[#This Row],[1Y Return vs Nifty]]-AVERAGE(Table2[1Y Return vs Nifty]))/_xlfn.STDEV.P(Table2[1Y Return vs Nifty])</f>
        <v>0.67364183167020475</v>
      </c>
      <c r="I61">
        <v>39.132464207998801</v>
      </c>
      <c r="J61">
        <f>(Table2[[#This Row],[1M Return vs Nifty]]-AVERAGE(Table2[1M Return vs Nifty]))/_xlfn.STDEV.P(Table2[1M Return vs Nifty])</f>
        <v>3.5162522671876251</v>
      </c>
      <c r="K61">
        <v>52.369325044705398</v>
      </c>
      <c r="L61">
        <f>(Table2[[#This Row],[6M Return vs Nifty]]-AVERAGE(Table2[6M Return vs Nifty]))/_xlfn.STDEV.P(Table2[6M Return vs Nifty])</f>
        <v>1.2067376381708308</v>
      </c>
      <c r="M61">
        <v>2.2477117593121698</v>
      </c>
      <c r="N61">
        <f>(Table2[[#This Row],[1W Return vs Nifty]]-AVERAGE(Table2[1W Return vs Nifty]))/_xlfn.STDEV.P(Table2[1W Return vs Nifty])</f>
        <v>0.82941027530206179</v>
      </c>
      <c r="O61">
        <v>648.63</v>
      </c>
      <c r="P61">
        <v>579.08084402031102</v>
      </c>
      <c r="Q61">
        <v>478.78292639587198</v>
      </c>
      <c r="R61">
        <v>77.636146040882096</v>
      </c>
      <c r="S61">
        <f>(Table2[[#This Row],[Close Price]]-Table2[[#This Row],[20D EMA]])/Table2[[#This Row],[20D EMA]]</f>
        <v>0.14055779103649224</v>
      </c>
      <c r="T61">
        <f>(Table2[[#This Row],[Close Price]]-Table2[[#This Row],[50D EMA]])/Table2[[#This Row],[50D EMA]]</f>
        <v>0.27754182794907267</v>
      </c>
      <c r="U61">
        <f>(Table2[[#This Row],[Close Price]]-Table2[[#This Row],[200D EMA]])/Table2[[#This Row],[200D EMA]]</f>
        <v>0.54516788133817307</v>
      </c>
      <c r="V61">
        <v>0.95184966461084297</v>
      </c>
      <c r="W61">
        <v>735.05</v>
      </c>
      <c r="X61">
        <v>759</v>
      </c>
      <c r="Y61">
        <v>731</v>
      </c>
      <c r="Z61">
        <v>777</v>
      </c>
      <c r="AA61">
        <v>455.5</v>
      </c>
      <c r="AB61">
        <v>777</v>
      </c>
      <c r="AC61">
        <f>(Table2[[#This Row],[Close Price]]/Table2[[#This Row],[Day Low]])-1</f>
        <v>6.462145432283517E-3</v>
      </c>
      <c r="AD61">
        <f>(Table2[[#This Row],[Day High]]/Table2[[#This Row],[Close Price]])-1</f>
        <v>2.5952960259529645E-2</v>
      </c>
      <c r="AE61">
        <f>(Table2[[#This Row],[Close Price]]/Table2[[#This Row],[Current Week Low]])-1</f>
        <v>1.2038303693570285E-2</v>
      </c>
      <c r="AF61">
        <f>(Table2[[#This Row],[Current Week High]]/Table2[[#This Row],[Close Price]])-1</f>
        <v>5.0283860502838618E-2</v>
      </c>
      <c r="AG61">
        <f>(Table2[[#This Row],[Close Price]]/Table2[[#This Row],[Current Month Low]])-1</f>
        <v>0.62414928649835333</v>
      </c>
      <c r="AH61">
        <f>(Table2[[#This Row],[Current Month High]]/Table2[[#This Row],[Close Price]])-1</f>
        <v>5.0283860502838618E-2</v>
      </c>
      <c r="AI61">
        <v>5.02838605028386</v>
      </c>
      <c r="AJ61">
        <v>143.355263157894</v>
      </c>
      <c r="AK61" t="str">
        <f>IF(AND(Table2[[#This Row],[20D EMA]]&gt;Table2[[#This Row],[50D EMA]],Table2[[#This Row],[50D EMA]]&gt;Table2[[#This Row],[200D EMA]]),"Uptrend","Downtrend/NoTrend")</f>
        <v>Uptrend</v>
      </c>
      <c r="AL61">
        <v>0.41</v>
      </c>
      <c r="AM61" t="s">
        <v>3033</v>
      </c>
      <c r="AN61">
        <v>25.66</v>
      </c>
      <c r="AO61" t="s">
        <v>3033</v>
      </c>
      <c r="AP61">
        <v>0.169413370854718</v>
      </c>
      <c r="AQ61">
        <f>(Table2[[#This Row],[Sharpe Ratio]]-AVERAGE(Table2[Sharpe Ratio]))/_xlfn.STDEV.P(Table2[Sharpe Ratio])</f>
        <v>1.2706621987313893</v>
      </c>
      <c r="AR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7.4967042110621112</v>
      </c>
      <c r="AS61">
        <f>_xlfn.RANK.AVG(Table2[[#This Row],[1Y Return vs Nifty Z-Score]],Table2[1Y Return vs Nifty Z-Score])</f>
        <v>131</v>
      </c>
      <c r="AT61">
        <f>_xlfn.RANK.AVG(Table2[[#This Row],[6M Return vs Nifty Z-Score]],Table2[6M Return vs Nifty Z-Score])</f>
        <v>78</v>
      </c>
      <c r="AU61">
        <f>_xlfn.RANK.AVG(Table2[[#This Row],[Sharpe Ratio Z-Score]],Table2[Sharpe Ratio Z-Score])</f>
        <v>73</v>
      </c>
      <c r="AV61">
        <f>(Table2[[#This Row],[Rank 1Y]]+Table2[[#This Row],[Rank 6M]]+Table2[[#This Row],[Rank Sharpe]])/3</f>
        <v>94</v>
      </c>
    </row>
    <row r="62" spans="1:48" x14ac:dyDescent="0.3">
      <c r="A62" t="s">
        <v>437</v>
      </c>
      <c r="B62" t="s">
        <v>438</v>
      </c>
      <c r="C62" t="s">
        <v>2996</v>
      </c>
      <c r="D62" t="s">
        <v>98</v>
      </c>
      <c r="E62">
        <v>50827.970793449997</v>
      </c>
      <c r="F62">
        <v>129.66999999999999</v>
      </c>
      <c r="G62">
        <v>181.037359062782</v>
      </c>
      <c r="H62">
        <f>(Table2[[#This Row],[1Y Return vs Nifty]]-AVERAGE(Table2[1Y Return vs Nifty]))/_xlfn.STDEV.P(Table2[1Y Return vs Nifty])</f>
        <v>1.615077737973065</v>
      </c>
      <c r="I62">
        <v>-15.230325565188499</v>
      </c>
      <c r="J62">
        <f>(Table2[[#This Row],[1M Return vs Nifty]]-AVERAGE(Table2[1M Return vs Nifty]))/_xlfn.STDEV.P(Table2[1M Return vs Nifty])</f>
        <v>-1.7268808601922485</v>
      </c>
      <c r="K62">
        <v>30.317100232617701</v>
      </c>
      <c r="L62">
        <f>(Table2[[#This Row],[6M Return vs Nifty]]-AVERAGE(Table2[6M Return vs Nifty]))/_xlfn.STDEV.P(Table2[6M Return vs Nifty])</f>
        <v>0.53786684120840289</v>
      </c>
      <c r="M62">
        <v>-4.9778670857313898</v>
      </c>
      <c r="N62">
        <f>(Table2[[#This Row],[1W Return vs Nifty]]-AVERAGE(Table2[1W Return vs Nifty]))/_xlfn.STDEV.P(Table2[1W Return vs Nifty])</f>
        <v>-0.76205413346017048</v>
      </c>
      <c r="O62">
        <v>132.77000000000001</v>
      </c>
      <c r="P62">
        <v>131.765612131414</v>
      </c>
      <c r="Q62">
        <v>108.151463881437</v>
      </c>
      <c r="R62">
        <v>36.683564002296201</v>
      </c>
      <c r="S62">
        <f>(Table2[[#This Row],[Close Price]]-Table2[[#This Row],[20D EMA]])/Table2[[#This Row],[20D EMA]]</f>
        <v>-2.3348648037960551E-2</v>
      </c>
      <c r="T62">
        <f>(Table2[[#This Row],[Close Price]]-Table2[[#This Row],[50D EMA]])/Table2[[#This Row],[50D EMA]]</f>
        <v>-1.5904089826744742E-2</v>
      </c>
      <c r="U62">
        <f>(Table2[[#This Row],[Close Price]]-Table2[[#This Row],[200D EMA]])/Table2[[#This Row],[200D EMA]]</f>
        <v>0.19896666532552049</v>
      </c>
      <c r="V62">
        <v>0.43709905359589601</v>
      </c>
      <c r="W62">
        <v>128.31</v>
      </c>
      <c r="X62">
        <v>132.25</v>
      </c>
      <c r="Y62">
        <v>128.31</v>
      </c>
      <c r="Z62">
        <v>132.6</v>
      </c>
      <c r="AA62">
        <v>114.55</v>
      </c>
      <c r="AB62">
        <v>153</v>
      </c>
      <c r="AC62">
        <f>(Table2[[#This Row],[Close Price]]/Table2[[#This Row],[Day Low]])-1</f>
        <v>1.0599329748265829E-2</v>
      </c>
      <c r="AD62">
        <f>(Table2[[#This Row],[Day High]]/Table2[[#This Row],[Close Price]])-1</f>
        <v>1.9896660754222362E-2</v>
      </c>
      <c r="AE62">
        <f>(Table2[[#This Row],[Close Price]]/Table2[[#This Row],[Current Week Low]])-1</f>
        <v>1.0599329748265829E-2</v>
      </c>
      <c r="AF62">
        <f>(Table2[[#This Row],[Current Week High]]/Table2[[#This Row],[Close Price]])-1</f>
        <v>2.2595820158864965E-2</v>
      </c>
      <c r="AG62">
        <f>(Table2[[#This Row],[Close Price]]/Table2[[#This Row],[Current Month Low]])-1</f>
        <v>0.13199476211261452</v>
      </c>
      <c r="AH62">
        <f>(Table2[[#This Row],[Current Month High]]/Table2[[#This Row],[Close Price]])-1</f>
        <v>0.17991825402945949</v>
      </c>
      <c r="AI62">
        <v>31.487622426158701</v>
      </c>
      <c r="AJ62">
        <v>230.36942675159199</v>
      </c>
      <c r="AK62" t="str">
        <f>IF(AND(Table2[[#This Row],[20D EMA]]&gt;Table2[[#This Row],[50D EMA]],Table2[[#This Row],[50D EMA]]&gt;Table2[[#This Row],[200D EMA]]),"Uptrend","Downtrend/NoTrend")</f>
        <v>Uptrend</v>
      </c>
      <c r="AL62">
        <v>-0.05</v>
      </c>
      <c r="AM62" t="s">
        <v>3034</v>
      </c>
      <c r="AN62">
        <v>-2.76</v>
      </c>
      <c r="AO62" t="s">
        <v>3034</v>
      </c>
      <c r="AP62">
        <v>0.17034243479752201</v>
      </c>
      <c r="AQ62">
        <f>(Table2[[#This Row],[Sharpe Ratio]]-AVERAGE(Table2[Sharpe Ratio]))/_xlfn.STDEV.P(Table2[Sharpe Ratio])</f>
        <v>1.2811802753498374</v>
      </c>
      <c r="AR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0.94518986087888623</v>
      </c>
      <c r="AS62">
        <f>_xlfn.RANK.AVG(Table2[[#This Row],[1Y Return vs Nifty Z-Score]],Table2[1Y Return vs Nifty Z-Score])</f>
        <v>43</v>
      </c>
      <c r="AT62">
        <f>_xlfn.RANK.AVG(Table2[[#This Row],[6M Return vs Nifty Z-Score]],Table2[6M Return vs Nifty Z-Score])</f>
        <v>172</v>
      </c>
      <c r="AU62">
        <f>_xlfn.RANK.AVG(Table2[[#This Row],[Sharpe Ratio Z-Score]],Table2[Sharpe Ratio Z-Score])</f>
        <v>72</v>
      </c>
      <c r="AV62">
        <f>(Table2[[#This Row],[Rank 1Y]]+Table2[[#This Row],[Rank 6M]]+Table2[[#This Row],[Rank Sharpe]])/3</f>
        <v>95.666666666666671</v>
      </c>
    </row>
    <row r="63" spans="1:48" x14ac:dyDescent="0.3">
      <c r="A63" t="s">
        <v>1382</v>
      </c>
      <c r="B63" t="s">
        <v>1383</v>
      </c>
      <c r="C63" t="s">
        <v>2987</v>
      </c>
      <c r="D63" t="s">
        <v>21</v>
      </c>
      <c r="E63">
        <v>7358.6482840199997</v>
      </c>
      <c r="F63">
        <v>871.2</v>
      </c>
      <c r="G63">
        <v>87.383821286729201</v>
      </c>
      <c r="H63">
        <f>(Table2[[#This Row],[1Y Return vs Nifty]]-AVERAGE(Table2[1Y Return vs Nifty]))/_xlfn.STDEV.P(Table2[1Y Return vs Nifty])</f>
        <v>0.50433592962422236</v>
      </c>
      <c r="I63">
        <v>8.6593912860403108</v>
      </c>
      <c r="J63">
        <f>(Table2[[#This Row],[1M Return vs Nifty]]-AVERAGE(Table2[1M Return vs Nifty]))/_xlfn.STDEV.P(Table2[1M Return vs Nifty])</f>
        <v>0.57721292066411878</v>
      </c>
      <c r="K63">
        <v>87.197507398783003</v>
      </c>
      <c r="L63">
        <f>(Table2[[#This Row],[6M Return vs Nifty]]-AVERAGE(Table2[6M Return vs Nifty]))/_xlfn.STDEV.P(Table2[6M Return vs Nifty])</f>
        <v>2.2631187646300286</v>
      </c>
      <c r="M63">
        <v>-0.86605355992892696</v>
      </c>
      <c r="N63">
        <f>(Table2[[#This Row],[1W Return vs Nifty]]-AVERAGE(Table2[1W Return vs Nifty]))/_xlfn.STDEV.P(Table2[1W Return vs Nifty])</f>
        <v>0.1435902477191365</v>
      </c>
      <c r="O63">
        <v>835.62</v>
      </c>
      <c r="P63">
        <v>782.44701426549898</v>
      </c>
      <c r="Q63">
        <v>614.01335914705396</v>
      </c>
      <c r="R63">
        <v>65.995786828551005</v>
      </c>
      <c r="S63">
        <f>(Table2[[#This Row],[Close Price]]-Table2[[#This Row],[20D EMA]])/Table2[[#This Row],[20D EMA]]</f>
        <v>4.257916277733903E-2</v>
      </c>
      <c r="T63">
        <f>(Table2[[#This Row],[Close Price]]-Table2[[#This Row],[50D EMA]])/Table2[[#This Row],[50D EMA]]</f>
        <v>0.11343002671920926</v>
      </c>
      <c r="U63">
        <f>(Table2[[#This Row],[Close Price]]-Table2[[#This Row],[200D EMA]])/Table2[[#This Row],[200D EMA]]</f>
        <v>0.4188616371640716</v>
      </c>
      <c r="V63">
        <v>0.76986897465161297</v>
      </c>
      <c r="W63">
        <v>865.05</v>
      </c>
      <c r="X63">
        <v>895.8</v>
      </c>
      <c r="Y63">
        <v>853</v>
      </c>
      <c r="Z63">
        <v>915.9</v>
      </c>
      <c r="AA63">
        <v>673.85</v>
      </c>
      <c r="AB63">
        <v>915.9</v>
      </c>
      <c r="AC63">
        <f>(Table2[[#This Row],[Close Price]]/Table2[[#This Row],[Day Low]])-1</f>
        <v>7.1094156407145448E-3</v>
      </c>
      <c r="AD63">
        <f>(Table2[[#This Row],[Day High]]/Table2[[#This Row],[Close Price]])-1</f>
        <v>2.8236914600550778E-2</v>
      </c>
      <c r="AE63">
        <f>(Table2[[#This Row],[Close Price]]/Table2[[#This Row],[Current Week Low]])-1</f>
        <v>2.1336459554513576E-2</v>
      </c>
      <c r="AF63">
        <f>(Table2[[#This Row],[Current Week High]]/Table2[[#This Row],[Close Price]])-1</f>
        <v>5.1308539944903586E-2</v>
      </c>
      <c r="AG63">
        <f>(Table2[[#This Row],[Close Price]]/Table2[[#This Row],[Current Month Low]])-1</f>
        <v>0.29286933293759732</v>
      </c>
      <c r="AH63">
        <f>(Table2[[#This Row],[Current Month High]]/Table2[[#This Row],[Close Price]])-1</f>
        <v>5.1308539944903586E-2</v>
      </c>
      <c r="AI63">
        <v>5.1308539944903497</v>
      </c>
      <c r="AJ63">
        <v>115.88402924048999</v>
      </c>
      <c r="AK63" t="str">
        <f>IF(AND(Table2[[#This Row],[20D EMA]]&gt;Table2[[#This Row],[50D EMA]],Table2[[#This Row],[50D EMA]]&gt;Table2[[#This Row],[200D EMA]]),"Uptrend","Downtrend/NoTrend")</f>
        <v>Uptrend</v>
      </c>
      <c r="AL63">
        <v>0.27</v>
      </c>
      <c r="AM63" t="s">
        <v>3033</v>
      </c>
      <c r="AN63">
        <v>11.54</v>
      </c>
      <c r="AO63" t="s">
        <v>3033</v>
      </c>
      <c r="AP63">
        <v>0.14756381344514599</v>
      </c>
      <c r="AQ63">
        <f>(Table2[[#This Row],[Sharpe Ratio]]-AVERAGE(Table2[Sharpe Ratio]))/_xlfn.STDEV.P(Table2[Sharpe Ratio])</f>
        <v>1.0232999792705304</v>
      </c>
      <c r="AR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4.5115578419080373</v>
      </c>
      <c r="AS63">
        <f>_xlfn.RANK.AVG(Table2[[#This Row],[1Y Return vs Nifty Z-Score]],Table2[1Y Return vs Nifty Z-Score])</f>
        <v>149</v>
      </c>
      <c r="AT63">
        <f>_xlfn.RANK.AVG(Table2[[#This Row],[6M Return vs Nifty Z-Score]],Table2[6M Return vs Nifty Z-Score])</f>
        <v>24</v>
      </c>
      <c r="AU63">
        <f>_xlfn.RANK.AVG(Table2[[#This Row],[Sharpe Ratio Z-Score]],Table2[Sharpe Ratio Z-Score])</f>
        <v>117</v>
      </c>
      <c r="AV63">
        <f>(Table2[[#This Row],[Rank 1Y]]+Table2[[#This Row],[Rank 6M]]+Table2[[#This Row],[Rank Sharpe]])/3</f>
        <v>96.666666666666671</v>
      </c>
    </row>
    <row r="64" spans="1:48" x14ac:dyDescent="0.3">
      <c r="A64" t="s">
        <v>540</v>
      </c>
      <c r="B64" t="s">
        <v>541</v>
      </c>
      <c r="C64" t="s">
        <v>3000</v>
      </c>
      <c r="D64" t="s">
        <v>355</v>
      </c>
      <c r="E64">
        <v>34429.168176659899</v>
      </c>
      <c r="F64">
        <v>1652.3</v>
      </c>
      <c r="G64">
        <v>82.381908452786703</v>
      </c>
      <c r="H64">
        <f>(Table2[[#This Row],[1Y Return vs Nifty]]-AVERAGE(Table2[1Y Return vs Nifty]))/_xlfn.STDEV.P(Table2[1Y Return vs Nifty])</f>
        <v>0.44501266391201988</v>
      </c>
      <c r="I64">
        <v>8.2083600147362592</v>
      </c>
      <c r="J64">
        <f>(Table2[[#This Row],[1M Return vs Nifty]]-AVERAGE(Table2[1M Return vs Nifty]))/_xlfn.STDEV.P(Table2[1M Return vs Nifty])</f>
        <v>0.53371226497803215</v>
      </c>
      <c r="K64">
        <v>63.165160617003302</v>
      </c>
      <c r="L64">
        <f>(Table2[[#This Row],[6M Return vs Nifty]]-AVERAGE(Table2[6M Return vs Nifty]))/_xlfn.STDEV.P(Table2[6M Return vs Nifty])</f>
        <v>1.5341884602375506</v>
      </c>
      <c r="M64">
        <v>-5.9511667263624402</v>
      </c>
      <c r="N64">
        <f>(Table2[[#This Row],[1W Return vs Nifty]]-AVERAGE(Table2[1W Return vs Nifty]))/_xlfn.STDEV.P(Table2[1W Return vs Nifty])</f>
        <v>-0.97642751036794806</v>
      </c>
      <c r="O64">
        <v>1634.76</v>
      </c>
      <c r="P64">
        <v>1540.5469753166101</v>
      </c>
      <c r="Q64">
        <v>1232.2348551513001</v>
      </c>
      <c r="R64">
        <v>55.818451531847003</v>
      </c>
      <c r="S64">
        <f>(Table2[[#This Row],[Close Price]]-Table2[[#This Row],[20D EMA]])/Table2[[#This Row],[20D EMA]]</f>
        <v>1.0729403704519296E-2</v>
      </c>
      <c r="T64">
        <f>(Table2[[#This Row],[Close Price]]-Table2[[#This Row],[50D EMA]])/Table2[[#This Row],[50D EMA]]</f>
        <v>7.2541134073774424E-2</v>
      </c>
      <c r="U64">
        <f>(Table2[[#This Row],[Close Price]]-Table2[[#This Row],[200D EMA]])/Table2[[#This Row],[200D EMA]]</f>
        <v>0.34089698330852863</v>
      </c>
      <c r="V64">
        <v>0.61198869738974804</v>
      </c>
      <c r="W64">
        <v>1646.1</v>
      </c>
      <c r="X64">
        <v>1695.95</v>
      </c>
      <c r="Y64">
        <v>1646.1</v>
      </c>
      <c r="Z64">
        <v>1725</v>
      </c>
      <c r="AA64">
        <v>1489.05</v>
      </c>
      <c r="AB64">
        <v>1797.95</v>
      </c>
      <c r="AC64">
        <f>(Table2[[#This Row],[Close Price]]/Table2[[#This Row],[Day Low]])-1</f>
        <v>3.7664783427495685E-3</v>
      </c>
      <c r="AD64">
        <f>(Table2[[#This Row],[Day High]]/Table2[[#This Row],[Close Price]])-1</f>
        <v>2.641772075288995E-2</v>
      </c>
      <c r="AE64">
        <f>(Table2[[#This Row],[Close Price]]/Table2[[#This Row],[Current Week Low]])-1</f>
        <v>3.7664783427495685E-3</v>
      </c>
      <c r="AF64">
        <f>(Table2[[#This Row],[Current Week High]]/Table2[[#This Row],[Close Price]])-1</f>
        <v>4.3999273739635747E-2</v>
      </c>
      <c r="AG64">
        <f>(Table2[[#This Row],[Close Price]]/Table2[[#This Row],[Current Month Low]])-1</f>
        <v>0.10963365904435718</v>
      </c>
      <c r="AH64">
        <f>(Table2[[#This Row],[Current Month High]]/Table2[[#This Row],[Close Price]])-1</f>
        <v>8.814985172184242E-2</v>
      </c>
      <c r="AI64">
        <v>8.8149851721842403</v>
      </c>
      <c r="AJ64">
        <v>135.47099900242199</v>
      </c>
      <c r="AK64" t="str">
        <f>IF(AND(Table2[[#This Row],[20D EMA]]&gt;Table2[[#This Row],[50D EMA]],Table2[[#This Row],[50D EMA]]&gt;Table2[[#This Row],[200D EMA]]),"Uptrend","Downtrend/NoTrend")</f>
        <v>Uptrend</v>
      </c>
      <c r="AL64">
        <v>0.12</v>
      </c>
      <c r="AM64" t="s">
        <v>3033</v>
      </c>
      <c r="AN64">
        <v>5.52</v>
      </c>
      <c r="AO64" t="s">
        <v>3033</v>
      </c>
      <c r="AP64">
        <v>0.16720254345538599</v>
      </c>
      <c r="AQ64">
        <f>(Table2[[#This Row],[Sharpe Ratio]]-AVERAGE(Table2[Sharpe Ratio]))/_xlfn.STDEV.P(Table2[Sharpe Ratio])</f>
        <v>1.2456330797386144</v>
      </c>
      <c r="AR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2.7821189584982688</v>
      </c>
      <c r="AS64">
        <f>_xlfn.RANK.AVG(Table2[[#This Row],[1Y Return vs Nifty Z-Score]],Table2[1Y Return vs Nifty Z-Score])</f>
        <v>159</v>
      </c>
      <c r="AT64">
        <f>_xlfn.RANK.AVG(Table2[[#This Row],[6M Return vs Nifty Z-Score]],Table2[6M Return vs Nifty Z-Score])</f>
        <v>54</v>
      </c>
      <c r="AU64">
        <f>_xlfn.RANK.AVG(Table2[[#This Row],[Sharpe Ratio Z-Score]],Table2[Sharpe Ratio Z-Score])</f>
        <v>78</v>
      </c>
      <c r="AV64">
        <f>(Table2[[#This Row],[Rank 1Y]]+Table2[[#This Row],[Rank 6M]]+Table2[[#This Row],[Rank Sharpe]])/3</f>
        <v>97</v>
      </c>
    </row>
    <row r="65" spans="1:48" x14ac:dyDescent="0.3">
      <c r="A65" t="s">
        <v>516</v>
      </c>
      <c r="B65" t="s">
        <v>517</v>
      </c>
      <c r="C65" t="s">
        <v>2986</v>
      </c>
      <c r="D65" t="s">
        <v>18</v>
      </c>
      <c r="E65">
        <v>37847.370589315004</v>
      </c>
      <c r="F65">
        <v>218.57</v>
      </c>
      <c r="G65">
        <v>156.15640668182999</v>
      </c>
      <c r="H65">
        <f>(Table2[[#This Row],[1Y Return vs Nifty]]-AVERAGE(Table2[1Y Return vs Nifty]))/_xlfn.STDEV.P(Table2[1Y Return vs Nifty])</f>
        <v>1.3199867601272</v>
      </c>
      <c r="I65">
        <v>-5.4989081986887296</v>
      </c>
      <c r="J65">
        <f>(Table2[[#This Row],[1M Return vs Nifty]]-AVERAGE(Table2[1M Return vs Nifty]))/_xlfn.STDEV.P(Table2[1M Return vs Nifty])</f>
        <v>-0.78831392895980712</v>
      </c>
      <c r="K65">
        <v>57.198312053199302</v>
      </c>
      <c r="L65">
        <f>(Table2[[#This Row],[6M Return vs Nifty]]-AVERAGE(Table2[6M Return vs Nifty]))/_xlfn.STDEV.P(Table2[6M Return vs Nifty])</f>
        <v>1.3532066868231036</v>
      </c>
      <c r="M65">
        <v>-1.52340329358104</v>
      </c>
      <c r="N65">
        <f>(Table2[[#This Row],[1W Return vs Nifty]]-AVERAGE(Table2[1W Return vs Nifty]))/_xlfn.STDEV.P(Table2[1W Return vs Nifty])</f>
        <v>-1.1938211633564821E-3</v>
      </c>
      <c r="O65">
        <v>214.19</v>
      </c>
      <c r="P65">
        <v>215.266489625254</v>
      </c>
      <c r="Q65">
        <v>178.015260489648</v>
      </c>
      <c r="R65">
        <v>53.520597733425603</v>
      </c>
      <c r="S65">
        <f>(Table2[[#This Row],[Close Price]]-Table2[[#This Row],[20D EMA]])/Table2[[#This Row],[20D EMA]]</f>
        <v>2.0449133946496081E-2</v>
      </c>
      <c r="T65">
        <f>(Table2[[#This Row],[Close Price]]-Table2[[#This Row],[50D EMA]])/Table2[[#This Row],[50D EMA]]</f>
        <v>1.5346143194404771E-2</v>
      </c>
      <c r="U65">
        <f>(Table2[[#This Row],[Close Price]]-Table2[[#This Row],[200D EMA]])/Table2[[#This Row],[200D EMA]]</f>
        <v>0.22781608385035251</v>
      </c>
      <c r="V65">
        <v>0.87171160983438001</v>
      </c>
      <c r="W65">
        <v>213.59</v>
      </c>
      <c r="X65">
        <v>219.8</v>
      </c>
      <c r="Y65">
        <v>208.81</v>
      </c>
      <c r="Z65">
        <v>230</v>
      </c>
      <c r="AA65">
        <v>170.1</v>
      </c>
      <c r="AB65">
        <v>230</v>
      </c>
      <c r="AC65">
        <f>(Table2[[#This Row],[Close Price]]/Table2[[#This Row],[Day Low]])-1</f>
        <v>2.3315698300482079E-2</v>
      </c>
      <c r="AD65">
        <f>(Table2[[#This Row],[Day High]]/Table2[[#This Row],[Close Price]])-1</f>
        <v>5.6274877613580188E-3</v>
      </c>
      <c r="AE65">
        <f>(Table2[[#This Row],[Close Price]]/Table2[[#This Row],[Current Week Low]])-1</f>
        <v>4.6741056462813013E-2</v>
      </c>
      <c r="AF65">
        <f>(Table2[[#This Row],[Current Week High]]/Table2[[#This Row],[Close Price]])-1</f>
        <v>5.2294459440911378E-2</v>
      </c>
      <c r="AG65">
        <f>(Table2[[#This Row],[Close Price]]/Table2[[#This Row],[Current Month Low]])-1</f>
        <v>0.28495002939447378</v>
      </c>
      <c r="AH65">
        <f>(Table2[[#This Row],[Current Month High]]/Table2[[#This Row],[Close Price]])-1</f>
        <v>5.2294459440911378E-2</v>
      </c>
      <c r="AI65">
        <v>32.337466257949401</v>
      </c>
      <c r="AJ65">
        <v>188.541254125412</v>
      </c>
      <c r="AK65" t="str">
        <f>IF(AND(Table2[[#This Row],[20D EMA]]&gt;Table2[[#This Row],[50D EMA]],Table2[[#This Row],[50D EMA]]&gt;Table2[[#This Row],[200D EMA]]),"Uptrend","Downtrend/NoTrend")</f>
        <v>Downtrend/NoTrend</v>
      </c>
      <c r="AL65">
        <v>-0.1</v>
      </c>
      <c r="AM65" t="s">
        <v>3034</v>
      </c>
      <c r="AN65">
        <v>6.41</v>
      </c>
      <c r="AO65" t="s">
        <v>3033</v>
      </c>
      <c r="AP65">
        <v>0.12044489813965201</v>
      </c>
      <c r="AQ65">
        <f>(Table2[[#This Row],[Sharpe Ratio]]-AVERAGE(Table2[Sharpe Ratio]))/_xlfn.STDEV.P(Table2[Sharpe Ratio])</f>
        <v>0.71628254392425317</v>
      </c>
      <c r="AR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">
        <f>_xlfn.RANK.AVG(Table2[[#This Row],[1Y Return vs Nifty Z-Score]],Table2[1Y Return vs Nifty Z-Score])</f>
        <v>61</v>
      </c>
      <c r="AT65">
        <f>_xlfn.RANK.AVG(Table2[[#This Row],[6M Return vs Nifty Z-Score]],Table2[6M Return vs Nifty Z-Score])</f>
        <v>67</v>
      </c>
      <c r="AU65">
        <f>_xlfn.RANK.AVG(Table2[[#This Row],[Sharpe Ratio Z-Score]],Table2[Sharpe Ratio Z-Score])</f>
        <v>172</v>
      </c>
      <c r="AV65">
        <f>(Table2[[#This Row],[Rank 1Y]]+Table2[[#This Row],[Rank 6M]]+Table2[[#This Row],[Rank Sharpe]])/3</f>
        <v>100</v>
      </c>
    </row>
    <row r="66" spans="1:48" x14ac:dyDescent="0.3">
      <c r="A66" t="s">
        <v>929</v>
      </c>
      <c r="B66" t="s">
        <v>930</v>
      </c>
      <c r="C66" t="s">
        <v>2995</v>
      </c>
      <c r="D66" t="s">
        <v>146</v>
      </c>
      <c r="E66">
        <v>14951.7673359</v>
      </c>
      <c r="F66">
        <v>1333.4</v>
      </c>
      <c r="G66">
        <v>115.022482173645</v>
      </c>
      <c r="H66">
        <f>(Table2[[#This Row],[1Y Return vs Nifty]]-AVERAGE(Table2[1Y Return vs Nifty]))/_xlfn.STDEV.P(Table2[1Y Return vs Nifty])</f>
        <v>0.83213364984791183</v>
      </c>
      <c r="I66">
        <v>10.4296754169828</v>
      </c>
      <c r="J66">
        <f>(Table2[[#This Row],[1M Return vs Nifty]]-AVERAGE(Table2[1M Return vs Nifty]))/_xlfn.STDEV.P(Table2[1M Return vs Nifty])</f>
        <v>0.74795168169064397</v>
      </c>
      <c r="K66">
        <v>30.4919988115685</v>
      </c>
      <c r="L66">
        <f>(Table2[[#This Row],[6M Return vs Nifty]]-AVERAGE(Table2[6M Return vs Nifty]))/_xlfn.STDEV.P(Table2[6M Return vs Nifty])</f>
        <v>0.54317172780770373</v>
      </c>
      <c r="M66">
        <v>0.31820451226881402</v>
      </c>
      <c r="N66">
        <f>(Table2[[#This Row],[1W Return vs Nifty]]-AVERAGE(Table2[1W Return vs Nifty]))/_xlfn.STDEV.P(Table2[1W Return vs Nifty])</f>
        <v>0.40442811456836558</v>
      </c>
      <c r="O66">
        <v>1240.06</v>
      </c>
      <c r="P66">
        <v>1156.2937450141001</v>
      </c>
      <c r="Q66">
        <v>974.67495646854604</v>
      </c>
      <c r="R66">
        <v>74.1400004199281</v>
      </c>
      <c r="S66">
        <f>(Table2[[#This Row],[Close Price]]-Table2[[#This Row],[20D EMA]])/Table2[[#This Row],[20D EMA]]</f>
        <v>7.5270551424931179E-2</v>
      </c>
      <c r="T66">
        <f>(Table2[[#This Row],[Close Price]]-Table2[[#This Row],[50D EMA]])/Table2[[#This Row],[50D EMA]]</f>
        <v>0.15316718243056859</v>
      </c>
      <c r="U66">
        <f>(Table2[[#This Row],[Close Price]]-Table2[[#This Row],[200D EMA]])/Table2[[#This Row],[200D EMA]]</f>
        <v>0.36804581994308228</v>
      </c>
      <c r="V66">
        <v>2.5024551218012299</v>
      </c>
      <c r="W66">
        <v>1324.1</v>
      </c>
      <c r="X66">
        <v>1348.8</v>
      </c>
      <c r="Y66">
        <v>1285.7</v>
      </c>
      <c r="Z66">
        <v>1380</v>
      </c>
      <c r="AA66">
        <v>954</v>
      </c>
      <c r="AB66">
        <v>1380</v>
      </c>
      <c r="AC66">
        <f>(Table2[[#This Row],[Close Price]]/Table2[[#This Row],[Day Low]])-1</f>
        <v>7.0236386979836141E-3</v>
      </c>
      <c r="AD66">
        <f>(Table2[[#This Row],[Day High]]/Table2[[#This Row],[Close Price]])-1</f>
        <v>1.1549422528873476E-2</v>
      </c>
      <c r="AE66">
        <f>(Table2[[#This Row],[Close Price]]/Table2[[#This Row],[Current Week Low]])-1</f>
        <v>3.7100412226802604E-2</v>
      </c>
      <c r="AF66">
        <f>(Table2[[#This Row],[Current Week High]]/Table2[[#This Row],[Close Price]])-1</f>
        <v>3.4948252587370554E-2</v>
      </c>
      <c r="AG66">
        <f>(Table2[[#This Row],[Close Price]]/Table2[[#This Row],[Current Month Low]])-1</f>
        <v>0.39769392033542994</v>
      </c>
      <c r="AH66">
        <f>(Table2[[#This Row],[Current Month High]]/Table2[[#This Row],[Close Price]])-1</f>
        <v>3.4948252587370554E-2</v>
      </c>
      <c r="AI66">
        <v>3.4948252587370501</v>
      </c>
      <c r="AJ66">
        <v>145.11029411764699</v>
      </c>
      <c r="AK66" t="str">
        <f>IF(AND(Table2[[#This Row],[20D EMA]]&gt;Table2[[#This Row],[50D EMA]],Table2[[#This Row],[50D EMA]]&gt;Table2[[#This Row],[200D EMA]]),"Uptrend","Downtrend/NoTrend")</f>
        <v>Uptrend</v>
      </c>
      <c r="AL66">
        <v>0.26</v>
      </c>
      <c r="AM66" t="s">
        <v>3033</v>
      </c>
      <c r="AN66">
        <v>20.83</v>
      </c>
      <c r="AO66" t="s">
        <v>3033</v>
      </c>
      <c r="AP66">
        <v>0.21846181762908001</v>
      </c>
      <c r="AQ66">
        <f>(Table2[[#This Row],[Sharpe Ratio]]-AVERAGE(Table2[Sharpe Ratio]))/_xlfn.STDEV.P(Table2[Sharpe Ratio])</f>
        <v>1.8259472522354387</v>
      </c>
      <c r="AR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4.3536324261500638</v>
      </c>
      <c r="AS66">
        <f>_xlfn.RANK.AVG(Table2[[#This Row],[1Y Return vs Nifty Z-Score]],Table2[1Y Return vs Nifty Z-Score])</f>
        <v>110</v>
      </c>
      <c r="AT66">
        <f>_xlfn.RANK.AVG(Table2[[#This Row],[6M Return vs Nifty Z-Score]],Table2[6M Return vs Nifty Z-Score])</f>
        <v>171</v>
      </c>
      <c r="AU66">
        <f>_xlfn.RANK.AVG(Table2[[#This Row],[Sharpe Ratio Z-Score]],Table2[Sharpe Ratio Z-Score])</f>
        <v>23</v>
      </c>
      <c r="AV66">
        <f>(Table2[[#This Row],[Rank 1Y]]+Table2[[#This Row],[Rank 6M]]+Table2[[#This Row],[Rank Sharpe]])/3</f>
        <v>101.33333333333333</v>
      </c>
    </row>
    <row r="67" spans="1:48" x14ac:dyDescent="0.3">
      <c r="A67" t="s">
        <v>922</v>
      </c>
      <c r="B67" t="s">
        <v>923</v>
      </c>
      <c r="C67" t="s">
        <v>2989</v>
      </c>
      <c r="D67" t="s">
        <v>924</v>
      </c>
      <c r="E67">
        <v>15242.9696404649</v>
      </c>
      <c r="F67">
        <v>468.9</v>
      </c>
      <c r="G67">
        <v>238.198600539474</v>
      </c>
      <c r="H67">
        <f>(Table2[[#This Row],[1Y Return vs Nifty]]-AVERAGE(Table2[1Y Return vs Nifty]))/_xlfn.STDEV.P(Table2[1Y Return vs Nifty])</f>
        <v>2.293016684359781</v>
      </c>
      <c r="I67">
        <v>5.8310145707835801</v>
      </c>
      <c r="J67">
        <f>(Table2[[#This Row],[1M Return vs Nifty]]-AVERAGE(Table2[1M Return vs Nifty]))/_xlfn.STDEV.P(Table2[1M Return vs Nifty])</f>
        <v>0.30442420407425314</v>
      </c>
      <c r="K67">
        <v>46.159759609951998</v>
      </c>
      <c r="L67">
        <f>(Table2[[#This Row],[6M Return vs Nifty]]-AVERAGE(Table2[6M Return vs Nifty]))/_xlfn.STDEV.P(Table2[6M Return vs Nifty])</f>
        <v>1.0183939668847839</v>
      </c>
      <c r="M67">
        <v>7.2959881256700596</v>
      </c>
      <c r="N67">
        <f>(Table2[[#This Row],[1W Return vs Nifty]]-AVERAGE(Table2[1W Return vs Nifty]))/_xlfn.STDEV.P(Table2[1W Return vs Nifty])</f>
        <v>1.9413145718229137</v>
      </c>
      <c r="O67">
        <v>433.16</v>
      </c>
      <c r="P67">
        <v>412.06193792469298</v>
      </c>
      <c r="Q67">
        <v>340.905359219209</v>
      </c>
      <c r="R67">
        <v>67.228642814630106</v>
      </c>
      <c r="S67">
        <f>(Table2[[#This Row],[Close Price]]-Table2[[#This Row],[20D EMA]])/Table2[[#This Row],[20D EMA]]</f>
        <v>8.2509927047742057E-2</v>
      </c>
      <c r="T67">
        <f>(Table2[[#This Row],[Close Price]]-Table2[[#This Row],[50D EMA]])/Table2[[#This Row],[50D EMA]]</f>
        <v>0.13793572481255117</v>
      </c>
      <c r="U67">
        <f>(Table2[[#This Row],[Close Price]]-Table2[[#This Row],[200D EMA]])/Table2[[#This Row],[200D EMA]]</f>
        <v>0.37545505613036678</v>
      </c>
      <c r="V67">
        <v>2.3832946131571</v>
      </c>
      <c r="W67">
        <v>465.5</v>
      </c>
      <c r="X67">
        <v>486.9</v>
      </c>
      <c r="Y67">
        <v>465.4</v>
      </c>
      <c r="Z67">
        <v>513</v>
      </c>
      <c r="AA67">
        <v>335</v>
      </c>
      <c r="AB67">
        <v>513</v>
      </c>
      <c r="AC67">
        <f>(Table2[[#This Row],[Close Price]]/Table2[[#This Row],[Day Low]])-1</f>
        <v>7.3039742212674952E-3</v>
      </c>
      <c r="AD67">
        <f>(Table2[[#This Row],[Day High]]/Table2[[#This Row],[Close Price]])-1</f>
        <v>3.8387715930902067E-2</v>
      </c>
      <c r="AE67">
        <f>(Table2[[#This Row],[Close Price]]/Table2[[#This Row],[Current Week Low]])-1</f>
        <v>7.5204125483454565E-3</v>
      </c>
      <c r="AF67">
        <f>(Table2[[#This Row],[Current Week High]]/Table2[[#This Row],[Close Price]])-1</f>
        <v>9.4049904030710119E-2</v>
      </c>
      <c r="AG67">
        <f>(Table2[[#This Row],[Close Price]]/Table2[[#This Row],[Current Month Low]])-1</f>
        <v>0.39970149253731346</v>
      </c>
      <c r="AH67">
        <f>(Table2[[#This Row],[Current Month High]]/Table2[[#This Row],[Close Price]])-1</f>
        <v>9.4049904030710119E-2</v>
      </c>
      <c r="AI67">
        <v>9.4049904030710092</v>
      </c>
      <c r="AJ67">
        <v>270.67193675889303</v>
      </c>
      <c r="AK67" t="str">
        <f>IF(AND(Table2[[#This Row],[20D EMA]]&gt;Table2[[#This Row],[50D EMA]],Table2[[#This Row],[50D EMA]]&gt;Table2[[#This Row],[200D EMA]]),"Uptrend","Downtrend/NoTrend")</f>
        <v>Uptrend</v>
      </c>
      <c r="AL67">
        <v>0.13</v>
      </c>
      <c r="AM67" t="s">
        <v>3033</v>
      </c>
      <c r="AN67">
        <v>23.83</v>
      </c>
      <c r="AO67" t="s">
        <v>3033</v>
      </c>
      <c r="AP67">
        <v>0.108161870167617</v>
      </c>
      <c r="AQ67">
        <f>(Table2[[#This Row],[Sharpe Ratio]]-AVERAGE(Table2[Sharpe Ratio]))/_xlfn.STDEV.P(Table2[Sharpe Ratio])</f>
        <v>0.57722448412431748</v>
      </c>
      <c r="AR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6.1343739112660494</v>
      </c>
      <c r="AS67">
        <f>_xlfn.RANK.AVG(Table2[[#This Row],[1Y Return vs Nifty Z-Score]],Table2[1Y Return vs Nifty Z-Score])</f>
        <v>17</v>
      </c>
      <c r="AT67">
        <f>_xlfn.RANK.AVG(Table2[[#This Row],[6M Return vs Nifty Z-Score]],Table2[6M Return vs Nifty Z-Score])</f>
        <v>95</v>
      </c>
      <c r="AU67">
        <f>_xlfn.RANK.AVG(Table2[[#This Row],[Sharpe Ratio Z-Score]],Table2[Sharpe Ratio Z-Score])</f>
        <v>195</v>
      </c>
      <c r="AV67">
        <f>(Table2[[#This Row],[Rank 1Y]]+Table2[[#This Row],[Rank 6M]]+Table2[[#This Row],[Rank Sharpe]])/3</f>
        <v>102.33333333333333</v>
      </c>
    </row>
    <row r="68" spans="1:48" x14ac:dyDescent="0.3">
      <c r="A68" t="s">
        <v>1468</v>
      </c>
      <c r="B68" t="s">
        <v>1469</v>
      </c>
      <c r="C68" t="s">
        <v>2991</v>
      </c>
      <c r="D68" t="s">
        <v>46</v>
      </c>
      <c r="E68">
        <v>6412.6516334999997</v>
      </c>
      <c r="F68">
        <v>851.9</v>
      </c>
      <c r="G68">
        <v>155.32251963864101</v>
      </c>
      <c r="H68">
        <f>(Table2[[#This Row],[1Y Return vs Nifty]]-AVERAGE(Table2[1Y Return vs Nifty]))/_xlfn.STDEV.P(Table2[1Y Return vs Nifty])</f>
        <v>1.310096763184156</v>
      </c>
      <c r="I68">
        <v>22.985461844109899</v>
      </c>
      <c r="J68">
        <f>(Table2[[#This Row],[1M Return vs Nifty]]-AVERAGE(Table2[1M Return vs Nifty]))/_xlfn.STDEV.P(Table2[1M Return vs Nifty])</f>
        <v>1.9589208028678289</v>
      </c>
      <c r="K68">
        <v>32.2169832268428</v>
      </c>
      <c r="L68">
        <f>(Table2[[#This Row],[6M Return vs Nifty]]-AVERAGE(Table2[6M Return vs Nifty]))/_xlfn.STDEV.P(Table2[6M Return vs Nifty])</f>
        <v>0.59549260293137152</v>
      </c>
      <c r="M68">
        <v>-6.6909923643611799</v>
      </c>
      <c r="N68">
        <f>(Table2[[#This Row],[1W Return vs Nifty]]-AVERAGE(Table2[1W Return vs Nifty]))/_xlfn.STDEV.P(Table2[1W Return vs Nifty])</f>
        <v>-1.1393772472423103</v>
      </c>
      <c r="O68">
        <v>802.53</v>
      </c>
      <c r="P68">
        <v>732.765504614723</v>
      </c>
      <c r="Q68">
        <v>588.39440124267196</v>
      </c>
      <c r="R68">
        <v>59.706052059557301</v>
      </c>
      <c r="S68">
        <f>(Table2[[#This Row],[Close Price]]-Table2[[#This Row],[20D EMA]])/Table2[[#This Row],[20D EMA]]</f>
        <v>6.1517949484754475E-2</v>
      </c>
      <c r="T68">
        <f>(Table2[[#This Row],[Close Price]]-Table2[[#This Row],[50D EMA]])/Table2[[#This Row],[50D EMA]]</f>
        <v>0.16258201926128618</v>
      </c>
      <c r="U68">
        <f>(Table2[[#This Row],[Close Price]]-Table2[[#This Row],[200D EMA]])/Table2[[#This Row],[200D EMA]]</f>
        <v>0.44783838561483896</v>
      </c>
      <c r="V68">
        <v>0.926895586690756</v>
      </c>
      <c r="W68">
        <v>844.55</v>
      </c>
      <c r="X68">
        <v>871.8</v>
      </c>
      <c r="Y68">
        <v>838</v>
      </c>
      <c r="Z68">
        <v>878</v>
      </c>
      <c r="AA68">
        <v>630</v>
      </c>
      <c r="AB68">
        <v>915</v>
      </c>
      <c r="AC68">
        <f>(Table2[[#This Row],[Close Price]]/Table2[[#This Row],[Day Low]])-1</f>
        <v>8.7028595109821527E-3</v>
      </c>
      <c r="AD68">
        <f>(Table2[[#This Row],[Day High]]/Table2[[#This Row],[Close Price]])-1</f>
        <v>2.3359549242868871E-2</v>
      </c>
      <c r="AE68">
        <f>(Table2[[#This Row],[Close Price]]/Table2[[#This Row],[Current Week Low]])-1</f>
        <v>1.6587112171837726E-2</v>
      </c>
      <c r="AF68">
        <f>(Table2[[#This Row],[Current Week High]]/Table2[[#This Row],[Close Price]])-1</f>
        <v>3.0637398755722467E-2</v>
      </c>
      <c r="AG68">
        <f>(Table2[[#This Row],[Close Price]]/Table2[[#This Row],[Current Month Low]])-1</f>
        <v>0.35222222222222221</v>
      </c>
      <c r="AH68">
        <f>(Table2[[#This Row],[Current Month High]]/Table2[[#This Row],[Close Price]])-1</f>
        <v>7.4069726493720012E-2</v>
      </c>
      <c r="AI68">
        <v>7.4069726493720003</v>
      </c>
      <c r="AJ68">
        <v>188.047337278106</v>
      </c>
      <c r="AK68" t="str">
        <f>IF(AND(Table2[[#This Row],[20D EMA]]&gt;Table2[[#This Row],[50D EMA]],Table2[[#This Row],[50D EMA]]&gt;Table2[[#This Row],[200D EMA]]),"Uptrend","Downtrend/NoTrend")</f>
        <v>Uptrend</v>
      </c>
      <c r="AL68">
        <v>0.26</v>
      </c>
      <c r="AM68" t="s">
        <v>3033</v>
      </c>
      <c r="AN68">
        <v>6.96</v>
      </c>
      <c r="AO68" t="s">
        <v>3033</v>
      </c>
      <c r="AP68">
        <v>0.16428859847011601</v>
      </c>
      <c r="AQ68">
        <f>(Table2[[#This Row],[Sharpe Ratio]]-AVERAGE(Table2[Sharpe Ratio]))/_xlfn.STDEV.P(Table2[Sharpe Ratio])</f>
        <v>1.212643857786345</v>
      </c>
      <c r="AR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3.937776779527391</v>
      </c>
      <c r="AS68">
        <f>_xlfn.RANK.AVG(Table2[[#This Row],[1Y Return vs Nifty Z-Score]],Table2[1Y Return vs Nifty Z-Score])</f>
        <v>63</v>
      </c>
      <c r="AT68">
        <f>_xlfn.RANK.AVG(Table2[[#This Row],[6M Return vs Nifty Z-Score]],Table2[6M Return vs Nifty Z-Score])</f>
        <v>163</v>
      </c>
      <c r="AU68">
        <f>_xlfn.RANK.AVG(Table2[[#This Row],[Sharpe Ratio Z-Score]],Table2[Sharpe Ratio Z-Score])</f>
        <v>82</v>
      </c>
      <c r="AV68">
        <f>(Table2[[#This Row],[Rank 1Y]]+Table2[[#This Row],[Rank 6M]]+Table2[[#This Row],[Rank Sharpe]])/3</f>
        <v>102.66666666666667</v>
      </c>
    </row>
    <row r="69" spans="1:48" x14ac:dyDescent="0.3">
      <c r="A69" t="s">
        <v>144</v>
      </c>
      <c r="B69" t="s">
        <v>145</v>
      </c>
      <c r="C69" t="s">
        <v>2995</v>
      </c>
      <c r="D69" t="s">
        <v>146</v>
      </c>
      <c r="E69">
        <v>177995.61820687499</v>
      </c>
      <c r="F69">
        <v>8390.85</v>
      </c>
      <c r="G69">
        <v>68.102407091865203</v>
      </c>
      <c r="H69">
        <f>(Table2[[#This Row],[1Y Return vs Nifty]]-AVERAGE(Table2[1Y Return vs Nifty]))/_xlfn.STDEV.P(Table2[1Y Return vs Nifty])</f>
        <v>0.27565612340549223</v>
      </c>
      <c r="I69">
        <v>-4.0640952797826397</v>
      </c>
      <c r="J69">
        <f>(Table2[[#This Row],[1M Return vs Nifty]]-AVERAGE(Table2[1M Return vs Nifty]))/_xlfn.STDEV.P(Table2[1M Return vs Nifty])</f>
        <v>-0.64993039165246358</v>
      </c>
      <c r="K69">
        <v>64.537684904450302</v>
      </c>
      <c r="L69">
        <f>(Table2[[#This Row],[6M Return vs Nifty]]-AVERAGE(Table2[6M Return vs Nifty]))/_xlfn.STDEV.P(Table2[6M Return vs Nifty])</f>
        <v>1.5758187910462476</v>
      </c>
      <c r="M69">
        <v>-6.4428788383395004</v>
      </c>
      <c r="N69">
        <f>(Table2[[#This Row],[1W Return vs Nifty]]-AVERAGE(Table2[1W Return vs Nifty]))/_xlfn.STDEV.P(Table2[1W Return vs Nifty])</f>
        <v>-1.0847291900466067</v>
      </c>
      <c r="O69">
        <v>8325.48</v>
      </c>
      <c r="P69">
        <v>7755.36878790228</v>
      </c>
      <c r="Q69">
        <v>5960.8474845107403</v>
      </c>
      <c r="R69">
        <v>49.739944510079297</v>
      </c>
      <c r="S69">
        <f>(Table2[[#This Row],[Close Price]]-Table2[[#This Row],[20D EMA]])/Table2[[#This Row],[20D EMA]]</f>
        <v>7.8517995358827128E-3</v>
      </c>
      <c r="T69">
        <f>(Table2[[#This Row],[Close Price]]-Table2[[#This Row],[50D EMA]])/Table2[[#This Row],[50D EMA]]</f>
        <v>8.1940811517437748E-2</v>
      </c>
      <c r="U69">
        <f>(Table2[[#This Row],[Close Price]]-Table2[[#This Row],[200D EMA]])/Table2[[#This Row],[200D EMA]]</f>
        <v>0.40766057541375122</v>
      </c>
      <c r="V69">
        <v>1.00155170159915</v>
      </c>
      <c r="W69">
        <v>8235.7000000000007</v>
      </c>
      <c r="X69">
        <v>8435</v>
      </c>
      <c r="Y69">
        <v>8235.7000000000007</v>
      </c>
      <c r="Z69">
        <v>8597.85</v>
      </c>
      <c r="AA69">
        <v>6982.4</v>
      </c>
      <c r="AB69">
        <v>9149.9500000000007</v>
      </c>
      <c r="AC69">
        <f>(Table2[[#This Row],[Close Price]]/Table2[[#This Row],[Day Low]])-1</f>
        <v>1.8838714377648502E-2</v>
      </c>
      <c r="AD69">
        <f>(Table2[[#This Row],[Day High]]/Table2[[#This Row],[Close Price]])-1</f>
        <v>5.2616838580119563E-3</v>
      </c>
      <c r="AE69">
        <f>(Table2[[#This Row],[Close Price]]/Table2[[#This Row],[Current Week Low]])-1</f>
        <v>1.8838714377648502E-2</v>
      </c>
      <c r="AF69">
        <f>(Table2[[#This Row],[Current Week High]]/Table2[[#This Row],[Close Price]])-1</f>
        <v>2.4669729526805906E-2</v>
      </c>
      <c r="AG69">
        <f>(Table2[[#This Row],[Close Price]]/Table2[[#This Row],[Current Month Low]])-1</f>
        <v>0.20171431026581121</v>
      </c>
      <c r="AH69">
        <f>(Table2[[#This Row],[Current Month High]]/Table2[[#This Row],[Close Price]])-1</f>
        <v>9.0467592675354647E-2</v>
      </c>
      <c r="AI69">
        <v>9.0467592675354602</v>
      </c>
      <c r="AJ69">
        <v>117.94415584415501</v>
      </c>
      <c r="AK69" t="str">
        <f>IF(AND(Table2[[#This Row],[20D EMA]]&gt;Table2[[#This Row],[50D EMA]],Table2[[#This Row],[50D EMA]]&gt;Table2[[#This Row],[200D EMA]]),"Uptrend","Downtrend/NoTrend")</f>
        <v>Uptrend</v>
      </c>
      <c r="AL69">
        <v>0.2</v>
      </c>
      <c r="AM69" t="s">
        <v>3033</v>
      </c>
      <c r="AN69">
        <v>3.93</v>
      </c>
      <c r="AO69" t="s">
        <v>3033</v>
      </c>
      <c r="AP69">
        <v>0.18590252338751301</v>
      </c>
      <c r="AQ69">
        <f>(Table2[[#This Row],[Sharpe Ratio]]-AVERAGE(Table2[Sharpe Ratio]))/_xlfn.STDEV.P(Table2[Sharpe Ratio])</f>
        <v>1.4573384453520164</v>
      </c>
      <c r="AR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1.5741537781046859</v>
      </c>
      <c r="AS69">
        <f>_xlfn.RANK.AVG(Table2[[#This Row],[1Y Return vs Nifty Z-Score]],Table2[1Y Return vs Nifty Z-Score])</f>
        <v>204</v>
      </c>
      <c r="AT69">
        <f>_xlfn.RANK.AVG(Table2[[#This Row],[6M Return vs Nifty Z-Score]],Table2[6M Return vs Nifty Z-Score])</f>
        <v>51</v>
      </c>
      <c r="AU69">
        <f>_xlfn.RANK.AVG(Table2[[#This Row],[Sharpe Ratio Z-Score]],Table2[Sharpe Ratio Z-Score])</f>
        <v>55</v>
      </c>
      <c r="AV69">
        <f>(Table2[[#This Row],[Rank 1Y]]+Table2[[#This Row],[Rank 6M]]+Table2[[#This Row],[Rank Sharpe]])/3</f>
        <v>103.33333333333333</v>
      </c>
    </row>
    <row r="70" spans="1:48" x14ac:dyDescent="0.3">
      <c r="A70" t="s">
        <v>644</v>
      </c>
      <c r="B70" t="s">
        <v>645</v>
      </c>
      <c r="C70" t="s">
        <v>2999</v>
      </c>
      <c r="D70" t="s">
        <v>269</v>
      </c>
      <c r="E70">
        <v>27697.379620780001</v>
      </c>
      <c r="F70">
        <v>438.75</v>
      </c>
      <c r="G70">
        <v>80.286938629143506</v>
      </c>
      <c r="H70">
        <f>(Table2[[#This Row],[1Y Return vs Nifty]]-AVERAGE(Table2[1Y Return vs Nifty]))/_xlfn.STDEV.P(Table2[1Y Return vs Nifty])</f>
        <v>0.42016607908877462</v>
      </c>
      <c r="I70">
        <v>-7.7828091803856303</v>
      </c>
      <c r="J70">
        <f>(Table2[[#This Row],[1M Return vs Nifty]]-AVERAGE(Table2[1M Return vs Nifty]))/_xlfn.STDEV.P(Table2[1M Return vs Nifty])</f>
        <v>-1.0085895429735789</v>
      </c>
      <c r="K70">
        <v>70.468582932165106</v>
      </c>
      <c r="L70">
        <f>(Table2[[#This Row],[6M Return vs Nifty]]-AVERAGE(Table2[6M Return vs Nifty]))/_xlfn.STDEV.P(Table2[6M Return vs Nifty])</f>
        <v>1.7557101409805191</v>
      </c>
      <c r="M70">
        <v>-3.48100096816168</v>
      </c>
      <c r="N70">
        <f>(Table2[[#This Row],[1W Return vs Nifty]]-AVERAGE(Table2[1W Return vs Nifty]))/_xlfn.STDEV.P(Table2[1W Return vs Nifty])</f>
        <v>-0.43236301778874009</v>
      </c>
      <c r="O70">
        <v>442.48</v>
      </c>
      <c r="P70">
        <v>443.71169221307503</v>
      </c>
      <c r="Q70">
        <v>363.72532623415299</v>
      </c>
      <c r="R70">
        <v>51.197783986731203</v>
      </c>
      <c r="S70">
        <f>(Table2[[#This Row],[Close Price]]-Table2[[#This Row],[20D EMA]])/Table2[[#This Row],[20D EMA]]</f>
        <v>-8.4297595371542623E-3</v>
      </c>
      <c r="T70">
        <f>(Table2[[#This Row],[Close Price]]-Table2[[#This Row],[50D EMA]])/Table2[[#This Row],[50D EMA]]</f>
        <v>-1.1182243560740717E-2</v>
      </c>
      <c r="U70">
        <f>(Table2[[#This Row],[Close Price]]-Table2[[#This Row],[200D EMA]])/Table2[[#This Row],[200D EMA]]</f>
        <v>0.20626739012820045</v>
      </c>
      <c r="V70">
        <v>0.86267342426041205</v>
      </c>
      <c r="W70">
        <v>436.05</v>
      </c>
      <c r="X70">
        <v>444.9</v>
      </c>
      <c r="Y70">
        <v>436.05</v>
      </c>
      <c r="Z70">
        <v>460</v>
      </c>
      <c r="AA70">
        <v>377.35</v>
      </c>
      <c r="AB70">
        <v>460.7</v>
      </c>
      <c r="AC70">
        <f>(Table2[[#This Row],[Close Price]]/Table2[[#This Row],[Day Low]])-1</f>
        <v>6.1919504643963563E-3</v>
      </c>
      <c r="AD70">
        <f>(Table2[[#This Row],[Day High]]/Table2[[#This Row],[Close Price]])-1</f>
        <v>1.4017094017094056E-2</v>
      </c>
      <c r="AE70">
        <f>(Table2[[#This Row],[Close Price]]/Table2[[#This Row],[Current Week Low]])-1</f>
        <v>6.1919504643963563E-3</v>
      </c>
      <c r="AF70">
        <f>(Table2[[#This Row],[Current Week High]]/Table2[[#This Row],[Close Price]])-1</f>
        <v>4.8433048433048409E-2</v>
      </c>
      <c r="AG70">
        <f>(Table2[[#This Row],[Close Price]]/Table2[[#This Row],[Current Month Low]])-1</f>
        <v>0.16271366105737362</v>
      </c>
      <c r="AH70">
        <f>(Table2[[#This Row],[Current Month High]]/Table2[[#This Row],[Close Price]])-1</f>
        <v>5.0028490028489969E-2</v>
      </c>
      <c r="AI70">
        <v>14.4615384615384</v>
      </c>
      <c r="AJ70">
        <v>115.81406787998</v>
      </c>
      <c r="AK70" t="str">
        <f>IF(AND(Table2[[#This Row],[20D EMA]]&gt;Table2[[#This Row],[50D EMA]],Table2[[#This Row],[50D EMA]]&gt;Table2[[#This Row],[200D EMA]]),"Uptrend","Downtrend/NoTrend")</f>
        <v>Downtrend/NoTrend</v>
      </c>
      <c r="AL70">
        <v>-0.14000000000000001</v>
      </c>
      <c r="AM70" t="s">
        <v>3034</v>
      </c>
      <c r="AN70">
        <v>0.01</v>
      </c>
      <c r="AO70" t="s">
        <v>3033</v>
      </c>
      <c r="AP70">
        <v>0.15401648518512501</v>
      </c>
      <c r="AQ70">
        <f>(Table2[[#This Row],[Sharpe Ratio]]-AVERAGE(Table2[Sharpe Ratio]))/_xlfn.STDEV.P(Table2[Sharpe Ratio])</f>
        <v>1.096351674237785</v>
      </c>
      <c r="AR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">
        <f>_xlfn.RANK.AVG(Table2[[#This Row],[1Y Return vs Nifty Z-Score]],Table2[1Y Return vs Nifty Z-Score])</f>
        <v>161</v>
      </c>
      <c r="AT70">
        <f>_xlfn.RANK.AVG(Table2[[#This Row],[6M Return vs Nifty Z-Score]],Table2[6M Return vs Nifty Z-Score])</f>
        <v>44</v>
      </c>
      <c r="AU70">
        <f>_xlfn.RANK.AVG(Table2[[#This Row],[Sharpe Ratio Z-Score]],Table2[Sharpe Ratio Z-Score])</f>
        <v>105</v>
      </c>
      <c r="AV70">
        <f>(Table2[[#This Row],[Rank 1Y]]+Table2[[#This Row],[Rank 6M]]+Table2[[#This Row],[Rank Sharpe]])/3</f>
        <v>103.33333333333333</v>
      </c>
    </row>
    <row r="71" spans="1:48" x14ac:dyDescent="0.3">
      <c r="A71" t="s">
        <v>102</v>
      </c>
      <c r="B71" t="s">
        <v>103</v>
      </c>
      <c r="C71" t="s">
        <v>2996</v>
      </c>
      <c r="D71" t="s">
        <v>72</v>
      </c>
      <c r="E71">
        <v>279743.78139073</v>
      </c>
      <c r="F71">
        <v>719.9</v>
      </c>
      <c r="G71">
        <v>159.56981450305901</v>
      </c>
      <c r="H71">
        <f>(Table2[[#This Row],[1Y Return vs Nifty]]-AVERAGE(Table2[1Y Return vs Nifty]))/_xlfn.STDEV.P(Table2[1Y Return vs Nifty])</f>
        <v>1.3604701723507739</v>
      </c>
      <c r="I71">
        <v>-2.01742668871904</v>
      </c>
      <c r="J71">
        <f>(Table2[[#This Row],[1M Return vs Nifty]]-AVERAGE(Table2[1M Return vs Nifty]))/_xlfn.STDEV.P(Table2[1M Return vs Nifty])</f>
        <v>-0.45253515245769094</v>
      </c>
      <c r="K71">
        <v>29.366554365813499</v>
      </c>
      <c r="L71">
        <f>(Table2[[#This Row],[6M Return vs Nifty]]-AVERAGE(Table2[6M Return vs Nifty]))/_xlfn.STDEV.P(Table2[6M Return vs Nifty])</f>
        <v>0.50903562907917732</v>
      </c>
      <c r="M71">
        <v>-4.3792053328994101</v>
      </c>
      <c r="N71">
        <f>(Table2[[#This Row],[1W Return vs Nifty]]-AVERAGE(Table2[1W Return vs Nifty]))/_xlfn.STDEV.P(Table2[1W Return vs Nifty])</f>
        <v>-0.63019634144772108</v>
      </c>
      <c r="O71">
        <v>729.74</v>
      </c>
      <c r="P71">
        <v>685.25267646449402</v>
      </c>
      <c r="Q71">
        <v>544.44685298106594</v>
      </c>
      <c r="R71">
        <v>42.512384400020402</v>
      </c>
      <c r="S71">
        <f>(Table2[[#This Row],[Close Price]]-Table2[[#This Row],[20D EMA]])/Table2[[#This Row],[20D EMA]]</f>
        <v>-1.3484254666045484E-2</v>
      </c>
      <c r="T71">
        <f>(Table2[[#This Row],[Close Price]]-Table2[[#This Row],[50D EMA]])/Table2[[#This Row],[50D EMA]]</f>
        <v>5.05613837428057E-2</v>
      </c>
      <c r="U71">
        <f>(Table2[[#This Row],[Close Price]]-Table2[[#This Row],[200D EMA]])/Table2[[#This Row],[200D EMA]]</f>
        <v>0.322259456654506</v>
      </c>
      <c r="V71">
        <v>0.92640195213731902</v>
      </c>
      <c r="W71">
        <v>718</v>
      </c>
      <c r="X71">
        <v>730.9</v>
      </c>
      <c r="Y71">
        <v>718</v>
      </c>
      <c r="Z71">
        <v>744.8</v>
      </c>
      <c r="AA71">
        <v>640</v>
      </c>
      <c r="AB71">
        <v>895.85</v>
      </c>
      <c r="AC71">
        <f>(Table2[[#This Row],[Close Price]]/Table2[[#This Row],[Day Low]])-1</f>
        <v>2.64623955431742E-3</v>
      </c>
      <c r="AD71">
        <f>(Table2[[#This Row],[Day High]]/Table2[[#This Row],[Close Price]])-1</f>
        <v>1.5279899986109235E-2</v>
      </c>
      <c r="AE71">
        <f>(Table2[[#This Row],[Close Price]]/Table2[[#This Row],[Current Week Low]])-1</f>
        <v>2.64623955431742E-3</v>
      </c>
      <c r="AF71">
        <f>(Table2[[#This Row],[Current Week High]]/Table2[[#This Row],[Close Price]])-1</f>
        <v>3.4588137241283512E-2</v>
      </c>
      <c r="AG71">
        <f>(Table2[[#This Row],[Close Price]]/Table2[[#This Row],[Current Month Low]])-1</f>
        <v>0.12484374999999992</v>
      </c>
      <c r="AH71">
        <f>(Table2[[#This Row],[Current Month High]]/Table2[[#This Row],[Close Price]])-1</f>
        <v>0.24440894568690097</v>
      </c>
      <c r="AI71">
        <v>24.440894568689998</v>
      </c>
      <c r="AJ71">
        <v>211.64502164502099</v>
      </c>
      <c r="AK71" t="str">
        <f>IF(AND(Table2[[#This Row],[20D EMA]]&gt;Table2[[#This Row],[50D EMA]],Table2[[#This Row],[50D EMA]]&gt;Table2[[#This Row],[200D EMA]]),"Uptrend","Downtrend/NoTrend")</f>
        <v>Uptrend</v>
      </c>
      <c r="AL71">
        <v>0.09</v>
      </c>
      <c r="AM71" t="s">
        <v>3033</v>
      </c>
      <c r="AN71">
        <v>-6.15</v>
      </c>
      <c r="AO71" t="s">
        <v>3034</v>
      </c>
      <c r="AP71">
        <v>0.16548203017245899</v>
      </c>
      <c r="AQ71">
        <f>(Table2[[#This Row],[Sharpe Ratio]]-AVERAGE(Table2[Sharpe Ratio]))/_xlfn.STDEV.P(Table2[Sharpe Ratio])</f>
        <v>1.226154882707023</v>
      </c>
      <c r="AR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2.0129291902315622</v>
      </c>
      <c r="AS71">
        <f>_xlfn.RANK.AVG(Table2[[#This Row],[1Y Return vs Nifty Z-Score]],Table2[1Y Return vs Nifty Z-Score])</f>
        <v>56</v>
      </c>
      <c r="AT71">
        <f>_xlfn.RANK.AVG(Table2[[#This Row],[6M Return vs Nifty Z-Score]],Table2[6M Return vs Nifty Z-Score])</f>
        <v>178</v>
      </c>
      <c r="AU71">
        <f>_xlfn.RANK.AVG(Table2[[#This Row],[Sharpe Ratio Z-Score]],Table2[Sharpe Ratio Z-Score])</f>
        <v>80</v>
      </c>
      <c r="AV71">
        <f>(Table2[[#This Row],[Rank 1Y]]+Table2[[#This Row],[Rank 6M]]+Table2[[#This Row],[Rank Sharpe]])/3</f>
        <v>104.66666666666667</v>
      </c>
    </row>
    <row r="72" spans="1:48" x14ac:dyDescent="0.3">
      <c r="A72" t="s">
        <v>335</v>
      </c>
      <c r="B72" t="s">
        <v>336</v>
      </c>
      <c r="C72" t="s">
        <v>2996</v>
      </c>
      <c r="D72" t="s">
        <v>89</v>
      </c>
      <c r="E72">
        <v>72710.110167439998</v>
      </c>
      <c r="F72">
        <v>1511.2</v>
      </c>
      <c r="G72">
        <v>111.621458772822</v>
      </c>
      <c r="H72">
        <f>(Table2[[#This Row],[1Y Return vs Nifty]]-AVERAGE(Table2[1Y Return vs Nifty]))/_xlfn.STDEV.P(Table2[1Y Return vs Nifty])</f>
        <v>0.79179711828516253</v>
      </c>
      <c r="I72">
        <v>1.2594381101537699</v>
      </c>
      <c r="J72">
        <f>(Table2[[#This Row],[1M Return vs Nifty]]-AVERAGE(Table2[1M Return vs Nifty]))/_xlfn.STDEV.P(Table2[1M Return vs Nifty])</f>
        <v>-0.13649106324523824</v>
      </c>
      <c r="K72">
        <v>54.280536125838097</v>
      </c>
      <c r="L72">
        <f>(Table2[[#This Row],[6M Return vs Nifty]]-AVERAGE(Table2[6M Return vs Nifty]))/_xlfn.STDEV.P(Table2[6M Return vs Nifty])</f>
        <v>1.264706994546154</v>
      </c>
      <c r="M72">
        <v>-7.53441663611612</v>
      </c>
      <c r="N72">
        <f>(Table2[[#This Row],[1W Return vs Nifty]]-AVERAGE(Table2[1W Return vs Nifty]))/_xlfn.STDEV.P(Table2[1W Return vs Nifty])</f>
        <v>-1.3251450229140045</v>
      </c>
      <c r="O72">
        <v>1516.57</v>
      </c>
      <c r="P72">
        <v>1455.1845702840501</v>
      </c>
      <c r="Q72">
        <v>1155.4367028449601</v>
      </c>
      <c r="R72">
        <v>45.150731029572597</v>
      </c>
      <c r="S72">
        <f>(Table2[[#This Row],[Close Price]]-Table2[[#This Row],[20D EMA]])/Table2[[#This Row],[20D EMA]]</f>
        <v>-3.5408850234409828E-3</v>
      </c>
      <c r="T72">
        <f>(Table2[[#This Row],[Close Price]]-Table2[[#This Row],[50D EMA]])/Table2[[#This Row],[50D EMA]]</f>
        <v>3.8493694105769562E-2</v>
      </c>
      <c r="U72">
        <f>(Table2[[#This Row],[Close Price]]-Table2[[#This Row],[200D EMA]])/Table2[[#This Row],[200D EMA]]</f>
        <v>0.30790375299578598</v>
      </c>
      <c r="V72">
        <v>0.207805071410959</v>
      </c>
      <c r="W72">
        <v>1487.2</v>
      </c>
      <c r="X72">
        <v>1523.4</v>
      </c>
      <c r="Y72">
        <v>1473.45</v>
      </c>
      <c r="Z72">
        <v>1525.45</v>
      </c>
      <c r="AA72">
        <v>1295.0999999999999</v>
      </c>
      <c r="AB72">
        <v>1633.1</v>
      </c>
      <c r="AC72">
        <f>(Table2[[#This Row],[Close Price]]/Table2[[#This Row],[Day Low]])-1</f>
        <v>1.6137708445400856E-2</v>
      </c>
      <c r="AD72">
        <f>(Table2[[#This Row],[Day High]]/Table2[[#This Row],[Close Price]])-1</f>
        <v>8.0730545262044373E-3</v>
      </c>
      <c r="AE72">
        <f>(Table2[[#This Row],[Close Price]]/Table2[[#This Row],[Current Week Low]])-1</f>
        <v>2.5620143201330103E-2</v>
      </c>
      <c r="AF72">
        <f>(Table2[[#This Row],[Current Week High]]/Table2[[#This Row],[Close Price]])-1</f>
        <v>9.4295923769189827E-3</v>
      </c>
      <c r="AG72">
        <f>(Table2[[#This Row],[Close Price]]/Table2[[#This Row],[Current Month Low]])-1</f>
        <v>0.16685970195351718</v>
      </c>
      <c r="AH72">
        <f>(Table2[[#This Row],[Current Month High]]/Table2[[#This Row],[Close Price]])-1</f>
        <v>8.0664372683959762E-2</v>
      </c>
      <c r="AI72">
        <v>8.0664372683959709</v>
      </c>
      <c r="AJ72">
        <v>156.96310151334799</v>
      </c>
      <c r="AK72" t="str">
        <f>IF(AND(Table2[[#This Row],[20D EMA]]&gt;Table2[[#This Row],[50D EMA]],Table2[[#This Row],[50D EMA]]&gt;Table2[[#This Row],[200D EMA]]),"Uptrend","Downtrend/NoTrend")</f>
        <v>Uptrend</v>
      </c>
      <c r="AL72">
        <v>-0.01</v>
      </c>
      <c r="AM72" t="s">
        <v>3034</v>
      </c>
      <c r="AN72">
        <v>0.88</v>
      </c>
      <c r="AO72" t="s">
        <v>3033</v>
      </c>
      <c r="AP72">
        <v>0.13848047212071601</v>
      </c>
      <c r="AQ72">
        <f>(Table2[[#This Row],[Sharpe Ratio]]-AVERAGE(Table2[Sharpe Ratio]))/_xlfn.STDEV.P(Table2[Sharpe Ratio])</f>
        <v>0.92046606698509392</v>
      </c>
      <c r="AR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1.515334093657168</v>
      </c>
      <c r="AS72">
        <f>_xlfn.RANK.AVG(Table2[[#This Row],[1Y Return vs Nifty Z-Score]],Table2[1Y Return vs Nifty Z-Score])</f>
        <v>114</v>
      </c>
      <c r="AT72">
        <f>_xlfn.RANK.AVG(Table2[[#This Row],[6M Return vs Nifty Z-Score]],Table2[6M Return vs Nifty Z-Score])</f>
        <v>73</v>
      </c>
      <c r="AU72">
        <f>_xlfn.RANK.AVG(Table2[[#This Row],[Sharpe Ratio Z-Score]],Table2[Sharpe Ratio Z-Score])</f>
        <v>133</v>
      </c>
      <c r="AV72">
        <f>(Table2[[#This Row],[Rank 1Y]]+Table2[[#This Row],[Rank 6M]]+Table2[[#This Row],[Rank Sharpe]])/3</f>
        <v>106.66666666666667</v>
      </c>
    </row>
    <row r="73" spans="1:48" x14ac:dyDescent="0.3">
      <c r="A73" t="s">
        <v>1424</v>
      </c>
      <c r="B73" t="s">
        <v>1425</v>
      </c>
      <c r="C73" t="s">
        <v>2988</v>
      </c>
      <c r="D73" t="s">
        <v>382</v>
      </c>
      <c r="E73">
        <v>6851.8555670149999</v>
      </c>
      <c r="F73">
        <v>228.29</v>
      </c>
      <c r="G73">
        <v>250.57598296304701</v>
      </c>
      <c r="H73">
        <f>(Table2[[#This Row],[1Y Return vs Nifty]]-AVERAGE(Table2[1Y Return vs Nifty]))/_xlfn.STDEV.P(Table2[1Y Return vs Nifty])</f>
        <v>2.4398138738974517</v>
      </c>
      <c r="I73">
        <v>7.6321927550130599</v>
      </c>
      <c r="J73">
        <f>(Table2[[#This Row],[1M Return vs Nifty]]-AVERAGE(Table2[1M Return vs Nifty]))/_xlfn.STDEV.P(Table2[1M Return vs Nifty])</f>
        <v>0.47814260678038822</v>
      </c>
      <c r="K73">
        <v>45.4712337151919</v>
      </c>
      <c r="L73">
        <f>(Table2[[#This Row],[6M Return vs Nifty]]-AVERAGE(Table2[6M Return vs Nifty]))/_xlfn.STDEV.P(Table2[6M Return vs Nifty])</f>
        <v>0.99751013915847586</v>
      </c>
      <c r="M73">
        <v>0.74352617784633501</v>
      </c>
      <c r="N73">
        <f>(Table2[[#This Row],[1W Return vs Nifty]]-AVERAGE(Table2[1W Return vs Nifty]))/_xlfn.STDEV.P(Table2[1W Return vs Nifty])</f>
        <v>0.49810701664088414</v>
      </c>
      <c r="O73">
        <v>209.89</v>
      </c>
      <c r="P73">
        <v>186.047253918677</v>
      </c>
      <c r="Q73">
        <v>142.630318124095</v>
      </c>
      <c r="R73">
        <v>62.875619362233699</v>
      </c>
      <c r="S73">
        <f>(Table2[[#This Row],[Close Price]]-Table2[[#This Row],[20D EMA]])/Table2[[#This Row],[20D EMA]]</f>
        <v>8.7664967363857288E-2</v>
      </c>
      <c r="T73">
        <f>(Table2[[#This Row],[Close Price]]-Table2[[#This Row],[50D EMA]])/Table2[[#This Row],[50D EMA]]</f>
        <v>0.22705385428471678</v>
      </c>
      <c r="U73">
        <f>(Table2[[#This Row],[Close Price]]-Table2[[#This Row],[200D EMA]])/Table2[[#This Row],[200D EMA]]</f>
        <v>0.60057134417506586</v>
      </c>
      <c r="V73">
        <v>0.64906106867006497</v>
      </c>
      <c r="W73">
        <v>224.04</v>
      </c>
      <c r="X73">
        <v>237.5</v>
      </c>
      <c r="Y73">
        <v>215.1</v>
      </c>
      <c r="Z73">
        <v>237.5</v>
      </c>
      <c r="AA73">
        <v>159</v>
      </c>
      <c r="AB73">
        <v>239.9</v>
      </c>
      <c r="AC73">
        <f>(Table2[[#This Row],[Close Price]]/Table2[[#This Row],[Day Low]])-1</f>
        <v>1.8969826816639834E-2</v>
      </c>
      <c r="AD73">
        <f>(Table2[[#This Row],[Day High]]/Table2[[#This Row],[Close Price]])-1</f>
        <v>4.034342283937109E-2</v>
      </c>
      <c r="AE73">
        <f>(Table2[[#This Row],[Close Price]]/Table2[[#This Row],[Current Week Low]])-1</f>
        <v>6.1320316132031705E-2</v>
      </c>
      <c r="AF73">
        <f>(Table2[[#This Row],[Current Week High]]/Table2[[#This Row],[Close Price]])-1</f>
        <v>4.034342283937109E-2</v>
      </c>
      <c r="AG73">
        <f>(Table2[[#This Row],[Close Price]]/Table2[[#This Row],[Current Month Low]])-1</f>
        <v>0.4357861635220126</v>
      </c>
      <c r="AH73">
        <f>(Table2[[#This Row],[Current Month High]]/Table2[[#This Row],[Close Price]])-1</f>
        <v>5.0856366901747885E-2</v>
      </c>
      <c r="AI73">
        <v>5.0856366901747796</v>
      </c>
      <c r="AJ73">
        <v>288.57872340425502</v>
      </c>
      <c r="AK73" t="str">
        <f>IF(AND(Table2[[#This Row],[20D EMA]]&gt;Table2[[#This Row],[50D EMA]],Table2[[#This Row],[50D EMA]]&gt;Table2[[#This Row],[200D EMA]]),"Uptrend","Downtrend/NoTrend")</f>
        <v>Uptrend</v>
      </c>
      <c r="AL73">
        <v>0.52</v>
      </c>
      <c r="AM73" t="s">
        <v>3033</v>
      </c>
      <c r="AN73">
        <v>4.46</v>
      </c>
      <c r="AO73" t="s">
        <v>3033</v>
      </c>
      <c r="AP73">
        <v>0.103574216476977</v>
      </c>
      <c r="AQ73">
        <f>(Table2[[#This Row],[Sharpe Ratio]]-AVERAGE(Table2[Sharpe Ratio]))/_xlfn.STDEV.P(Table2[Sharpe Ratio])</f>
        <v>0.52528694700343448</v>
      </c>
      <c r="AR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4.9388605834806345</v>
      </c>
      <c r="AS73">
        <f>_xlfn.RANK.AVG(Table2[[#This Row],[1Y Return vs Nifty Z-Score]],Table2[1Y Return vs Nifty Z-Score])</f>
        <v>14</v>
      </c>
      <c r="AT73">
        <f>_xlfn.RANK.AVG(Table2[[#This Row],[6M Return vs Nifty Z-Score]],Table2[6M Return vs Nifty Z-Score])</f>
        <v>98</v>
      </c>
      <c r="AU73">
        <f>_xlfn.RANK.AVG(Table2[[#This Row],[Sharpe Ratio Z-Score]],Table2[Sharpe Ratio Z-Score])</f>
        <v>210</v>
      </c>
      <c r="AV73">
        <f>(Table2[[#This Row],[Rank 1Y]]+Table2[[#This Row],[Rank 6M]]+Table2[[#This Row],[Rank Sharpe]])/3</f>
        <v>107.33333333333333</v>
      </c>
    </row>
    <row r="74" spans="1:48" x14ac:dyDescent="0.3">
      <c r="A74" t="s">
        <v>467</v>
      </c>
      <c r="B74" t="s">
        <v>468</v>
      </c>
      <c r="C74" t="s">
        <v>3000</v>
      </c>
      <c r="D74" t="s">
        <v>92</v>
      </c>
      <c r="E74">
        <v>45156.326033370002</v>
      </c>
      <c r="F74">
        <v>456.65</v>
      </c>
      <c r="G74">
        <v>223.02891052207599</v>
      </c>
      <c r="H74">
        <f>(Table2[[#This Row],[1Y Return vs Nifty]]-AVERAGE(Table2[1Y Return vs Nifty]))/_xlfn.STDEV.P(Table2[1Y Return vs Nifty])</f>
        <v>2.1131024032537393</v>
      </c>
      <c r="I74">
        <v>6.0198933373556098</v>
      </c>
      <c r="J74">
        <f>(Table2[[#This Row],[1M Return vs Nifty]]-AVERAGE(Table2[1M Return vs Nifty]))/_xlfn.STDEV.P(Table2[1M Return vs Nifty])</f>
        <v>0.32264101233969095</v>
      </c>
      <c r="K74">
        <v>21.696420013018699</v>
      </c>
      <c r="L74">
        <f>(Table2[[#This Row],[6M Return vs Nifty]]-AVERAGE(Table2[6M Return vs Nifty]))/_xlfn.STDEV.P(Table2[6M Return vs Nifty])</f>
        <v>0.27639112626463053</v>
      </c>
      <c r="M74">
        <v>0.63261198743423397</v>
      </c>
      <c r="N74">
        <f>(Table2[[#This Row],[1W Return vs Nifty]]-AVERAGE(Table2[1W Return vs Nifty]))/_xlfn.STDEV.P(Table2[1W Return vs Nifty])</f>
        <v>0.47367769544004801</v>
      </c>
      <c r="O74">
        <v>421.22</v>
      </c>
      <c r="P74">
        <v>410.102380293598</v>
      </c>
      <c r="Q74">
        <v>347.48226952577198</v>
      </c>
      <c r="R74">
        <v>64.379901251930804</v>
      </c>
      <c r="S74">
        <f>(Table2[[#This Row],[Close Price]]-Table2[[#This Row],[20D EMA]])/Table2[[#This Row],[20D EMA]]</f>
        <v>8.4112815155975379E-2</v>
      </c>
      <c r="T74">
        <f>(Table2[[#This Row],[Close Price]]-Table2[[#This Row],[50D EMA]])/Table2[[#This Row],[50D EMA]]</f>
        <v>0.11350243730133408</v>
      </c>
      <c r="U74">
        <f>(Table2[[#This Row],[Close Price]]-Table2[[#This Row],[200D EMA]])/Table2[[#This Row],[200D EMA]]</f>
        <v>0.31416777213759756</v>
      </c>
      <c r="V74">
        <v>1.91076248401683</v>
      </c>
      <c r="W74">
        <v>438.95</v>
      </c>
      <c r="X74">
        <v>460.5</v>
      </c>
      <c r="Y74">
        <v>435</v>
      </c>
      <c r="Z74">
        <v>460.5</v>
      </c>
      <c r="AA74">
        <v>336.05</v>
      </c>
      <c r="AB74">
        <v>464.95</v>
      </c>
      <c r="AC74">
        <f>(Table2[[#This Row],[Close Price]]/Table2[[#This Row],[Day Low]])-1</f>
        <v>4.0323499259596662E-2</v>
      </c>
      <c r="AD74">
        <f>(Table2[[#This Row],[Day High]]/Table2[[#This Row],[Close Price]])-1</f>
        <v>8.4309646337457078E-3</v>
      </c>
      <c r="AE74">
        <f>(Table2[[#This Row],[Close Price]]/Table2[[#This Row],[Current Week Low]])-1</f>
        <v>4.9770114942528698E-2</v>
      </c>
      <c r="AF74">
        <f>(Table2[[#This Row],[Current Week High]]/Table2[[#This Row],[Close Price]])-1</f>
        <v>8.4309646337457078E-3</v>
      </c>
      <c r="AG74">
        <f>(Table2[[#This Row],[Close Price]]/Table2[[#This Row],[Current Month Low]])-1</f>
        <v>0.35887516738580549</v>
      </c>
      <c r="AH74">
        <f>(Table2[[#This Row],[Current Month High]]/Table2[[#This Row],[Close Price]])-1</f>
        <v>1.8175845833789506E-2</v>
      </c>
      <c r="AI74">
        <v>1.8175845833789499</v>
      </c>
      <c r="AJ74">
        <v>259.14274478961801</v>
      </c>
      <c r="AK74" t="str">
        <f>IF(AND(Table2[[#This Row],[20D EMA]]&gt;Table2[[#This Row],[50D EMA]],Table2[[#This Row],[50D EMA]]&gt;Table2[[#This Row],[200D EMA]]),"Uptrend","Downtrend/NoTrend")</f>
        <v>Uptrend</v>
      </c>
      <c r="AL74">
        <v>-0.03</v>
      </c>
      <c r="AM74" t="s">
        <v>3034</v>
      </c>
      <c r="AN74">
        <v>11.97</v>
      </c>
      <c r="AO74" t="s">
        <v>3033</v>
      </c>
      <c r="AP74">
        <v>0.17416803547055901</v>
      </c>
      <c r="AQ74">
        <f>(Table2[[#This Row],[Sharpe Ratio]]-AVERAGE(Table2[Sharpe Ratio]))/_xlfn.STDEV.P(Table2[Sharpe Ratio])</f>
        <v>1.3244904923723031</v>
      </c>
      <c r="AR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4.5103027296704115</v>
      </c>
      <c r="AS74">
        <f>_xlfn.RANK.AVG(Table2[[#This Row],[1Y Return vs Nifty Z-Score]],Table2[1Y Return vs Nifty Z-Score])</f>
        <v>23</v>
      </c>
      <c r="AT74">
        <f>_xlfn.RANK.AVG(Table2[[#This Row],[6M Return vs Nifty Z-Score]],Table2[6M Return vs Nifty Z-Score])</f>
        <v>233</v>
      </c>
      <c r="AU74">
        <f>_xlfn.RANK.AVG(Table2[[#This Row],[Sharpe Ratio Z-Score]],Table2[Sharpe Ratio Z-Score])</f>
        <v>67</v>
      </c>
      <c r="AV74">
        <f>(Table2[[#This Row],[Rank 1Y]]+Table2[[#This Row],[Rank 6M]]+Table2[[#This Row],[Rank Sharpe]])/3</f>
        <v>107.66666666666667</v>
      </c>
    </row>
    <row r="75" spans="1:48" x14ac:dyDescent="0.3">
      <c r="A75" t="s">
        <v>1141</v>
      </c>
      <c r="B75" t="s">
        <v>1142</v>
      </c>
      <c r="C75" t="s">
        <v>2993</v>
      </c>
      <c r="D75" t="s">
        <v>1143</v>
      </c>
      <c r="E75">
        <v>10142.411839980001</v>
      </c>
      <c r="F75">
        <v>1489.2</v>
      </c>
      <c r="G75">
        <v>117.213333391335</v>
      </c>
      <c r="H75">
        <f>(Table2[[#This Row],[1Y Return vs Nifty]]-AVERAGE(Table2[1Y Return vs Nifty]))/_xlfn.STDEV.P(Table2[1Y Return vs Nifty])</f>
        <v>0.85811739911298734</v>
      </c>
      <c r="I75">
        <v>35.5485448059354</v>
      </c>
      <c r="J75">
        <f>(Table2[[#This Row],[1M Return vs Nifty]]-AVERAGE(Table2[1M Return vs Nifty]))/_xlfn.STDEV.P(Table2[1M Return vs Nifty])</f>
        <v>3.1705936536172428</v>
      </c>
      <c r="K75">
        <v>25.541072030997999</v>
      </c>
      <c r="L75">
        <f>(Table2[[#This Row],[6M Return vs Nifty]]-AVERAGE(Table2[6M Return vs Nifty]))/_xlfn.STDEV.P(Table2[6M Return vs Nifty])</f>
        <v>0.39300409757351362</v>
      </c>
      <c r="M75">
        <v>14.525585452325499</v>
      </c>
      <c r="N75">
        <f>(Table2[[#This Row],[1W Return vs Nifty]]-AVERAGE(Table2[1W Return vs Nifty]))/_xlfn.STDEV.P(Table2[1W Return vs Nifty])</f>
        <v>3.5336640682161469</v>
      </c>
      <c r="O75">
        <v>1290.57</v>
      </c>
      <c r="P75">
        <v>1144.55587829927</v>
      </c>
      <c r="Q75">
        <v>967.45048182534697</v>
      </c>
      <c r="R75">
        <v>72.909380972454898</v>
      </c>
      <c r="S75">
        <f>(Table2[[#This Row],[Close Price]]-Table2[[#This Row],[20D EMA]])/Table2[[#This Row],[20D EMA]]</f>
        <v>0.1539087379994887</v>
      </c>
      <c r="T75">
        <f>(Table2[[#This Row],[Close Price]]-Table2[[#This Row],[50D EMA]])/Table2[[#This Row],[50D EMA]]</f>
        <v>0.30111602957546035</v>
      </c>
      <c r="U75">
        <f>(Table2[[#This Row],[Close Price]]-Table2[[#This Row],[200D EMA]])/Table2[[#This Row],[200D EMA]]</f>
        <v>0.5393035901850366</v>
      </c>
      <c r="V75">
        <v>3.0899061032952302</v>
      </c>
      <c r="W75">
        <v>1461</v>
      </c>
      <c r="X75">
        <v>1505.25</v>
      </c>
      <c r="Y75">
        <v>1461</v>
      </c>
      <c r="Z75">
        <v>1546.95</v>
      </c>
      <c r="AA75">
        <v>915</v>
      </c>
      <c r="AB75">
        <v>1635</v>
      </c>
      <c r="AC75">
        <f>(Table2[[#This Row],[Close Price]]/Table2[[#This Row],[Day Low]])-1</f>
        <v>1.9301848049281256E-2</v>
      </c>
      <c r="AD75">
        <f>(Table2[[#This Row],[Day High]]/Table2[[#This Row],[Close Price]])-1</f>
        <v>1.077759871071704E-2</v>
      </c>
      <c r="AE75">
        <f>(Table2[[#This Row],[Close Price]]/Table2[[#This Row],[Current Week Low]])-1</f>
        <v>1.9301848049281256E-2</v>
      </c>
      <c r="AF75">
        <f>(Table2[[#This Row],[Current Week High]]/Table2[[#This Row],[Close Price]])-1</f>
        <v>3.8779210314262791E-2</v>
      </c>
      <c r="AG75">
        <f>(Table2[[#This Row],[Close Price]]/Table2[[#This Row],[Current Month Low]])-1</f>
        <v>0.62754098360655752</v>
      </c>
      <c r="AH75">
        <f>(Table2[[#This Row],[Current Month High]]/Table2[[#This Row],[Close Price]])-1</f>
        <v>9.7904915390813807E-2</v>
      </c>
      <c r="AI75">
        <v>9.7904915390813798</v>
      </c>
      <c r="AJ75">
        <v>150.26468364003</v>
      </c>
      <c r="AK75" t="str">
        <f>IF(AND(Table2[[#This Row],[20D EMA]]&gt;Table2[[#This Row],[50D EMA]],Table2[[#This Row],[50D EMA]]&gt;Table2[[#This Row],[200D EMA]]),"Uptrend","Downtrend/NoTrend")</f>
        <v>Uptrend</v>
      </c>
      <c r="AL75">
        <v>0.21</v>
      </c>
      <c r="AM75" t="s">
        <v>3033</v>
      </c>
      <c r="AN75">
        <v>32.07</v>
      </c>
      <c r="AO75" t="s">
        <v>3033</v>
      </c>
      <c r="AP75">
        <v>0.25834065280933</v>
      </c>
      <c r="AQ75">
        <f>(Table2[[#This Row],[Sharpe Ratio]]-AVERAGE(Table2[Sharpe Ratio]))/_xlfn.STDEV.P(Table2[Sharpe Ratio])</f>
        <v>2.2774217143853632</v>
      </c>
      <c r="AR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10.232800932905254</v>
      </c>
      <c r="AS75">
        <f>_xlfn.RANK.AVG(Table2[[#This Row],[1Y Return vs Nifty Z-Score]],Table2[1Y Return vs Nifty Z-Score])</f>
        <v>107</v>
      </c>
      <c r="AT75">
        <f>_xlfn.RANK.AVG(Table2[[#This Row],[6M Return vs Nifty Z-Score]],Table2[6M Return vs Nifty Z-Score])</f>
        <v>210</v>
      </c>
      <c r="AU75">
        <f>_xlfn.RANK.AVG(Table2[[#This Row],[Sharpe Ratio Z-Score]],Table2[Sharpe Ratio Z-Score])</f>
        <v>8</v>
      </c>
      <c r="AV75">
        <f>(Table2[[#This Row],[Rank 1Y]]+Table2[[#This Row],[Rank 6M]]+Table2[[#This Row],[Rank Sharpe]])/3</f>
        <v>108.33333333333333</v>
      </c>
    </row>
    <row r="76" spans="1:48" x14ac:dyDescent="0.3">
      <c r="A76" t="s">
        <v>1545</v>
      </c>
      <c r="B76" t="s">
        <v>1546</v>
      </c>
      <c r="C76" t="s">
        <v>3001</v>
      </c>
      <c r="D76" t="s">
        <v>140</v>
      </c>
      <c r="E76">
        <v>5756.4442068449998</v>
      </c>
      <c r="F76">
        <v>193.57</v>
      </c>
      <c r="G76">
        <v>175.938479510962</v>
      </c>
      <c r="H76">
        <f>(Table2[[#This Row],[1Y Return vs Nifty]]-AVERAGE(Table2[1Y Return vs Nifty]))/_xlfn.STDEV.P(Table2[1Y Return vs Nifty])</f>
        <v>1.5546044357526585</v>
      </c>
      <c r="I76">
        <v>0.56780069529286004</v>
      </c>
      <c r="J76">
        <f>(Table2[[#This Row],[1M Return vs Nifty]]-AVERAGE(Table2[1M Return vs Nifty]))/_xlfn.STDEV.P(Table2[1M Return vs Nifty])</f>
        <v>-0.20319748241766258</v>
      </c>
      <c r="K76">
        <v>27.289464043760599</v>
      </c>
      <c r="L76">
        <f>(Table2[[#This Row],[6M Return vs Nifty]]-AVERAGE(Table2[6M Return vs Nifty]))/_xlfn.STDEV.P(Table2[6M Return vs Nifty])</f>
        <v>0.4460349535957252</v>
      </c>
      <c r="M76">
        <v>0.348019276328706</v>
      </c>
      <c r="N76">
        <f>(Table2[[#This Row],[1W Return vs Nifty]]-AVERAGE(Table2[1W Return vs Nifty]))/_xlfn.STDEV.P(Table2[1W Return vs Nifty])</f>
        <v>0.41099494289790622</v>
      </c>
      <c r="O76">
        <v>182.8</v>
      </c>
      <c r="P76">
        <v>170.821689658785</v>
      </c>
      <c r="Q76">
        <v>139.20779890752701</v>
      </c>
      <c r="R76">
        <v>67.333697101978203</v>
      </c>
      <c r="S76">
        <f>(Table2[[#This Row],[Close Price]]-Table2[[#This Row],[20D EMA]])/Table2[[#This Row],[20D EMA]]</f>
        <v>5.8916849015317185E-2</v>
      </c>
      <c r="T76">
        <f>(Table2[[#This Row],[Close Price]]-Table2[[#This Row],[50D EMA]])/Table2[[#This Row],[50D EMA]]</f>
        <v>0.13316991762963218</v>
      </c>
      <c r="U76">
        <f>(Table2[[#This Row],[Close Price]]-Table2[[#This Row],[200D EMA]])/Table2[[#This Row],[200D EMA]]</f>
        <v>0.39051117479836545</v>
      </c>
      <c r="V76">
        <v>2.0839056538168199</v>
      </c>
      <c r="W76">
        <v>191</v>
      </c>
      <c r="X76">
        <v>197.39</v>
      </c>
      <c r="Y76">
        <v>191</v>
      </c>
      <c r="Z76">
        <v>204.8</v>
      </c>
      <c r="AA76">
        <v>136.15</v>
      </c>
      <c r="AB76">
        <v>204.8</v>
      </c>
      <c r="AC76">
        <f>(Table2[[#This Row],[Close Price]]/Table2[[#This Row],[Day Low]])-1</f>
        <v>1.3455497382198978E-2</v>
      </c>
      <c r="AD76">
        <f>(Table2[[#This Row],[Day High]]/Table2[[#This Row],[Close Price]])-1</f>
        <v>1.9734462984966727E-2</v>
      </c>
      <c r="AE76">
        <f>(Table2[[#This Row],[Close Price]]/Table2[[#This Row],[Current Week Low]])-1</f>
        <v>1.3455497382198978E-2</v>
      </c>
      <c r="AF76">
        <f>(Table2[[#This Row],[Current Week High]]/Table2[[#This Row],[Close Price]])-1</f>
        <v>5.8015188303972787E-2</v>
      </c>
      <c r="AG76">
        <f>(Table2[[#This Row],[Close Price]]/Table2[[#This Row],[Current Month Low]])-1</f>
        <v>0.42174072713918465</v>
      </c>
      <c r="AH76">
        <f>(Table2[[#This Row],[Current Month High]]/Table2[[#This Row],[Close Price]])-1</f>
        <v>5.8015188303972787E-2</v>
      </c>
      <c r="AI76">
        <v>5.8015188303972698</v>
      </c>
      <c r="AJ76">
        <v>213.22006472491901</v>
      </c>
      <c r="AK76" t="str">
        <f>IF(AND(Table2[[#This Row],[20D EMA]]&gt;Table2[[#This Row],[50D EMA]],Table2[[#This Row],[50D EMA]]&gt;Table2[[#This Row],[200D EMA]]),"Uptrend","Downtrend/NoTrend")</f>
        <v>Uptrend</v>
      </c>
      <c r="AL76">
        <v>0.02</v>
      </c>
      <c r="AM76" t="s">
        <v>3033</v>
      </c>
      <c r="AN76">
        <v>10.93</v>
      </c>
      <c r="AO76" t="s">
        <v>3033</v>
      </c>
      <c r="AP76">
        <v>0.16315272700772199</v>
      </c>
      <c r="AQ76">
        <f>(Table2[[#This Row],[Sharpe Ratio]]-AVERAGE(Table2[Sharpe Ratio]))/_xlfn.STDEV.P(Table2[Sharpe Ratio])</f>
        <v>1.1997844812464364</v>
      </c>
      <c r="AR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3.4082213310750635</v>
      </c>
      <c r="AS76">
        <f>_xlfn.RANK.AVG(Table2[[#This Row],[1Y Return vs Nifty Z-Score]],Table2[1Y Return vs Nifty Z-Score])</f>
        <v>46</v>
      </c>
      <c r="AT76">
        <f>_xlfn.RANK.AVG(Table2[[#This Row],[6M Return vs Nifty Z-Score]],Table2[6M Return vs Nifty Z-Score])</f>
        <v>195</v>
      </c>
      <c r="AU76">
        <f>_xlfn.RANK.AVG(Table2[[#This Row],[Sharpe Ratio Z-Score]],Table2[Sharpe Ratio Z-Score])</f>
        <v>86</v>
      </c>
      <c r="AV76">
        <f>(Table2[[#This Row],[Rank 1Y]]+Table2[[#This Row],[Rank 6M]]+Table2[[#This Row],[Rank Sharpe]])/3</f>
        <v>109</v>
      </c>
    </row>
    <row r="77" spans="1:48" x14ac:dyDescent="0.3">
      <c r="A77" t="s">
        <v>301</v>
      </c>
      <c r="B77" t="s">
        <v>302</v>
      </c>
      <c r="C77" t="s">
        <v>2987</v>
      </c>
      <c r="D77" t="s">
        <v>303</v>
      </c>
      <c r="E77">
        <v>84345.029627444994</v>
      </c>
      <c r="F77">
        <v>9492.1</v>
      </c>
      <c r="G77">
        <v>120.306370569563</v>
      </c>
      <c r="H77">
        <f>(Table2[[#This Row],[1Y Return vs Nifty]]-AVERAGE(Table2[1Y Return vs Nifty]))/_xlfn.STDEV.P(Table2[1Y Return vs Nifty])</f>
        <v>0.8948011783937061</v>
      </c>
      <c r="I77">
        <v>24.360649605412402</v>
      </c>
      <c r="J77">
        <f>(Table2[[#This Row],[1M Return vs Nifty]]-AVERAGE(Table2[1M Return vs Nifty]))/_xlfn.STDEV.P(Table2[1M Return vs Nifty])</f>
        <v>2.0915536669598915</v>
      </c>
      <c r="K77">
        <v>116.925459194308</v>
      </c>
      <c r="L77">
        <f>(Table2[[#This Row],[6M Return vs Nifty]]-AVERAGE(Table2[6M Return vs Nifty]))/_xlfn.STDEV.P(Table2[6M Return vs Nifty])</f>
        <v>3.1648036956957664</v>
      </c>
      <c r="M77">
        <v>-1.64602699196183</v>
      </c>
      <c r="N77">
        <f>(Table2[[#This Row],[1W Return vs Nifty]]-AVERAGE(Table2[1W Return vs Nifty]))/_xlfn.STDEV.P(Table2[1W Return vs Nifty])</f>
        <v>-2.8202211193961123E-2</v>
      </c>
      <c r="O77">
        <v>8974.57</v>
      </c>
      <c r="P77">
        <v>8368.4629459240095</v>
      </c>
      <c r="Q77">
        <v>6663.3902853915997</v>
      </c>
      <c r="R77">
        <v>77.815949095789705</v>
      </c>
      <c r="S77">
        <f>(Table2[[#This Row],[Close Price]]-Table2[[#This Row],[20D EMA]])/Table2[[#This Row],[20D EMA]]</f>
        <v>5.7666272590218885E-2</v>
      </c>
      <c r="T77">
        <f>(Table2[[#This Row],[Close Price]]-Table2[[#This Row],[50D EMA]])/Table2[[#This Row],[50D EMA]]</f>
        <v>0.134270422338821</v>
      </c>
      <c r="U77">
        <f>(Table2[[#This Row],[Close Price]]-Table2[[#This Row],[200D EMA]])/Table2[[#This Row],[200D EMA]]</f>
        <v>0.42451508818414657</v>
      </c>
      <c r="V77">
        <v>2.0292989354023199</v>
      </c>
      <c r="W77">
        <v>9460.6</v>
      </c>
      <c r="X77">
        <v>9770.4</v>
      </c>
      <c r="Y77">
        <v>9460.6</v>
      </c>
      <c r="Z77">
        <v>9819.4500000000007</v>
      </c>
      <c r="AA77">
        <v>7022.55</v>
      </c>
      <c r="AB77">
        <v>9975</v>
      </c>
      <c r="AC77">
        <f>(Table2[[#This Row],[Close Price]]/Table2[[#This Row],[Day Low]])-1</f>
        <v>3.3295985455468191E-3</v>
      </c>
      <c r="AD77">
        <f>(Table2[[#This Row],[Day High]]/Table2[[#This Row],[Close Price]])-1</f>
        <v>2.9319118003392264E-2</v>
      </c>
      <c r="AE77">
        <f>(Table2[[#This Row],[Close Price]]/Table2[[#This Row],[Current Week Low]])-1</f>
        <v>3.3295985455468191E-3</v>
      </c>
      <c r="AF77">
        <f>(Table2[[#This Row],[Current Week High]]/Table2[[#This Row],[Close Price]])-1</f>
        <v>3.4486573044953284E-2</v>
      </c>
      <c r="AG77">
        <f>(Table2[[#This Row],[Close Price]]/Table2[[#This Row],[Current Month Low]])-1</f>
        <v>0.35166000954069387</v>
      </c>
      <c r="AH77">
        <f>(Table2[[#This Row],[Current Month High]]/Table2[[#This Row],[Close Price]])-1</f>
        <v>5.0873884598771513E-2</v>
      </c>
      <c r="AI77">
        <v>5.0873884598771504</v>
      </c>
      <c r="AJ77">
        <v>153.986219814034</v>
      </c>
      <c r="AK77" t="str">
        <f>IF(AND(Table2[[#This Row],[20D EMA]]&gt;Table2[[#This Row],[50D EMA]],Table2[[#This Row],[50D EMA]]&gt;Table2[[#This Row],[200D EMA]]),"Uptrend","Downtrend/NoTrend")</f>
        <v>Uptrend</v>
      </c>
      <c r="AL77">
        <v>0.08</v>
      </c>
      <c r="AM77" t="s">
        <v>3033</v>
      </c>
      <c r="AN77">
        <v>12.92</v>
      </c>
      <c r="AO77" t="s">
        <v>3033</v>
      </c>
      <c r="AP77">
        <v>9.9204910948517994E-2</v>
      </c>
      <c r="AQ77">
        <f>(Table2[[#This Row],[Sharpe Ratio]]-AVERAGE(Table2[Sharpe Ratio]))/_xlfn.STDEV.P(Table2[Sharpe Ratio])</f>
        <v>0.47582136320406954</v>
      </c>
      <c r="AR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6.5987776930594721</v>
      </c>
      <c r="AS77">
        <f>_xlfn.RANK.AVG(Table2[[#This Row],[1Y Return vs Nifty Z-Score]],Table2[1Y Return vs Nifty Z-Score])</f>
        <v>102</v>
      </c>
      <c r="AT77">
        <f>_xlfn.RANK.AVG(Table2[[#This Row],[6M Return vs Nifty Z-Score]],Table2[6M Return vs Nifty Z-Score])</f>
        <v>9</v>
      </c>
      <c r="AU77">
        <f>_xlfn.RANK.AVG(Table2[[#This Row],[Sharpe Ratio Z-Score]],Table2[Sharpe Ratio Z-Score])</f>
        <v>220</v>
      </c>
      <c r="AV77">
        <f>(Table2[[#This Row],[Rank 1Y]]+Table2[[#This Row],[Rank 6M]]+Table2[[#This Row],[Rank Sharpe]])/3</f>
        <v>110.33333333333333</v>
      </c>
    </row>
    <row r="78" spans="1:48" x14ac:dyDescent="0.3">
      <c r="A78" t="s">
        <v>1093</v>
      </c>
      <c r="B78" t="s">
        <v>1094</v>
      </c>
      <c r="C78" t="s">
        <v>2993</v>
      </c>
      <c r="D78" t="s">
        <v>1095</v>
      </c>
      <c r="E78">
        <v>10929.19068281</v>
      </c>
      <c r="F78">
        <v>511.45</v>
      </c>
      <c r="G78">
        <v>185.879889207888</v>
      </c>
      <c r="H78">
        <f>(Table2[[#This Row],[1Y Return vs Nifty]]-AVERAGE(Table2[1Y Return vs Nifty]))/_xlfn.STDEV.P(Table2[1Y Return vs Nifty])</f>
        <v>1.6725107065302247</v>
      </c>
      <c r="I78">
        <v>1.58041388344878</v>
      </c>
      <c r="J78">
        <f>(Table2[[#This Row],[1M Return vs Nifty]]-AVERAGE(Table2[1M Return vs Nifty]))/_xlfn.STDEV.P(Table2[1M Return vs Nifty])</f>
        <v>-0.10553388247745718</v>
      </c>
      <c r="K78">
        <v>55.873813115196903</v>
      </c>
      <c r="L78">
        <f>(Table2[[#This Row],[6M Return vs Nifty]]-AVERAGE(Table2[6M Return vs Nifty]))/_xlfn.STDEV.P(Table2[6M Return vs Nifty])</f>
        <v>1.3130330232682161</v>
      </c>
      <c r="M78">
        <v>1.52074801942756</v>
      </c>
      <c r="N78">
        <f>(Table2[[#This Row],[1W Return vs Nifty]]-AVERAGE(Table2[1W Return vs Nifty]))/_xlfn.STDEV.P(Table2[1W Return vs Nifty])</f>
        <v>0.66929342607818931</v>
      </c>
      <c r="O78">
        <v>509.36</v>
      </c>
      <c r="P78">
        <v>463.85200232421602</v>
      </c>
      <c r="Q78">
        <v>345.99951936632402</v>
      </c>
      <c r="R78">
        <v>62.533729718355502</v>
      </c>
      <c r="S78">
        <f>(Table2[[#This Row],[Close Price]]-Table2[[#This Row],[20D EMA]])/Table2[[#This Row],[20D EMA]]</f>
        <v>4.1031883147478699E-3</v>
      </c>
      <c r="T78">
        <f>(Table2[[#This Row],[Close Price]]-Table2[[#This Row],[50D EMA]])/Table2[[#This Row],[50D EMA]]</f>
        <v>0.10261462155447303</v>
      </c>
      <c r="U78">
        <f>(Table2[[#This Row],[Close Price]]-Table2[[#This Row],[200D EMA]])/Table2[[#This Row],[200D EMA]]</f>
        <v>0.47818124411469687</v>
      </c>
      <c r="V78">
        <v>0.83672086601878404</v>
      </c>
      <c r="W78">
        <v>510</v>
      </c>
      <c r="X78">
        <v>539.1</v>
      </c>
      <c r="Y78">
        <v>510</v>
      </c>
      <c r="Z78">
        <v>566</v>
      </c>
      <c r="AA78">
        <v>420.2</v>
      </c>
      <c r="AB78">
        <v>566</v>
      </c>
      <c r="AC78">
        <f>(Table2[[#This Row],[Close Price]]/Table2[[#This Row],[Day Low]])-1</f>
        <v>2.8431372549020395E-3</v>
      </c>
      <c r="AD78">
        <f>(Table2[[#This Row],[Day High]]/Table2[[#This Row],[Close Price]])-1</f>
        <v>5.406198064326917E-2</v>
      </c>
      <c r="AE78">
        <f>(Table2[[#This Row],[Close Price]]/Table2[[#This Row],[Current Week Low]])-1</f>
        <v>2.8431372549020395E-3</v>
      </c>
      <c r="AF78">
        <f>(Table2[[#This Row],[Current Week High]]/Table2[[#This Row],[Close Price]])-1</f>
        <v>0.10665754228174795</v>
      </c>
      <c r="AG78">
        <f>(Table2[[#This Row],[Close Price]]/Table2[[#This Row],[Current Month Low]])-1</f>
        <v>0.21715849595430758</v>
      </c>
      <c r="AH78">
        <f>(Table2[[#This Row],[Current Month High]]/Table2[[#This Row],[Close Price]])-1</f>
        <v>0.10665754228174795</v>
      </c>
      <c r="AI78">
        <v>10.6657542281747</v>
      </c>
      <c r="AJ78">
        <v>218.561195889131</v>
      </c>
      <c r="AK78" t="str">
        <f>IF(AND(Table2[[#This Row],[20D EMA]]&gt;Table2[[#This Row],[50D EMA]],Table2[[#This Row],[50D EMA]]&gt;Table2[[#This Row],[200D EMA]]),"Uptrend","Downtrend/NoTrend")</f>
        <v>Uptrend</v>
      </c>
      <c r="AL78">
        <v>0.45</v>
      </c>
      <c r="AM78" t="s">
        <v>3033</v>
      </c>
      <c r="AN78">
        <v>4.0599999999999996</v>
      </c>
      <c r="AO78" t="s">
        <v>3033</v>
      </c>
      <c r="AP78">
        <v>9.8619500592647999E-2</v>
      </c>
      <c r="AQ78">
        <f>(Table2[[#This Row],[Sharpe Ratio]]-AVERAGE(Table2[Sharpe Ratio]))/_xlfn.STDEV.P(Table2[Sharpe Ratio])</f>
        <v>0.46919384200494746</v>
      </c>
      <c r="AR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4.01849711540412</v>
      </c>
      <c r="AS78">
        <f>_xlfn.RANK.AVG(Table2[[#This Row],[1Y Return vs Nifty Z-Score]],Table2[1Y Return vs Nifty Z-Score])</f>
        <v>41</v>
      </c>
      <c r="AT78">
        <f>_xlfn.RANK.AVG(Table2[[#This Row],[6M Return vs Nifty Z-Score]],Table2[6M Return vs Nifty Z-Score])</f>
        <v>69</v>
      </c>
      <c r="AU78">
        <f>_xlfn.RANK.AVG(Table2[[#This Row],[Sharpe Ratio Z-Score]],Table2[Sharpe Ratio Z-Score])</f>
        <v>225</v>
      </c>
      <c r="AV78">
        <f>(Table2[[#This Row],[Rank 1Y]]+Table2[[#This Row],[Rank 6M]]+Table2[[#This Row],[Rank Sharpe]])/3</f>
        <v>111.66666666666667</v>
      </c>
    </row>
    <row r="79" spans="1:48" x14ac:dyDescent="0.3">
      <c r="A79" t="s">
        <v>1257</v>
      </c>
      <c r="B79" t="s">
        <v>1258</v>
      </c>
      <c r="C79" t="s">
        <v>2991</v>
      </c>
      <c r="D79" t="s">
        <v>46</v>
      </c>
      <c r="E79">
        <v>8551.3267868099992</v>
      </c>
      <c r="F79">
        <v>50.6</v>
      </c>
      <c r="G79">
        <v>120.346996648445</v>
      </c>
      <c r="H79">
        <f>(Table2[[#This Row],[1Y Return vs Nifty]]-AVERAGE(Table2[1Y Return vs Nifty]))/_xlfn.STDEV.P(Table2[1Y Return vs Nifty])</f>
        <v>0.89528300839602204</v>
      </c>
      <c r="I79">
        <v>27.240019786794601</v>
      </c>
      <c r="J79">
        <f>(Table2[[#This Row],[1M Return vs Nifty]]-AVERAGE(Table2[1M Return vs Nifty]))/_xlfn.STDEV.P(Table2[1M Return vs Nifty])</f>
        <v>2.3692605552005843</v>
      </c>
      <c r="K79">
        <v>72.979851385191907</v>
      </c>
      <c r="L79">
        <f>(Table2[[#This Row],[6M Return vs Nifty]]-AVERAGE(Table2[6M Return vs Nifty]))/_xlfn.STDEV.P(Table2[6M Return vs Nifty])</f>
        <v>1.8318799671942407</v>
      </c>
      <c r="M79">
        <v>2.6527726778076799</v>
      </c>
      <c r="N79">
        <f>(Table2[[#This Row],[1W Return vs Nifty]]-AVERAGE(Table2[1W Return vs Nifty]))/_xlfn.STDEV.P(Table2[1W Return vs Nifty])</f>
        <v>0.91862666183534814</v>
      </c>
      <c r="O79">
        <v>45.48</v>
      </c>
      <c r="P79">
        <v>41.380933817648703</v>
      </c>
      <c r="Q79">
        <v>34.095723662358402</v>
      </c>
      <c r="R79">
        <v>75.668277289819002</v>
      </c>
      <c r="S79">
        <f>(Table2[[#This Row],[Close Price]]-Table2[[#This Row],[20D EMA]])/Table2[[#This Row],[20D EMA]]</f>
        <v>0.11257695690413379</v>
      </c>
      <c r="T79">
        <f>(Table2[[#This Row],[Close Price]]-Table2[[#This Row],[50D EMA]])/Table2[[#This Row],[50D EMA]]</f>
        <v>0.22278535866243371</v>
      </c>
      <c r="U79">
        <f>(Table2[[#This Row],[Close Price]]-Table2[[#This Row],[200D EMA]])/Table2[[#This Row],[200D EMA]]</f>
        <v>0.48405707710091167</v>
      </c>
      <c r="V79">
        <v>2.2292805678635799</v>
      </c>
      <c r="W79">
        <v>50.01</v>
      </c>
      <c r="X79">
        <v>51.4</v>
      </c>
      <c r="Y79">
        <v>48.5</v>
      </c>
      <c r="Z79">
        <v>53.4</v>
      </c>
      <c r="AA79">
        <v>31.3</v>
      </c>
      <c r="AB79">
        <v>53.4</v>
      </c>
      <c r="AC79">
        <f>(Table2[[#This Row],[Close Price]]/Table2[[#This Row],[Day Low]])-1</f>
        <v>1.179764047190579E-2</v>
      </c>
      <c r="AD79">
        <f>(Table2[[#This Row],[Day High]]/Table2[[#This Row],[Close Price]])-1</f>
        <v>1.5810276679841806E-2</v>
      </c>
      <c r="AE79">
        <f>(Table2[[#This Row],[Close Price]]/Table2[[#This Row],[Current Week Low]])-1</f>
        <v>4.3298969072165017E-2</v>
      </c>
      <c r="AF79">
        <f>(Table2[[#This Row],[Current Week High]]/Table2[[#This Row],[Close Price]])-1</f>
        <v>5.5335968379446543E-2</v>
      </c>
      <c r="AG79">
        <f>(Table2[[#This Row],[Close Price]]/Table2[[#This Row],[Current Month Low]])-1</f>
        <v>0.61661341853035134</v>
      </c>
      <c r="AH79">
        <f>(Table2[[#This Row],[Current Month High]]/Table2[[#This Row],[Close Price]])-1</f>
        <v>5.5335968379446543E-2</v>
      </c>
      <c r="AI79">
        <v>5.5335968379446498</v>
      </c>
      <c r="AJ79">
        <v>184.151715498914</v>
      </c>
      <c r="AK79" t="str">
        <f>IF(AND(Table2[[#This Row],[20D EMA]]&gt;Table2[[#This Row],[50D EMA]],Table2[[#This Row],[50D EMA]]&gt;Table2[[#This Row],[200D EMA]]),"Uptrend","Downtrend/NoTrend")</f>
        <v>Uptrend</v>
      </c>
      <c r="AL79">
        <v>0.23</v>
      </c>
      <c r="AM79" t="s">
        <v>3033</v>
      </c>
      <c r="AN79">
        <v>31.94</v>
      </c>
      <c r="AO79" t="s">
        <v>3033</v>
      </c>
      <c r="AP79">
        <v>0.108164303668964</v>
      </c>
      <c r="AQ79">
        <f>(Table2[[#This Row],[Sharpe Ratio]]-AVERAGE(Table2[Sharpe Ratio]))/_xlfn.STDEV.P(Table2[Sharpe Ratio])</f>
        <v>0.57725203416951854</v>
      </c>
      <c r="AR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6.5923022267957139</v>
      </c>
      <c r="AS79">
        <f>_xlfn.RANK.AVG(Table2[[#This Row],[1Y Return vs Nifty Z-Score]],Table2[1Y Return vs Nifty Z-Score])</f>
        <v>101</v>
      </c>
      <c r="AT79">
        <f>_xlfn.RANK.AVG(Table2[[#This Row],[6M Return vs Nifty Z-Score]],Table2[6M Return vs Nifty Z-Score])</f>
        <v>41</v>
      </c>
      <c r="AU79">
        <f>_xlfn.RANK.AVG(Table2[[#This Row],[Sharpe Ratio Z-Score]],Table2[Sharpe Ratio Z-Score])</f>
        <v>194</v>
      </c>
      <c r="AV79">
        <f>(Table2[[#This Row],[Rank 1Y]]+Table2[[#This Row],[Rank 6M]]+Table2[[#This Row],[Rank Sharpe]])/3</f>
        <v>112</v>
      </c>
    </row>
    <row r="80" spans="1:48" x14ac:dyDescent="0.3">
      <c r="A80" t="s">
        <v>666</v>
      </c>
      <c r="B80" t="s">
        <v>667</v>
      </c>
      <c r="C80" t="s">
        <v>2992</v>
      </c>
      <c r="D80" t="s">
        <v>196</v>
      </c>
      <c r="E80">
        <v>25399.4839536</v>
      </c>
      <c r="F80">
        <v>2122.5</v>
      </c>
      <c r="G80">
        <v>71.445445096971298</v>
      </c>
      <c r="H80">
        <f>(Table2[[#This Row],[1Y Return vs Nifty]]-AVERAGE(Table2[1Y Return vs Nifty]))/_xlfn.STDEV.P(Table2[1Y Return vs Nifty])</f>
        <v>0.31530494145708249</v>
      </c>
      <c r="I80">
        <v>4.0769693190396197</v>
      </c>
      <c r="J80">
        <f>(Table2[[#This Row],[1M Return vs Nifty]]-AVERAGE(Table2[1M Return vs Nifty]))/_xlfn.STDEV.P(Table2[1M Return vs Nifty])</f>
        <v>0.13525163576580876</v>
      </c>
      <c r="K80">
        <v>36.064249519955197</v>
      </c>
      <c r="L80">
        <f>(Table2[[#This Row],[6M Return vs Nifty]]-AVERAGE(Table2[6M Return vs Nifty]))/_xlfn.STDEV.P(Table2[6M Return vs Nifty])</f>
        <v>0.71218486838434458</v>
      </c>
      <c r="M80">
        <v>2.3908236676550501</v>
      </c>
      <c r="N80">
        <f>(Table2[[#This Row],[1W Return vs Nifty]]-AVERAGE(Table2[1W Return vs Nifty]))/_xlfn.STDEV.P(Table2[1W Return vs Nifty])</f>
        <v>0.86093128053667611</v>
      </c>
      <c r="O80">
        <v>2046.36</v>
      </c>
      <c r="P80">
        <v>1978.32515754724</v>
      </c>
      <c r="Q80">
        <v>1702.7260733887199</v>
      </c>
      <c r="R80">
        <v>67.767168442554805</v>
      </c>
      <c r="S80">
        <f>(Table2[[#This Row],[Close Price]]-Table2[[#This Row],[20D EMA]])/Table2[[#This Row],[20D EMA]]</f>
        <v>3.7207529466956012E-2</v>
      </c>
      <c r="T80">
        <f>(Table2[[#This Row],[Close Price]]-Table2[[#This Row],[50D EMA]])/Table2[[#This Row],[50D EMA]]</f>
        <v>7.2877222383154819E-2</v>
      </c>
      <c r="U80">
        <f>(Table2[[#This Row],[Close Price]]-Table2[[#This Row],[200D EMA]])/Table2[[#This Row],[200D EMA]]</f>
        <v>0.2465305096173557</v>
      </c>
      <c r="V80">
        <v>0.85490389658183497</v>
      </c>
      <c r="W80">
        <v>2107</v>
      </c>
      <c r="X80">
        <v>2193</v>
      </c>
      <c r="Y80">
        <v>2014.95</v>
      </c>
      <c r="Z80">
        <v>2206.8000000000002</v>
      </c>
      <c r="AA80">
        <v>1800.05</v>
      </c>
      <c r="AB80">
        <v>2255</v>
      </c>
      <c r="AC80">
        <f>(Table2[[#This Row],[Close Price]]/Table2[[#This Row],[Day Low]])-1</f>
        <v>7.3564309444709153E-3</v>
      </c>
      <c r="AD80">
        <f>(Table2[[#This Row],[Day High]]/Table2[[#This Row],[Close Price]])-1</f>
        <v>3.3215547703180137E-2</v>
      </c>
      <c r="AE80">
        <f>(Table2[[#This Row],[Close Price]]/Table2[[#This Row],[Current Week Low]])-1</f>
        <v>5.3376014293158525E-2</v>
      </c>
      <c r="AF80">
        <f>(Table2[[#This Row],[Current Week High]]/Table2[[#This Row],[Close Price]])-1</f>
        <v>3.9717314487632605E-2</v>
      </c>
      <c r="AG80">
        <f>(Table2[[#This Row],[Close Price]]/Table2[[#This Row],[Current Month Low]])-1</f>
        <v>0.17913391294686254</v>
      </c>
      <c r="AH80">
        <f>(Table2[[#This Row],[Current Month High]]/Table2[[#This Row],[Close Price]])-1</f>
        <v>6.2426383981154299E-2</v>
      </c>
      <c r="AI80">
        <v>14.409893992932799</v>
      </c>
      <c r="AJ80">
        <v>112.080335731414</v>
      </c>
      <c r="AK80" t="str">
        <f>IF(AND(Table2[[#This Row],[20D EMA]]&gt;Table2[[#This Row],[50D EMA]],Table2[[#This Row],[50D EMA]]&gt;Table2[[#This Row],[200D EMA]]),"Uptrend","Downtrend/NoTrend")</f>
        <v>Uptrend</v>
      </c>
      <c r="AL80">
        <v>0.03</v>
      </c>
      <c r="AM80" t="s">
        <v>3033</v>
      </c>
      <c r="AN80">
        <v>4.83</v>
      </c>
      <c r="AO80" t="s">
        <v>3033</v>
      </c>
      <c r="AP80">
        <v>0.23061007008123099</v>
      </c>
      <c r="AQ80">
        <f>(Table2[[#This Row],[Sharpe Ratio]]-AVERAGE(Table2[Sharpe Ratio]))/_xlfn.STDEV.P(Table2[Sharpe Ratio])</f>
        <v>1.9634794975256078</v>
      </c>
      <c r="AR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3.9871522236695194</v>
      </c>
      <c r="AS80">
        <f>_xlfn.RANK.AVG(Table2[[#This Row],[1Y Return vs Nifty Z-Score]],Table2[1Y Return vs Nifty Z-Score])</f>
        <v>187</v>
      </c>
      <c r="AT80">
        <f>_xlfn.RANK.AVG(Table2[[#This Row],[6M Return vs Nifty Z-Score]],Table2[6M Return vs Nifty Z-Score])</f>
        <v>136</v>
      </c>
      <c r="AU80">
        <f>_xlfn.RANK.AVG(Table2[[#This Row],[Sharpe Ratio Z-Score]],Table2[Sharpe Ratio Z-Score])</f>
        <v>16</v>
      </c>
      <c r="AV80">
        <f>(Table2[[#This Row],[Rank 1Y]]+Table2[[#This Row],[Rank 6M]]+Table2[[#This Row],[Rank Sharpe]])/3</f>
        <v>113</v>
      </c>
    </row>
    <row r="81" spans="1:48" x14ac:dyDescent="0.3">
      <c r="A81" t="s">
        <v>402</v>
      </c>
      <c r="B81" t="s">
        <v>403</v>
      </c>
      <c r="C81" t="s">
        <v>2995</v>
      </c>
      <c r="D81" t="s">
        <v>230</v>
      </c>
      <c r="E81">
        <v>57612.832950619901</v>
      </c>
      <c r="F81">
        <v>5147.1499999999996</v>
      </c>
      <c r="G81">
        <v>104.74969962832699</v>
      </c>
      <c r="H81">
        <f>(Table2[[#This Row],[1Y Return vs Nifty]]-AVERAGE(Table2[1Y Return vs Nifty]))/_xlfn.STDEV.P(Table2[1Y Return vs Nifty])</f>
        <v>0.71029725869688165</v>
      </c>
      <c r="I81">
        <v>-6.2446338214331103</v>
      </c>
      <c r="J81">
        <f>(Table2[[#This Row],[1M Return vs Nifty]]-AVERAGE(Table2[1M Return vs Nifty]))/_xlfn.STDEV.P(Table2[1M Return vs Nifty])</f>
        <v>-0.8602369986341214</v>
      </c>
      <c r="K81">
        <v>56.655611026086703</v>
      </c>
      <c r="L81">
        <f>(Table2[[#This Row],[6M Return vs Nifty]]-AVERAGE(Table2[6M Return vs Nifty]))/_xlfn.STDEV.P(Table2[6M Return vs Nifty])</f>
        <v>1.3367459046748027</v>
      </c>
      <c r="M81">
        <v>-5.0222451876779104</v>
      </c>
      <c r="N81">
        <f>(Table2[[#This Row],[1W Return vs Nifty]]-AVERAGE(Table2[1W Return vs Nifty]))/_xlfn.STDEV.P(Table2[1W Return vs Nifty])</f>
        <v>-0.77182859877165977</v>
      </c>
      <c r="O81">
        <v>5169.43</v>
      </c>
      <c r="P81">
        <v>4920.4951708217995</v>
      </c>
      <c r="Q81">
        <v>3869.3842268259</v>
      </c>
      <c r="R81">
        <v>44.321455812500901</v>
      </c>
      <c r="S81">
        <f>(Table2[[#This Row],[Close Price]]-Table2[[#This Row],[20D EMA]])/Table2[[#This Row],[20D EMA]]</f>
        <v>-4.3099529348498101E-3</v>
      </c>
      <c r="T81">
        <f>(Table2[[#This Row],[Close Price]]-Table2[[#This Row],[50D EMA]])/Table2[[#This Row],[50D EMA]]</f>
        <v>4.6063418682381348E-2</v>
      </c>
      <c r="U81">
        <f>(Table2[[#This Row],[Close Price]]-Table2[[#This Row],[200D EMA]])/Table2[[#This Row],[200D EMA]]</f>
        <v>0.33022457793556093</v>
      </c>
      <c r="V81">
        <v>0.35919874620047698</v>
      </c>
      <c r="W81">
        <v>5050</v>
      </c>
      <c r="X81">
        <v>5189.8999999999996</v>
      </c>
      <c r="Y81">
        <v>5018.45</v>
      </c>
      <c r="Z81">
        <v>5265.4</v>
      </c>
      <c r="AA81">
        <v>4930.8</v>
      </c>
      <c r="AB81">
        <v>5699.95</v>
      </c>
      <c r="AC81">
        <f>(Table2[[#This Row],[Close Price]]/Table2[[#This Row],[Day Low]])-1</f>
        <v>1.9237623762376144E-2</v>
      </c>
      <c r="AD81">
        <f>(Table2[[#This Row],[Day High]]/Table2[[#This Row],[Close Price]])-1</f>
        <v>8.305567158524596E-3</v>
      </c>
      <c r="AE81">
        <f>(Table2[[#This Row],[Close Price]]/Table2[[#This Row],[Current Week Low]])-1</f>
        <v>2.5645368589903184E-2</v>
      </c>
      <c r="AF81">
        <f>(Table2[[#This Row],[Current Week High]]/Table2[[#This Row],[Close Price]])-1</f>
        <v>2.2973878748433707E-2</v>
      </c>
      <c r="AG81">
        <f>(Table2[[#This Row],[Close Price]]/Table2[[#This Row],[Current Month Low]])-1</f>
        <v>4.3877261296341175E-2</v>
      </c>
      <c r="AH81">
        <f>(Table2[[#This Row],[Current Month High]]/Table2[[#This Row],[Close Price]])-1</f>
        <v>0.10739924035631376</v>
      </c>
      <c r="AI81">
        <v>10.739924035631301</v>
      </c>
      <c r="AJ81">
        <v>134.83130688687601</v>
      </c>
      <c r="AK81" t="str">
        <f>IF(AND(Table2[[#This Row],[20D EMA]]&gt;Table2[[#This Row],[50D EMA]],Table2[[#This Row],[50D EMA]]&gt;Table2[[#This Row],[200D EMA]]),"Uptrend","Downtrend/NoTrend")</f>
        <v>Uptrend</v>
      </c>
      <c r="AL81">
        <v>0.06</v>
      </c>
      <c r="AM81" t="s">
        <v>3033</v>
      </c>
      <c r="AN81">
        <v>-1.51</v>
      </c>
      <c r="AO81" t="s">
        <v>3034</v>
      </c>
      <c r="AP81">
        <v>0.13225441499079599</v>
      </c>
      <c r="AQ81">
        <f>(Table2[[#This Row],[Sharpe Ratio]]-AVERAGE(Table2[Sharpe Ratio]))/_xlfn.STDEV.P(Table2[Sharpe Ratio])</f>
        <v>0.84997991107456605</v>
      </c>
      <c r="AR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1.2649574770404695</v>
      </c>
      <c r="AS81">
        <f>_xlfn.RANK.AVG(Table2[[#This Row],[1Y Return vs Nifty Z-Score]],Table2[1Y Return vs Nifty Z-Score])</f>
        <v>124</v>
      </c>
      <c r="AT81">
        <f>_xlfn.RANK.AVG(Table2[[#This Row],[6M Return vs Nifty Z-Score]],Table2[6M Return vs Nifty Z-Score])</f>
        <v>68</v>
      </c>
      <c r="AU81">
        <f>_xlfn.RANK.AVG(Table2[[#This Row],[Sharpe Ratio Z-Score]],Table2[Sharpe Ratio Z-Score])</f>
        <v>149</v>
      </c>
      <c r="AV81">
        <f>(Table2[[#This Row],[Rank 1Y]]+Table2[[#This Row],[Rank 6M]]+Table2[[#This Row],[Rank Sharpe]])/3</f>
        <v>113.66666666666667</v>
      </c>
    </row>
    <row r="82" spans="1:48" x14ac:dyDescent="0.3">
      <c r="A82" t="s">
        <v>792</v>
      </c>
      <c r="B82" t="s">
        <v>793</v>
      </c>
      <c r="C82" t="s">
        <v>2991</v>
      </c>
      <c r="D82" t="s">
        <v>225</v>
      </c>
      <c r="E82">
        <v>19238.497781360002</v>
      </c>
      <c r="F82">
        <v>1189.4000000000001</v>
      </c>
      <c r="G82">
        <v>99.587626140758601</v>
      </c>
      <c r="H82">
        <f>(Table2[[#This Row],[1Y Return vs Nifty]]-AVERAGE(Table2[1Y Return vs Nifty]))/_xlfn.STDEV.P(Table2[1Y Return vs Nifty])</f>
        <v>0.64907446907710231</v>
      </c>
      <c r="I82">
        <v>-8.1502920606385807</v>
      </c>
      <c r="J82">
        <f>(Table2[[#This Row],[1M Return vs Nifty]]-AVERAGE(Table2[1M Return vs Nifty]))/_xlfn.STDEV.P(Table2[1M Return vs Nifty])</f>
        <v>-1.044032199085196</v>
      </c>
      <c r="K82">
        <v>74.348335968230799</v>
      </c>
      <c r="L82">
        <f>(Table2[[#This Row],[6M Return vs Nifty]]-AVERAGE(Table2[6M Return vs Nifty]))/_xlfn.STDEV.P(Table2[6M Return vs Nifty])</f>
        <v>1.8733877688554266</v>
      </c>
      <c r="M82">
        <v>-0.45076709082538802</v>
      </c>
      <c r="N82">
        <f>(Table2[[#This Row],[1W Return vs Nifty]]-AVERAGE(Table2[1W Return vs Nifty]))/_xlfn.STDEV.P(Table2[1W Return vs Nifty])</f>
        <v>0.23505885517501907</v>
      </c>
      <c r="O82">
        <v>1189.96</v>
      </c>
      <c r="P82">
        <v>1169.2548236269899</v>
      </c>
      <c r="Q82">
        <v>944.78406007976696</v>
      </c>
      <c r="R82">
        <v>49.057916779704797</v>
      </c>
      <c r="S82">
        <f>(Table2[[#This Row],[Close Price]]-Table2[[#This Row],[20D EMA]])/Table2[[#This Row],[20D EMA]]</f>
        <v>-4.7060405391773286E-4</v>
      </c>
      <c r="T82">
        <f>(Table2[[#This Row],[Close Price]]-Table2[[#This Row],[50D EMA]])/Table2[[#This Row],[50D EMA]]</f>
        <v>1.72290727101903E-2</v>
      </c>
      <c r="U82">
        <f>(Table2[[#This Row],[Close Price]]-Table2[[#This Row],[200D EMA]])/Table2[[#This Row],[200D EMA]]</f>
        <v>0.25891200990370278</v>
      </c>
      <c r="V82">
        <v>2.2819615327287401</v>
      </c>
      <c r="W82">
        <v>1167.3</v>
      </c>
      <c r="X82">
        <v>1200</v>
      </c>
      <c r="Y82">
        <v>1150.25</v>
      </c>
      <c r="Z82">
        <v>1213</v>
      </c>
      <c r="AA82">
        <v>978.35</v>
      </c>
      <c r="AB82">
        <v>1309.1500000000001</v>
      </c>
      <c r="AC82">
        <f>(Table2[[#This Row],[Close Price]]/Table2[[#This Row],[Day Low]])-1</f>
        <v>1.8932579456866439E-2</v>
      </c>
      <c r="AD82">
        <f>(Table2[[#This Row],[Day High]]/Table2[[#This Row],[Close Price]])-1</f>
        <v>8.9120564990750051E-3</v>
      </c>
      <c r="AE82">
        <f>(Table2[[#This Row],[Close Price]]/Table2[[#This Row],[Current Week Low]])-1</f>
        <v>3.4036079113236362E-2</v>
      </c>
      <c r="AF82">
        <f>(Table2[[#This Row],[Current Week High]]/Table2[[#This Row],[Close Price]])-1</f>
        <v>1.9841937111148455E-2</v>
      </c>
      <c r="AG82">
        <f>(Table2[[#This Row],[Close Price]]/Table2[[#This Row],[Current Month Low]])-1</f>
        <v>0.21572034547963415</v>
      </c>
      <c r="AH82">
        <f>(Table2[[#This Row],[Current Month High]]/Table2[[#This Row],[Close Price]])-1</f>
        <v>0.10068101563813681</v>
      </c>
      <c r="AI82">
        <v>12.880443921304799</v>
      </c>
      <c r="AJ82">
        <v>130.50387596899199</v>
      </c>
      <c r="AK82" t="str">
        <f>IF(AND(Table2[[#This Row],[20D EMA]]&gt;Table2[[#This Row],[50D EMA]],Table2[[#This Row],[50D EMA]]&gt;Table2[[#This Row],[200D EMA]]),"Uptrend","Downtrend/NoTrend")</f>
        <v>Uptrend</v>
      </c>
      <c r="AL82">
        <v>-0.02</v>
      </c>
      <c r="AM82" t="s">
        <v>3034</v>
      </c>
      <c r="AN82">
        <v>-5.94</v>
      </c>
      <c r="AO82" t="s">
        <v>3034</v>
      </c>
      <c r="AP82">
        <v>0.122368756576636</v>
      </c>
      <c r="AQ82">
        <f>(Table2[[#This Row],[Sharpe Ratio]]-AVERAGE(Table2[Sharpe Ratio]))/_xlfn.STDEV.P(Table2[Sharpe Ratio])</f>
        <v>0.73806284290149382</v>
      </c>
      <c r="AR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2.4515517369238458</v>
      </c>
      <c r="AS82">
        <f>_xlfn.RANK.AVG(Table2[[#This Row],[1Y Return vs Nifty Z-Score]],Table2[1Y Return vs Nifty Z-Score])</f>
        <v>136</v>
      </c>
      <c r="AT82">
        <f>_xlfn.RANK.AVG(Table2[[#This Row],[6M Return vs Nifty Z-Score]],Table2[6M Return vs Nifty Z-Score])</f>
        <v>38</v>
      </c>
      <c r="AU82">
        <f>_xlfn.RANK.AVG(Table2[[#This Row],[Sharpe Ratio Z-Score]],Table2[Sharpe Ratio Z-Score])</f>
        <v>169</v>
      </c>
      <c r="AV82">
        <f>(Table2[[#This Row],[Rank 1Y]]+Table2[[#This Row],[Rank 6M]]+Table2[[#This Row],[Rank Sharpe]])/3</f>
        <v>114.33333333333333</v>
      </c>
    </row>
    <row r="83" spans="1:48" x14ac:dyDescent="0.3">
      <c r="A83" t="s">
        <v>254</v>
      </c>
      <c r="B83" t="s">
        <v>255</v>
      </c>
      <c r="C83" t="s">
        <v>2996</v>
      </c>
      <c r="D83" t="s">
        <v>98</v>
      </c>
      <c r="E83">
        <v>100329.80763234</v>
      </c>
      <c r="F83">
        <v>99.7</v>
      </c>
      <c r="G83">
        <v>91.179615087036595</v>
      </c>
      <c r="H83">
        <f>(Table2[[#This Row],[1Y Return vs Nifty]]-AVERAGE(Table2[1Y Return vs Nifty]))/_xlfn.STDEV.P(Table2[1Y Return vs Nifty])</f>
        <v>0.54935448386137831</v>
      </c>
      <c r="I83">
        <v>-8.0251148478251508</v>
      </c>
      <c r="J83">
        <f>(Table2[[#This Row],[1M Return vs Nifty]]-AVERAGE(Table2[1M Return vs Nifty]))/_xlfn.STDEV.P(Table2[1M Return vs Nifty])</f>
        <v>-1.0319592206005841</v>
      </c>
      <c r="K83">
        <v>43.013016622686898</v>
      </c>
      <c r="L83">
        <f>(Table2[[#This Row],[6M Return vs Nifty]]-AVERAGE(Table2[6M Return vs Nifty]))/_xlfn.STDEV.P(Table2[6M Return vs Nifty])</f>
        <v>0.92294942522682688</v>
      </c>
      <c r="M83">
        <v>-3.5018250041456098</v>
      </c>
      <c r="N83">
        <f>(Table2[[#This Row],[1W Return vs Nifty]]-AVERAGE(Table2[1W Return vs Nifty]))/_xlfn.STDEV.P(Table2[1W Return vs Nifty])</f>
        <v>-0.43694960009943501</v>
      </c>
      <c r="O83">
        <v>100.93</v>
      </c>
      <c r="P83">
        <v>98.412903610763806</v>
      </c>
      <c r="Q83">
        <v>80.760604231041299</v>
      </c>
      <c r="R83">
        <v>42.427482252732403</v>
      </c>
      <c r="S83">
        <f>(Table2[[#This Row],[Close Price]]-Table2[[#This Row],[20D EMA]])/Table2[[#This Row],[20D EMA]]</f>
        <v>-1.2186664024571523E-2</v>
      </c>
      <c r="T83">
        <f>(Table2[[#This Row],[Close Price]]-Table2[[#This Row],[50D EMA]])/Table2[[#This Row],[50D EMA]]</f>
        <v>1.3078532814424778E-2</v>
      </c>
      <c r="U83">
        <f>(Table2[[#This Row],[Close Price]]-Table2[[#This Row],[200D EMA]])/Table2[[#This Row],[200D EMA]]</f>
        <v>0.23451280422291743</v>
      </c>
      <c r="V83">
        <v>0.45426238659356999</v>
      </c>
      <c r="W83">
        <v>99.1</v>
      </c>
      <c r="X83">
        <v>100.54</v>
      </c>
      <c r="Y83">
        <v>99.1</v>
      </c>
      <c r="Z83">
        <v>101.2</v>
      </c>
      <c r="AA83">
        <v>91.1</v>
      </c>
      <c r="AB83">
        <v>118</v>
      </c>
      <c r="AC83">
        <f>(Table2[[#This Row],[Close Price]]/Table2[[#This Row],[Day Low]])-1</f>
        <v>6.0544904137236344E-3</v>
      </c>
      <c r="AD83">
        <f>(Table2[[#This Row],[Day High]]/Table2[[#This Row],[Close Price]])-1</f>
        <v>8.4252758274825368E-3</v>
      </c>
      <c r="AE83">
        <f>(Table2[[#This Row],[Close Price]]/Table2[[#This Row],[Current Week Low]])-1</f>
        <v>6.0544904137236344E-3</v>
      </c>
      <c r="AF83">
        <f>(Table2[[#This Row],[Current Week High]]/Table2[[#This Row],[Close Price]])-1</f>
        <v>1.5045135406218657E-2</v>
      </c>
      <c r="AG83">
        <f>(Table2[[#This Row],[Close Price]]/Table2[[#This Row],[Current Month Low]])-1</f>
        <v>9.4401756311745411E-2</v>
      </c>
      <c r="AH83">
        <f>(Table2[[#This Row],[Current Month High]]/Table2[[#This Row],[Close Price]])-1</f>
        <v>0.18355065195586762</v>
      </c>
      <c r="AI83">
        <v>18.3550651955867</v>
      </c>
      <c r="AJ83">
        <v>122.296544035674</v>
      </c>
      <c r="AK83" t="str">
        <f>IF(AND(Table2[[#This Row],[20D EMA]]&gt;Table2[[#This Row],[50D EMA]],Table2[[#This Row],[50D EMA]]&gt;Table2[[#This Row],[200D EMA]]),"Uptrend","Downtrend/NoTrend")</f>
        <v>Uptrend</v>
      </c>
      <c r="AL83">
        <v>0.02</v>
      </c>
      <c r="AM83" t="s">
        <v>3033</v>
      </c>
      <c r="AN83">
        <v>-3.39</v>
      </c>
      <c r="AO83" t="s">
        <v>3034</v>
      </c>
      <c r="AP83">
        <v>0.15764554955607299</v>
      </c>
      <c r="AQ83">
        <f>(Table2[[#This Row],[Sharpe Ratio]]-AVERAGE(Table2[Sharpe Ratio]))/_xlfn.STDEV.P(Table2[Sharpe Ratio])</f>
        <v>1.1374368733810294</v>
      </c>
      <c r="AR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1.1408319617692153</v>
      </c>
      <c r="AS83">
        <f>_xlfn.RANK.AVG(Table2[[#This Row],[1Y Return vs Nifty Z-Score]],Table2[1Y Return vs Nifty Z-Score])</f>
        <v>143</v>
      </c>
      <c r="AT83">
        <f>_xlfn.RANK.AVG(Table2[[#This Row],[6M Return vs Nifty Z-Score]],Table2[6M Return vs Nifty Z-Score])</f>
        <v>109</v>
      </c>
      <c r="AU83">
        <f>_xlfn.RANK.AVG(Table2[[#This Row],[Sharpe Ratio Z-Score]],Table2[Sharpe Ratio Z-Score])</f>
        <v>97</v>
      </c>
      <c r="AV83">
        <f>(Table2[[#This Row],[Rank 1Y]]+Table2[[#This Row],[Rank 6M]]+Table2[[#This Row],[Rank Sharpe]])/3</f>
        <v>116.33333333333333</v>
      </c>
    </row>
    <row r="84" spans="1:48" x14ac:dyDescent="0.3">
      <c r="A84" t="s">
        <v>610</v>
      </c>
      <c r="B84" t="s">
        <v>611</v>
      </c>
      <c r="C84" t="s">
        <v>2992</v>
      </c>
      <c r="D84" t="s">
        <v>450</v>
      </c>
      <c r="E84">
        <v>30129.635421679999</v>
      </c>
      <c r="F84">
        <v>1669.35</v>
      </c>
      <c r="G84">
        <v>130.99289469404999</v>
      </c>
      <c r="H84">
        <f>(Table2[[#This Row],[1Y Return vs Nifty]]-AVERAGE(Table2[1Y Return vs Nifty]))/_xlfn.STDEV.P(Table2[1Y Return vs Nifty])</f>
        <v>1.0215445926081275</v>
      </c>
      <c r="I84">
        <v>29.5566837984782</v>
      </c>
      <c r="J84">
        <f>(Table2[[#This Row],[1M Return vs Nifty]]-AVERAGE(Table2[1M Return vs Nifty]))/_xlfn.STDEV.P(Table2[1M Return vs Nifty])</f>
        <v>2.5926960682665077</v>
      </c>
      <c r="K84">
        <v>105.618222447706</v>
      </c>
      <c r="L84">
        <f>(Table2[[#This Row],[6M Return vs Nifty]]-AVERAGE(Table2[6M Return vs Nifty]))/_xlfn.STDEV.P(Table2[6M Return vs Nifty])</f>
        <v>2.821841454081174</v>
      </c>
      <c r="M84">
        <v>17.5136257105532</v>
      </c>
      <c r="N84">
        <f>(Table2[[#This Row],[1W Return vs Nifty]]-AVERAGE(Table2[1W Return vs Nifty]))/_xlfn.STDEV.P(Table2[1W Return vs Nifty])</f>
        <v>4.191792617485258</v>
      </c>
      <c r="O84">
        <v>1371.44</v>
      </c>
      <c r="P84">
        <v>1217.76693001329</v>
      </c>
      <c r="Q84">
        <v>930.33933474275796</v>
      </c>
      <c r="R84">
        <v>84.690097484526305</v>
      </c>
      <c r="S84">
        <f>(Table2[[#This Row],[Close Price]]-Table2[[#This Row],[20D EMA]])/Table2[[#This Row],[20D EMA]]</f>
        <v>0.21722423146473768</v>
      </c>
      <c r="T84">
        <f>(Table2[[#This Row],[Close Price]]-Table2[[#This Row],[50D EMA]])/Table2[[#This Row],[50D EMA]]</f>
        <v>0.37082881695743009</v>
      </c>
      <c r="U84">
        <f>(Table2[[#This Row],[Close Price]]-Table2[[#This Row],[200D EMA]])/Table2[[#This Row],[200D EMA]]</f>
        <v>0.79434528634821289</v>
      </c>
      <c r="V84">
        <v>1.6080025156554301</v>
      </c>
      <c r="W84">
        <v>1652</v>
      </c>
      <c r="X84">
        <v>1775.95</v>
      </c>
      <c r="Y84">
        <v>1372</v>
      </c>
      <c r="Z84">
        <v>1775.95</v>
      </c>
      <c r="AA84">
        <v>1000</v>
      </c>
      <c r="AB84">
        <v>1775.95</v>
      </c>
      <c r="AC84">
        <f>(Table2[[#This Row],[Close Price]]/Table2[[#This Row],[Day Low]])-1</f>
        <v>1.0502421307506005E-2</v>
      </c>
      <c r="AD84">
        <f>(Table2[[#This Row],[Day High]]/Table2[[#This Row],[Close Price]])-1</f>
        <v>6.385718992422218E-2</v>
      </c>
      <c r="AE84">
        <f>(Table2[[#This Row],[Close Price]]/Table2[[#This Row],[Current Week Low]])-1</f>
        <v>0.21672740524781342</v>
      </c>
      <c r="AF84">
        <f>(Table2[[#This Row],[Current Week High]]/Table2[[#This Row],[Close Price]])-1</f>
        <v>6.385718992422218E-2</v>
      </c>
      <c r="AG84">
        <f>(Table2[[#This Row],[Close Price]]/Table2[[#This Row],[Current Month Low]])-1</f>
        <v>0.66934999999999989</v>
      </c>
      <c r="AH84">
        <f>(Table2[[#This Row],[Current Month High]]/Table2[[#This Row],[Close Price]])-1</f>
        <v>6.385718992422218E-2</v>
      </c>
      <c r="AI84">
        <v>6.38571899242221</v>
      </c>
      <c r="AJ84">
        <v>178.68948247078399</v>
      </c>
      <c r="AK84" t="str">
        <f>IF(AND(Table2[[#This Row],[20D EMA]]&gt;Table2[[#This Row],[50D EMA]],Table2[[#This Row],[50D EMA]]&gt;Table2[[#This Row],[200D EMA]]),"Uptrend","Downtrend/NoTrend")</f>
        <v>Uptrend</v>
      </c>
      <c r="AL84">
        <v>0.79</v>
      </c>
      <c r="AM84" t="s">
        <v>3033</v>
      </c>
      <c r="AN84">
        <v>19.14</v>
      </c>
      <c r="AO84" t="s">
        <v>3033</v>
      </c>
      <c r="AP84">
        <v>8.4491677259739995E-2</v>
      </c>
      <c r="AQ84">
        <f>(Table2[[#This Row],[Sharpe Ratio]]-AVERAGE(Table2[Sharpe Ratio]))/_xlfn.STDEV.P(Table2[Sharpe Ratio])</f>
        <v>0.30925056854312194</v>
      </c>
      <c r="AR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10.937125300984189</v>
      </c>
      <c r="AS84">
        <f>_xlfn.RANK.AVG(Table2[[#This Row],[1Y Return vs Nifty Z-Score]],Table2[1Y Return vs Nifty Z-Score])</f>
        <v>87</v>
      </c>
      <c r="AT84">
        <f>_xlfn.RANK.AVG(Table2[[#This Row],[6M Return vs Nifty Z-Score]],Table2[6M Return vs Nifty Z-Score])</f>
        <v>14</v>
      </c>
      <c r="AU84">
        <f>_xlfn.RANK.AVG(Table2[[#This Row],[Sharpe Ratio Z-Score]],Table2[Sharpe Ratio Z-Score])</f>
        <v>251</v>
      </c>
      <c r="AV84">
        <f>(Table2[[#This Row],[Rank 1Y]]+Table2[[#This Row],[Rank 6M]]+Table2[[#This Row],[Rank Sharpe]])/3</f>
        <v>117.33333333333333</v>
      </c>
    </row>
    <row r="85" spans="1:48" x14ac:dyDescent="0.3">
      <c r="A85" t="s">
        <v>685</v>
      </c>
      <c r="B85" t="s">
        <v>686</v>
      </c>
      <c r="C85" t="s">
        <v>2989</v>
      </c>
      <c r="D85" t="s">
        <v>621</v>
      </c>
      <c r="E85">
        <v>24122.544033599999</v>
      </c>
      <c r="F85">
        <v>1394.3</v>
      </c>
      <c r="G85">
        <v>65.589622180548005</v>
      </c>
      <c r="H85">
        <f>(Table2[[#This Row],[1Y Return vs Nifty]]-AVERAGE(Table2[1Y Return vs Nifty]))/_xlfn.STDEV.P(Table2[1Y Return vs Nifty])</f>
        <v>0.24585420323604593</v>
      </c>
      <c r="I85">
        <v>17.4271486611973</v>
      </c>
      <c r="J85">
        <f>(Table2[[#This Row],[1M Return vs Nifty]]-AVERAGE(Table2[1M Return vs Nifty]))/_xlfn.STDEV.P(Table2[1M Return vs Nifty])</f>
        <v>1.4228376455598286</v>
      </c>
      <c r="K85">
        <v>51.668890353077302</v>
      </c>
      <c r="L85">
        <f>(Table2[[#This Row],[6M Return vs Nifty]]-AVERAGE(Table2[6M Return vs Nifty]))/_xlfn.STDEV.P(Table2[6M Return vs Nifty])</f>
        <v>1.1854926021528498</v>
      </c>
      <c r="M85">
        <v>0.66390235311951595</v>
      </c>
      <c r="N85">
        <f>(Table2[[#This Row],[1W Return vs Nifty]]-AVERAGE(Table2[1W Return vs Nifty]))/_xlfn.STDEV.P(Table2[1W Return vs Nifty])</f>
        <v>0.4805695312906027</v>
      </c>
      <c r="O85">
        <v>1318.45</v>
      </c>
      <c r="P85">
        <v>1176.1028611449899</v>
      </c>
      <c r="Q85">
        <v>931.18283566612899</v>
      </c>
      <c r="R85">
        <v>71.883313605258806</v>
      </c>
      <c r="S85">
        <f>(Table2[[#This Row],[Close Price]]-Table2[[#This Row],[20D EMA]])/Table2[[#This Row],[20D EMA]]</f>
        <v>5.752967499715568E-2</v>
      </c>
      <c r="T85">
        <f>(Table2[[#This Row],[Close Price]]-Table2[[#This Row],[50D EMA]])/Table2[[#This Row],[50D EMA]]</f>
        <v>0.18552555738414339</v>
      </c>
      <c r="U85">
        <f>(Table2[[#This Row],[Close Price]]-Table2[[#This Row],[200D EMA]])/Table2[[#This Row],[200D EMA]]</f>
        <v>0.49734289185278685</v>
      </c>
      <c r="V85">
        <v>0.84615612060012602</v>
      </c>
      <c r="W85">
        <v>1386</v>
      </c>
      <c r="X85">
        <v>1414</v>
      </c>
      <c r="Y85">
        <v>1386</v>
      </c>
      <c r="Z85">
        <v>1450</v>
      </c>
      <c r="AA85">
        <v>1000.55</v>
      </c>
      <c r="AB85">
        <v>1480</v>
      </c>
      <c r="AC85">
        <f>(Table2[[#This Row],[Close Price]]/Table2[[#This Row],[Day Low]])-1</f>
        <v>5.9884559884559874E-3</v>
      </c>
      <c r="AD85">
        <f>(Table2[[#This Row],[Day High]]/Table2[[#This Row],[Close Price]])-1</f>
        <v>1.4128953596787008E-2</v>
      </c>
      <c r="AE85">
        <f>(Table2[[#This Row],[Close Price]]/Table2[[#This Row],[Current Week Low]])-1</f>
        <v>5.9884559884559874E-3</v>
      </c>
      <c r="AF85">
        <f>(Table2[[#This Row],[Current Week High]]/Table2[[#This Row],[Close Price]])-1</f>
        <v>3.9948361184823922E-2</v>
      </c>
      <c r="AG85">
        <f>(Table2[[#This Row],[Close Price]]/Table2[[#This Row],[Current Month Low]])-1</f>
        <v>0.39353355654390088</v>
      </c>
      <c r="AH85">
        <f>(Table2[[#This Row],[Current Month High]]/Table2[[#This Row],[Close Price]])-1</f>
        <v>6.1464534174854757E-2</v>
      </c>
      <c r="AI85">
        <v>6.1464534174854704</v>
      </c>
      <c r="AJ85">
        <v>114.095969289827</v>
      </c>
      <c r="AK85" t="str">
        <f>IF(AND(Table2[[#This Row],[20D EMA]]&gt;Table2[[#This Row],[50D EMA]],Table2[[#This Row],[50D EMA]]&gt;Table2[[#This Row],[200D EMA]]),"Uptrend","Downtrend/NoTrend")</f>
        <v>Uptrend</v>
      </c>
      <c r="AL85">
        <v>0.67</v>
      </c>
      <c r="AM85" t="s">
        <v>3033</v>
      </c>
      <c r="AN85">
        <v>8.52</v>
      </c>
      <c r="AO85" t="s">
        <v>3033</v>
      </c>
      <c r="AP85">
        <v>0.17562861319965301</v>
      </c>
      <c r="AQ85">
        <f>(Table2[[#This Row],[Sharpe Ratio]]-AVERAGE(Table2[Sharpe Ratio]))/_xlfn.STDEV.P(Table2[Sharpe Ratio])</f>
        <v>1.3410259187881037</v>
      </c>
      <c r="AR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4.6757799010274308</v>
      </c>
      <c r="AS85">
        <f>_xlfn.RANK.AVG(Table2[[#This Row],[1Y Return vs Nifty Z-Score]],Table2[1Y Return vs Nifty Z-Score])</f>
        <v>210</v>
      </c>
      <c r="AT85">
        <f>_xlfn.RANK.AVG(Table2[[#This Row],[6M Return vs Nifty Z-Score]],Table2[6M Return vs Nifty Z-Score])</f>
        <v>79</v>
      </c>
      <c r="AU85">
        <f>_xlfn.RANK.AVG(Table2[[#This Row],[Sharpe Ratio Z-Score]],Table2[Sharpe Ratio Z-Score])</f>
        <v>64</v>
      </c>
      <c r="AV85">
        <f>(Table2[[#This Row],[Rank 1Y]]+Table2[[#This Row],[Rank 6M]]+Table2[[#This Row],[Rank Sharpe]])/3</f>
        <v>117.66666666666667</v>
      </c>
    </row>
    <row r="86" spans="1:48" x14ac:dyDescent="0.3">
      <c r="A86" t="s">
        <v>1445</v>
      </c>
      <c r="B86" t="s">
        <v>1446</v>
      </c>
      <c r="C86" t="s">
        <v>3000</v>
      </c>
      <c r="D86" t="s">
        <v>92</v>
      </c>
      <c r="E86">
        <v>6706.1725554199902</v>
      </c>
      <c r="F86">
        <v>2775.55</v>
      </c>
      <c r="G86">
        <v>88.303777618998595</v>
      </c>
      <c r="H86">
        <f>(Table2[[#This Row],[1Y Return vs Nifty]]-AVERAGE(Table2[1Y Return vs Nifty]))/_xlfn.STDEV.P(Table2[1Y Return vs Nifty])</f>
        <v>0.51524671830740398</v>
      </c>
      <c r="I86">
        <v>11.364553104386401</v>
      </c>
      <c r="J86">
        <f>(Table2[[#This Row],[1M Return vs Nifty]]-AVERAGE(Table2[1M Return vs Nifty]))/_xlfn.STDEV.P(Table2[1M Return vs Nifty])</f>
        <v>0.83811791843686223</v>
      </c>
      <c r="K86">
        <v>33.1294566789621</v>
      </c>
      <c r="L86">
        <f>(Table2[[#This Row],[6M Return vs Nifty]]-AVERAGE(Table2[6M Return vs Nifty]))/_xlfn.STDEV.P(Table2[6M Return vs Nifty])</f>
        <v>0.62316903242212984</v>
      </c>
      <c r="M86">
        <v>1.6242742929047</v>
      </c>
      <c r="N86">
        <f>(Table2[[#This Row],[1W Return vs Nifty]]-AVERAGE(Table2[1W Return vs Nifty]))/_xlfn.STDEV.P(Table2[1W Return vs Nifty])</f>
        <v>0.69209552721693357</v>
      </c>
      <c r="O86">
        <v>2593.5700000000002</v>
      </c>
      <c r="P86">
        <v>2507.0555068691901</v>
      </c>
      <c r="Q86">
        <v>2212.1614115386701</v>
      </c>
      <c r="R86">
        <v>66.232091844865806</v>
      </c>
      <c r="S86">
        <f>(Table2[[#This Row],[Close Price]]-Table2[[#This Row],[20D EMA]])/Table2[[#This Row],[20D EMA]]</f>
        <v>7.016583319517114E-2</v>
      </c>
      <c r="T86">
        <f>(Table2[[#This Row],[Close Price]]-Table2[[#This Row],[50D EMA]])/Table2[[#This Row],[50D EMA]]</f>
        <v>0.1070955518915119</v>
      </c>
      <c r="U86">
        <f>(Table2[[#This Row],[Close Price]]-Table2[[#This Row],[200D EMA]])/Table2[[#This Row],[200D EMA]]</f>
        <v>0.25467788449915363</v>
      </c>
      <c r="V86">
        <v>1.11202065168491</v>
      </c>
      <c r="W86">
        <v>2701.95</v>
      </c>
      <c r="X86">
        <v>2798</v>
      </c>
      <c r="Y86">
        <v>2701.95</v>
      </c>
      <c r="Z86">
        <v>2835</v>
      </c>
      <c r="AA86">
        <v>2197.25</v>
      </c>
      <c r="AB86">
        <v>2835</v>
      </c>
      <c r="AC86">
        <f>(Table2[[#This Row],[Close Price]]/Table2[[#This Row],[Day Low]])-1</f>
        <v>2.7239586224763634E-2</v>
      </c>
      <c r="AD86">
        <f>(Table2[[#This Row],[Day High]]/Table2[[#This Row],[Close Price]])-1</f>
        <v>8.0884869665471815E-3</v>
      </c>
      <c r="AE86">
        <f>(Table2[[#This Row],[Close Price]]/Table2[[#This Row],[Current Week Low]])-1</f>
        <v>2.7239586224763634E-2</v>
      </c>
      <c r="AF86">
        <f>(Table2[[#This Row],[Current Week High]]/Table2[[#This Row],[Close Price]])-1</f>
        <v>2.1419178180901E-2</v>
      </c>
      <c r="AG86">
        <f>(Table2[[#This Row],[Close Price]]/Table2[[#This Row],[Current Month Low]])-1</f>
        <v>0.26319262714757086</v>
      </c>
      <c r="AH86">
        <f>(Table2[[#This Row],[Current Month High]]/Table2[[#This Row],[Close Price]])-1</f>
        <v>2.1419178180901E-2</v>
      </c>
      <c r="AI86">
        <v>9.6719569094413593</v>
      </c>
      <c r="AJ86">
        <v>117.340746251125</v>
      </c>
      <c r="AK86" t="str">
        <f>IF(AND(Table2[[#This Row],[20D EMA]]&gt;Table2[[#This Row],[50D EMA]],Table2[[#This Row],[50D EMA]]&gt;Table2[[#This Row],[200D EMA]]),"Uptrend","Downtrend/NoTrend")</f>
        <v>Uptrend</v>
      </c>
      <c r="AL86">
        <v>0</v>
      </c>
      <c r="AM86" t="s">
        <v>3032</v>
      </c>
      <c r="AN86">
        <v>8.11</v>
      </c>
      <c r="AO86" t="s">
        <v>3033</v>
      </c>
      <c r="AP86">
        <v>0.191079887070846</v>
      </c>
      <c r="AQ86">
        <f>(Table2[[#This Row],[Sharpe Ratio]]-AVERAGE(Table2[Sharpe Ratio]))/_xlfn.STDEV.P(Table2[Sharpe Ratio])</f>
        <v>1.5159521805256289</v>
      </c>
      <c r="AR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4.1845813769089579</v>
      </c>
      <c r="AS86">
        <f>_xlfn.RANK.AVG(Table2[[#This Row],[1Y Return vs Nifty Z-Score]],Table2[1Y Return vs Nifty Z-Score])</f>
        <v>146</v>
      </c>
      <c r="AT86">
        <f>_xlfn.RANK.AVG(Table2[[#This Row],[6M Return vs Nifty Z-Score]],Table2[6M Return vs Nifty Z-Score])</f>
        <v>157</v>
      </c>
      <c r="AU86">
        <f>_xlfn.RANK.AVG(Table2[[#This Row],[Sharpe Ratio Z-Score]],Table2[Sharpe Ratio Z-Score])</f>
        <v>51</v>
      </c>
      <c r="AV86">
        <f>(Table2[[#This Row],[Rank 1Y]]+Table2[[#This Row],[Rank 6M]]+Table2[[#This Row],[Rank Sharpe]])/3</f>
        <v>118</v>
      </c>
    </row>
    <row r="87" spans="1:48" x14ac:dyDescent="0.3">
      <c r="A87" t="s">
        <v>353</v>
      </c>
      <c r="B87" t="s">
        <v>354</v>
      </c>
      <c r="C87" t="s">
        <v>3000</v>
      </c>
      <c r="D87" t="s">
        <v>355</v>
      </c>
      <c r="E87">
        <v>69912.820875374993</v>
      </c>
      <c r="F87">
        <v>11398.05</v>
      </c>
      <c r="G87">
        <v>129.47258091271601</v>
      </c>
      <c r="H87">
        <f>(Table2[[#This Row],[1Y Return vs Nifty]]-AVERAGE(Table2[1Y Return vs Nifty]))/_xlfn.STDEV.P(Table2[1Y Return vs Nifty])</f>
        <v>1.0035134950240234</v>
      </c>
      <c r="I87">
        <v>21.012634397372999</v>
      </c>
      <c r="J87">
        <f>(Table2[[#This Row],[1M Return vs Nifty]]-AVERAGE(Table2[1M Return vs Nifty]))/_xlfn.STDEV.P(Table2[1M Return vs Nifty])</f>
        <v>1.7686473275044978</v>
      </c>
      <c r="K87">
        <v>65.225637868449397</v>
      </c>
      <c r="L87">
        <f>(Table2[[#This Row],[6M Return vs Nifty]]-AVERAGE(Table2[6M Return vs Nifty]))/_xlfn.STDEV.P(Table2[6M Return vs Nifty])</f>
        <v>1.596685241085815</v>
      </c>
      <c r="M87">
        <v>-0.13210942967231701</v>
      </c>
      <c r="N87">
        <f>(Table2[[#This Row],[1W Return vs Nifty]]-AVERAGE(Table2[1W Return vs Nifty]))/_xlfn.STDEV.P(Table2[1W Return vs Nifty])</f>
        <v>0.30524455754990892</v>
      </c>
      <c r="O87">
        <v>10627.02</v>
      </c>
      <c r="P87">
        <v>9507.4622417345799</v>
      </c>
      <c r="Q87">
        <v>7243.71482131423</v>
      </c>
      <c r="R87">
        <v>80.898514646060306</v>
      </c>
      <c r="S87">
        <f>(Table2[[#This Row],[Close Price]]-Table2[[#This Row],[20D EMA]])/Table2[[#This Row],[20D EMA]]</f>
        <v>7.2553735666254393E-2</v>
      </c>
      <c r="T87">
        <f>(Table2[[#This Row],[Close Price]]-Table2[[#This Row],[50D EMA]])/Table2[[#This Row],[50D EMA]]</f>
        <v>0.19885303882316474</v>
      </c>
      <c r="U87">
        <f>(Table2[[#This Row],[Close Price]]-Table2[[#This Row],[200D EMA]])/Table2[[#This Row],[200D EMA]]</f>
        <v>0.57350893583798579</v>
      </c>
      <c r="V87">
        <v>1.0561081963646299</v>
      </c>
      <c r="W87">
        <v>11376.2</v>
      </c>
      <c r="X87">
        <v>11723</v>
      </c>
      <c r="Y87">
        <v>11376.2</v>
      </c>
      <c r="Z87">
        <v>11745.85</v>
      </c>
      <c r="AA87">
        <v>8453</v>
      </c>
      <c r="AB87">
        <v>11745.85</v>
      </c>
      <c r="AC87">
        <f>(Table2[[#This Row],[Close Price]]/Table2[[#This Row],[Day Low]])-1</f>
        <v>1.9206765000614467E-3</v>
      </c>
      <c r="AD87">
        <f>(Table2[[#This Row],[Day High]]/Table2[[#This Row],[Close Price]])-1</f>
        <v>2.8509262549295755E-2</v>
      </c>
      <c r="AE87">
        <f>(Table2[[#This Row],[Close Price]]/Table2[[#This Row],[Current Week Low]])-1</f>
        <v>1.9206765000614467E-3</v>
      </c>
      <c r="AF87">
        <f>(Table2[[#This Row],[Current Week High]]/Table2[[#This Row],[Close Price]])-1</f>
        <v>3.0513991428358533E-2</v>
      </c>
      <c r="AG87">
        <f>(Table2[[#This Row],[Close Price]]/Table2[[#This Row],[Current Month Low]])-1</f>
        <v>0.34840293386963195</v>
      </c>
      <c r="AH87">
        <f>(Table2[[#This Row],[Current Month High]]/Table2[[#This Row],[Close Price]])-1</f>
        <v>3.0513991428358533E-2</v>
      </c>
      <c r="AI87">
        <v>3.0513991428358498</v>
      </c>
      <c r="AJ87">
        <v>188.339236023273</v>
      </c>
      <c r="AK87" t="str">
        <f>IF(AND(Table2[[#This Row],[20D EMA]]&gt;Table2[[#This Row],[50D EMA]],Table2[[#This Row],[50D EMA]]&gt;Table2[[#This Row],[200D EMA]]),"Uptrend","Downtrend/NoTrend")</f>
        <v>Uptrend</v>
      </c>
      <c r="AL87">
        <v>0.37</v>
      </c>
      <c r="AM87" t="s">
        <v>3033</v>
      </c>
      <c r="AN87">
        <v>14.15</v>
      </c>
      <c r="AO87" t="s">
        <v>3033</v>
      </c>
      <c r="AP87">
        <v>0.101273307868131</v>
      </c>
      <c r="AQ87">
        <f>(Table2[[#This Row],[Sharpe Ratio]]-AVERAGE(Table2[Sharpe Ratio]))/_xlfn.STDEV.P(Table2[Sharpe Ratio])</f>
        <v>0.49923800470259866</v>
      </c>
      <c r="AR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5.1733286258668434</v>
      </c>
      <c r="AS87">
        <f>_xlfn.RANK.AVG(Table2[[#This Row],[1Y Return vs Nifty Z-Score]],Table2[1Y Return vs Nifty Z-Score])</f>
        <v>90</v>
      </c>
      <c r="AT87">
        <f>_xlfn.RANK.AVG(Table2[[#This Row],[6M Return vs Nifty Z-Score]],Table2[6M Return vs Nifty Z-Score])</f>
        <v>50</v>
      </c>
      <c r="AU87">
        <f>_xlfn.RANK.AVG(Table2[[#This Row],[Sharpe Ratio Z-Score]],Table2[Sharpe Ratio Z-Score])</f>
        <v>217</v>
      </c>
      <c r="AV87">
        <f>(Table2[[#This Row],[Rank 1Y]]+Table2[[#This Row],[Rank 6M]]+Table2[[#This Row],[Rank Sharpe]])/3</f>
        <v>119</v>
      </c>
    </row>
    <row r="88" spans="1:48" x14ac:dyDescent="0.3">
      <c r="A88" t="s">
        <v>512</v>
      </c>
      <c r="B88" t="s">
        <v>513</v>
      </c>
      <c r="C88" t="s">
        <v>2991</v>
      </c>
      <c r="D88" t="s">
        <v>46</v>
      </c>
      <c r="E88">
        <v>39682.269</v>
      </c>
      <c r="F88">
        <v>65.69</v>
      </c>
      <c r="G88">
        <v>113.363484008173</v>
      </c>
      <c r="H88">
        <f>(Table2[[#This Row],[1Y Return vs Nifty]]-AVERAGE(Table2[1Y Return vs Nifty]))/_xlfn.STDEV.P(Table2[1Y Return vs Nifty])</f>
        <v>0.81245773940051202</v>
      </c>
      <c r="I88">
        <v>-15.5325586428095</v>
      </c>
      <c r="J88">
        <f>(Table2[[#This Row],[1M Return vs Nifty]]-AVERAGE(Table2[1M Return vs Nifty]))/_xlfn.STDEV.P(Table2[1M Return vs Nifty])</f>
        <v>-1.7560303624175042</v>
      </c>
      <c r="K88">
        <v>45.644003746832901</v>
      </c>
      <c r="L88">
        <f>(Table2[[#This Row],[6M Return vs Nifty]]-AVERAGE(Table2[6M Return vs Nifty]))/_xlfn.STDEV.P(Table2[6M Return vs Nifty])</f>
        <v>1.0027504643292766</v>
      </c>
      <c r="M88">
        <v>-3.2643454429362602</v>
      </c>
      <c r="N88">
        <f>(Table2[[#This Row],[1W Return vs Nifty]]-AVERAGE(Table2[1W Return vs Nifty]))/_xlfn.STDEV.P(Table2[1W Return vs Nifty])</f>
        <v>-0.38464371878829234</v>
      </c>
      <c r="O88">
        <v>67.25</v>
      </c>
      <c r="P88">
        <v>66.809393585473899</v>
      </c>
      <c r="Q88">
        <v>54.623299959156498</v>
      </c>
      <c r="R88">
        <v>43.827688266466197</v>
      </c>
      <c r="S88">
        <f>(Table2[[#This Row],[Close Price]]-Table2[[#This Row],[20D EMA]])/Table2[[#This Row],[20D EMA]]</f>
        <v>-2.3197026022304865E-2</v>
      </c>
      <c r="T88">
        <f>(Table2[[#This Row],[Close Price]]-Table2[[#This Row],[50D EMA]])/Table2[[#This Row],[50D EMA]]</f>
        <v>-1.6755032868870198E-2</v>
      </c>
      <c r="U88">
        <f>(Table2[[#This Row],[Close Price]]-Table2[[#This Row],[200D EMA]])/Table2[[#This Row],[200D EMA]]</f>
        <v>0.20260035642515939</v>
      </c>
      <c r="V88">
        <v>1.0146823234070801</v>
      </c>
      <c r="W88">
        <v>65.41</v>
      </c>
      <c r="X88">
        <v>66.39</v>
      </c>
      <c r="Y88">
        <v>65.37</v>
      </c>
      <c r="Z88">
        <v>67.3</v>
      </c>
      <c r="AA88">
        <v>58.25</v>
      </c>
      <c r="AB88">
        <v>78.150000000000006</v>
      </c>
      <c r="AC88">
        <f>(Table2[[#This Row],[Close Price]]/Table2[[#This Row],[Day Low]])-1</f>
        <v>4.2806910258370579E-3</v>
      </c>
      <c r="AD88">
        <f>(Table2[[#This Row],[Day High]]/Table2[[#This Row],[Close Price]])-1</f>
        <v>1.0656112041406596E-2</v>
      </c>
      <c r="AE88">
        <f>(Table2[[#This Row],[Close Price]]/Table2[[#This Row],[Current Week Low]])-1</f>
        <v>4.8952118708887049E-3</v>
      </c>
      <c r="AF88">
        <f>(Table2[[#This Row],[Current Week High]]/Table2[[#This Row],[Close Price]])-1</f>
        <v>2.4509057695235148E-2</v>
      </c>
      <c r="AG88">
        <f>(Table2[[#This Row],[Close Price]]/Table2[[#This Row],[Current Month Low]])-1</f>
        <v>0.12772532188841201</v>
      </c>
      <c r="AH88">
        <f>(Table2[[#This Row],[Current Month High]]/Table2[[#This Row],[Close Price]])-1</f>
        <v>0.18967879433703771</v>
      </c>
      <c r="AI88">
        <v>18.9678794337037</v>
      </c>
      <c r="AJ88">
        <v>163.286573146292</v>
      </c>
      <c r="AK88" t="str">
        <f>IF(AND(Table2[[#This Row],[20D EMA]]&gt;Table2[[#This Row],[50D EMA]],Table2[[#This Row],[50D EMA]]&gt;Table2[[#This Row],[200D EMA]]),"Uptrend","Downtrend/NoTrend")</f>
        <v>Uptrend</v>
      </c>
      <c r="AL88">
        <v>-0.03</v>
      </c>
      <c r="AM88" t="s">
        <v>3034</v>
      </c>
      <c r="AN88">
        <v>-14.52</v>
      </c>
      <c r="AO88" t="s">
        <v>3034</v>
      </c>
      <c r="AP88">
        <v>0.13177190201771499</v>
      </c>
      <c r="AQ88">
        <f>(Table2[[#This Row],[Sharpe Ratio]]-AVERAGE(Table2[Sharpe Ratio]))/_xlfn.STDEV.P(Table2[Sharpe Ratio])</f>
        <v>0.84451730706375505</v>
      </c>
      <c r="AR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0.5190514295877473</v>
      </c>
      <c r="AS88">
        <f>_xlfn.RANK.AVG(Table2[[#This Row],[1Y Return vs Nifty Z-Score]],Table2[1Y Return vs Nifty Z-Score])</f>
        <v>111</v>
      </c>
      <c r="AT88">
        <f>_xlfn.RANK.AVG(Table2[[#This Row],[6M Return vs Nifty Z-Score]],Table2[6M Return vs Nifty Z-Score])</f>
        <v>97</v>
      </c>
      <c r="AU88">
        <f>_xlfn.RANK.AVG(Table2[[#This Row],[Sharpe Ratio Z-Score]],Table2[Sharpe Ratio Z-Score])</f>
        <v>150</v>
      </c>
      <c r="AV88">
        <f>(Table2[[#This Row],[Rank 1Y]]+Table2[[#This Row],[Rank 6M]]+Table2[[#This Row],[Rank Sharpe]])/3</f>
        <v>119.33333333333333</v>
      </c>
    </row>
    <row r="89" spans="1:48" x14ac:dyDescent="0.3">
      <c r="A89" t="s">
        <v>1527</v>
      </c>
      <c r="B89" t="s">
        <v>1528</v>
      </c>
      <c r="C89" t="s">
        <v>2992</v>
      </c>
      <c r="D89" t="s">
        <v>196</v>
      </c>
      <c r="E89">
        <v>5939.1904088000001</v>
      </c>
      <c r="F89">
        <v>2087.65</v>
      </c>
      <c r="G89">
        <v>144.429877133688</v>
      </c>
      <c r="H89">
        <f>(Table2[[#This Row],[1Y Return vs Nifty]]-AVERAGE(Table2[1Y Return vs Nifty]))/_xlfn.STDEV.P(Table2[1Y Return vs Nifty])</f>
        <v>1.1809087610973554</v>
      </c>
      <c r="I89">
        <v>21.723189569597501</v>
      </c>
      <c r="J89">
        <f>(Table2[[#This Row],[1M Return vs Nifty]]-AVERAGE(Table2[1M Return vs Nifty]))/_xlfn.STDEV.P(Table2[1M Return vs Nifty])</f>
        <v>1.8371783094107814</v>
      </c>
      <c r="K89">
        <v>54.404617797569799</v>
      </c>
      <c r="L89">
        <f>(Table2[[#This Row],[6M Return vs Nifty]]-AVERAGE(Table2[6M Return vs Nifty]))/_xlfn.STDEV.P(Table2[6M Return vs Nifty])</f>
        <v>1.2684705425494429</v>
      </c>
      <c r="M89">
        <v>9.4775226323448791</v>
      </c>
      <c r="N89">
        <f>(Table2[[#This Row],[1W Return vs Nifty]]-AVERAGE(Table2[1W Return vs Nifty]))/_xlfn.STDEV.P(Table2[1W Return vs Nifty])</f>
        <v>2.4218068061912619</v>
      </c>
      <c r="O89">
        <v>1760.26</v>
      </c>
      <c r="P89">
        <v>1624.5556016599201</v>
      </c>
      <c r="Q89">
        <v>1346.46756226961</v>
      </c>
      <c r="R89">
        <v>87.428254200051896</v>
      </c>
      <c r="S89">
        <f>(Table2[[#This Row],[Close Price]]-Table2[[#This Row],[20D EMA]])/Table2[[#This Row],[20D EMA]]</f>
        <v>0.18598956972265465</v>
      </c>
      <c r="T89">
        <f>(Table2[[#This Row],[Close Price]]-Table2[[#This Row],[50D EMA]])/Table2[[#This Row],[50D EMA]]</f>
        <v>0.28505912501049807</v>
      </c>
      <c r="U89">
        <f>(Table2[[#This Row],[Close Price]]-Table2[[#This Row],[200D EMA]])/Table2[[#This Row],[200D EMA]]</f>
        <v>0.55046438436366829</v>
      </c>
      <c r="V89">
        <v>1.6767497316555999</v>
      </c>
      <c r="W89">
        <v>2001</v>
      </c>
      <c r="X89">
        <v>2193.1</v>
      </c>
      <c r="Y89">
        <v>1805.8</v>
      </c>
      <c r="Z89">
        <v>2193.1</v>
      </c>
      <c r="AA89">
        <v>1419.1</v>
      </c>
      <c r="AB89">
        <v>2193.1</v>
      </c>
      <c r="AC89">
        <f>(Table2[[#This Row],[Close Price]]/Table2[[#This Row],[Day Low]])-1</f>
        <v>4.3303348325837154E-2</v>
      </c>
      <c r="AD89">
        <f>(Table2[[#This Row],[Day High]]/Table2[[#This Row],[Close Price]])-1</f>
        <v>5.0511340502478852E-2</v>
      </c>
      <c r="AE89">
        <f>(Table2[[#This Row],[Close Price]]/Table2[[#This Row],[Current Week Low]])-1</f>
        <v>0.15608040757558994</v>
      </c>
      <c r="AF89">
        <f>(Table2[[#This Row],[Current Week High]]/Table2[[#This Row],[Close Price]])-1</f>
        <v>5.0511340502478852E-2</v>
      </c>
      <c r="AG89">
        <f>(Table2[[#This Row],[Close Price]]/Table2[[#This Row],[Current Month Low]])-1</f>
        <v>0.47110844901698279</v>
      </c>
      <c r="AH89">
        <f>(Table2[[#This Row],[Current Month High]]/Table2[[#This Row],[Close Price]])-1</f>
        <v>5.0511340502478852E-2</v>
      </c>
      <c r="AI89">
        <v>5.0511340502478799</v>
      </c>
      <c r="AJ89">
        <v>174.708862425159</v>
      </c>
      <c r="AK89" t="str">
        <f>IF(AND(Table2[[#This Row],[20D EMA]]&gt;Table2[[#This Row],[50D EMA]],Table2[[#This Row],[50D EMA]]&gt;Table2[[#This Row],[200D EMA]]),"Uptrend","Downtrend/NoTrend")</f>
        <v>Uptrend</v>
      </c>
      <c r="AL89">
        <v>0.26</v>
      </c>
      <c r="AM89" t="s">
        <v>3033</v>
      </c>
      <c r="AN89">
        <v>30.48</v>
      </c>
      <c r="AO89" t="s">
        <v>3033</v>
      </c>
      <c r="AP89">
        <v>0.101800876455128</v>
      </c>
      <c r="AQ89">
        <f>(Table2[[#This Row],[Sharpe Ratio]]-AVERAGE(Table2[Sharpe Ratio]))/_xlfn.STDEV.P(Table2[Sharpe Ratio])</f>
        <v>0.50521069028845111</v>
      </c>
      <c r="AR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7.2135751095372918</v>
      </c>
      <c r="AS89">
        <f>_xlfn.RANK.AVG(Table2[[#This Row],[1Y Return vs Nifty Z-Score]],Table2[1Y Return vs Nifty Z-Score])</f>
        <v>72</v>
      </c>
      <c r="AT89">
        <f>_xlfn.RANK.AVG(Table2[[#This Row],[6M Return vs Nifty Z-Score]],Table2[6M Return vs Nifty Z-Score])</f>
        <v>72</v>
      </c>
      <c r="AU89">
        <f>_xlfn.RANK.AVG(Table2[[#This Row],[Sharpe Ratio Z-Score]],Table2[Sharpe Ratio Z-Score])</f>
        <v>215</v>
      </c>
      <c r="AV89">
        <f>(Table2[[#This Row],[Rank 1Y]]+Table2[[#This Row],[Rank 6M]]+Table2[[#This Row],[Rank Sharpe]])/3</f>
        <v>119.66666666666667</v>
      </c>
    </row>
    <row r="90" spans="1:48" x14ac:dyDescent="0.3">
      <c r="A90" t="s">
        <v>811</v>
      </c>
      <c r="B90" t="s">
        <v>812</v>
      </c>
      <c r="C90" t="s">
        <v>602</v>
      </c>
      <c r="D90" t="s">
        <v>471</v>
      </c>
      <c r="E90">
        <v>18497.304732140001</v>
      </c>
      <c r="F90">
        <v>2995.05</v>
      </c>
      <c r="G90">
        <v>47.346020107563</v>
      </c>
      <c r="H90">
        <f>(Table2[[#This Row],[1Y Return vs Nifty]]-AVERAGE(Table2[1Y Return vs Nifty]))/_xlfn.STDEV.P(Table2[1Y Return vs Nifty])</f>
        <v>2.9482969019568265E-2</v>
      </c>
      <c r="I90">
        <v>20.8810030987906</v>
      </c>
      <c r="J90">
        <f>(Table2[[#This Row],[1M Return vs Nifty]]-AVERAGE(Table2[1M Return vs Nifty]))/_xlfn.STDEV.P(Table2[1M Return vs Nifty])</f>
        <v>1.7559518711992403</v>
      </c>
      <c r="K90">
        <v>63.134033403853699</v>
      </c>
      <c r="L90">
        <f>(Table2[[#This Row],[6M Return vs Nifty]]-AVERAGE(Table2[6M Return vs Nifty]))/_xlfn.STDEV.P(Table2[6M Return vs Nifty])</f>
        <v>1.5332443340079296</v>
      </c>
      <c r="M90">
        <v>9.8985424497574908</v>
      </c>
      <c r="N90">
        <f>(Table2[[#This Row],[1W Return vs Nifty]]-AVERAGE(Table2[1W Return vs Nifty]))/_xlfn.STDEV.P(Table2[1W Return vs Nifty])</f>
        <v>2.514538207946758</v>
      </c>
      <c r="O90">
        <v>2490.3000000000002</v>
      </c>
      <c r="P90">
        <v>2287.0302165150702</v>
      </c>
      <c r="Q90">
        <v>1948.0013695356599</v>
      </c>
      <c r="R90">
        <v>80.079337789771003</v>
      </c>
      <c r="S90">
        <f>(Table2[[#This Row],[Close Price]]-Table2[[#This Row],[20D EMA]])/Table2[[#This Row],[20D EMA]]</f>
        <v>0.20268642332249126</v>
      </c>
      <c r="T90">
        <f>(Table2[[#This Row],[Close Price]]-Table2[[#This Row],[50D EMA]])/Table2[[#This Row],[50D EMA]]</f>
        <v>0.30958042371814226</v>
      </c>
      <c r="U90">
        <f>(Table2[[#This Row],[Close Price]]-Table2[[#This Row],[200D EMA]])/Table2[[#This Row],[200D EMA]]</f>
        <v>0.53749891906591551</v>
      </c>
      <c r="V90">
        <v>1.8837366615925399</v>
      </c>
      <c r="W90">
        <v>2783.55</v>
      </c>
      <c r="X90">
        <v>3030</v>
      </c>
      <c r="Y90">
        <v>2501.1</v>
      </c>
      <c r="Z90">
        <v>3030</v>
      </c>
      <c r="AA90">
        <v>1889.85</v>
      </c>
      <c r="AB90">
        <v>3030</v>
      </c>
      <c r="AC90">
        <f>(Table2[[#This Row],[Close Price]]/Table2[[#This Row],[Day Low]])-1</f>
        <v>7.5982109177129997E-2</v>
      </c>
      <c r="AD90">
        <f>(Table2[[#This Row],[Day High]]/Table2[[#This Row],[Close Price]])-1</f>
        <v>1.1669254269544682E-2</v>
      </c>
      <c r="AE90">
        <f>(Table2[[#This Row],[Close Price]]/Table2[[#This Row],[Current Week Low]])-1</f>
        <v>0.19749310303466494</v>
      </c>
      <c r="AF90">
        <f>(Table2[[#This Row],[Current Week High]]/Table2[[#This Row],[Close Price]])-1</f>
        <v>1.1669254269544682E-2</v>
      </c>
      <c r="AG90">
        <f>(Table2[[#This Row],[Close Price]]/Table2[[#This Row],[Current Month Low]])-1</f>
        <v>0.58480831812048595</v>
      </c>
      <c r="AH90">
        <f>(Table2[[#This Row],[Current Month High]]/Table2[[#This Row],[Close Price]])-1</f>
        <v>1.1669254269544682E-2</v>
      </c>
      <c r="AI90">
        <v>1.16692542695446</v>
      </c>
      <c r="AJ90">
        <v>101.334364076364</v>
      </c>
      <c r="AK90" t="str">
        <f>IF(AND(Table2[[#This Row],[20D EMA]]&gt;Table2[[#This Row],[50D EMA]],Table2[[#This Row],[50D EMA]]&gt;Table2[[#This Row],[200D EMA]]),"Uptrend","Downtrend/NoTrend")</f>
        <v>Uptrend</v>
      </c>
      <c r="AL90">
        <v>0.43</v>
      </c>
      <c r="AM90" t="s">
        <v>3033</v>
      </c>
      <c r="AN90">
        <v>21.18</v>
      </c>
      <c r="AO90" t="s">
        <v>3033</v>
      </c>
      <c r="AP90">
        <v>0.200086783438196</v>
      </c>
      <c r="AQ90">
        <f>(Table2[[#This Row],[Sharpe Ratio]]-AVERAGE(Table2[Sharpe Ratio]))/_xlfn.STDEV.P(Table2[Sharpe Ratio])</f>
        <v>1.617920647626276</v>
      </c>
      <c r="AR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7.4511380297997718</v>
      </c>
      <c r="AS90">
        <f>_xlfn.RANK.AVG(Table2[[#This Row],[1Y Return vs Nifty Z-Score]],Table2[1Y Return vs Nifty Z-Score])</f>
        <v>269</v>
      </c>
      <c r="AT90">
        <f>_xlfn.RANK.AVG(Table2[[#This Row],[6M Return vs Nifty Z-Score]],Table2[6M Return vs Nifty Z-Score])</f>
        <v>55</v>
      </c>
      <c r="AU90">
        <f>_xlfn.RANK.AVG(Table2[[#This Row],[Sharpe Ratio Z-Score]],Table2[Sharpe Ratio Z-Score])</f>
        <v>39</v>
      </c>
      <c r="AV90">
        <f>(Table2[[#This Row],[Rank 1Y]]+Table2[[#This Row],[Rank 6M]]+Table2[[#This Row],[Rank Sharpe]])/3</f>
        <v>121</v>
      </c>
    </row>
    <row r="91" spans="1:48" x14ac:dyDescent="0.3">
      <c r="A91" t="s">
        <v>956</v>
      </c>
      <c r="B91" t="s">
        <v>957</v>
      </c>
      <c r="C91" t="s">
        <v>2986</v>
      </c>
      <c r="D91" t="s">
        <v>18</v>
      </c>
      <c r="E91">
        <v>14279.858703</v>
      </c>
      <c r="F91">
        <v>948.8</v>
      </c>
      <c r="G91">
        <v>121.16483759517899</v>
      </c>
      <c r="H91">
        <f>(Table2[[#This Row],[1Y Return vs Nifty]]-AVERAGE(Table2[1Y Return vs Nifty]))/_xlfn.STDEV.P(Table2[1Y Return vs Nifty])</f>
        <v>0.9049826967760729</v>
      </c>
      <c r="I91">
        <v>-5.5468105148440898</v>
      </c>
      <c r="J91">
        <f>(Table2[[#This Row],[1M Return vs Nifty]]-AVERAGE(Table2[1M Return vs Nifty]))/_xlfn.STDEV.P(Table2[1M Return vs Nifty])</f>
        <v>-0.79293396817707806</v>
      </c>
      <c r="K91">
        <v>27.829490925093499</v>
      </c>
      <c r="L91">
        <f>(Table2[[#This Row],[6M Return vs Nifty]]-AVERAGE(Table2[6M Return vs Nifty]))/_xlfn.STDEV.P(Table2[6M Return vs Nifty])</f>
        <v>0.46241462565041414</v>
      </c>
      <c r="M91">
        <v>-5.2684438057439698</v>
      </c>
      <c r="N91">
        <f>(Table2[[#This Row],[1W Return vs Nifty]]-AVERAGE(Table2[1W Return vs Nifty]))/_xlfn.STDEV.P(Table2[1W Return vs Nifty])</f>
        <v>-0.82605488936253046</v>
      </c>
      <c r="O91">
        <v>956.68</v>
      </c>
      <c r="P91">
        <v>940.39349532174299</v>
      </c>
      <c r="Q91">
        <v>786.63538244957203</v>
      </c>
      <c r="R91">
        <v>47.512063215933303</v>
      </c>
      <c r="S91">
        <f>(Table2[[#This Row],[Close Price]]-Table2[[#This Row],[20D EMA]])/Table2[[#This Row],[20D EMA]]</f>
        <v>-8.2368189990383364E-3</v>
      </c>
      <c r="T91">
        <f>(Table2[[#This Row],[Close Price]]-Table2[[#This Row],[50D EMA]])/Table2[[#This Row],[50D EMA]]</f>
        <v>8.9393479645249914E-3</v>
      </c>
      <c r="U91">
        <f>(Table2[[#This Row],[Close Price]]-Table2[[#This Row],[200D EMA]])/Table2[[#This Row],[200D EMA]]</f>
        <v>0.20614966116251912</v>
      </c>
      <c r="V91">
        <v>0.46426317738429601</v>
      </c>
      <c r="W91">
        <v>945.05</v>
      </c>
      <c r="X91">
        <v>961.2</v>
      </c>
      <c r="Y91">
        <v>945.05</v>
      </c>
      <c r="Z91">
        <v>1008.9</v>
      </c>
      <c r="AA91">
        <v>794.3</v>
      </c>
      <c r="AB91">
        <v>1015</v>
      </c>
      <c r="AC91">
        <f>(Table2[[#This Row],[Close Price]]/Table2[[#This Row],[Day Low]])-1</f>
        <v>3.968044018834993E-3</v>
      </c>
      <c r="AD91">
        <f>(Table2[[#This Row],[Day High]]/Table2[[#This Row],[Close Price]])-1</f>
        <v>1.3069139966273235E-2</v>
      </c>
      <c r="AE91">
        <f>(Table2[[#This Row],[Close Price]]/Table2[[#This Row],[Current Week Low]])-1</f>
        <v>3.968044018834993E-3</v>
      </c>
      <c r="AF91">
        <f>(Table2[[#This Row],[Current Week High]]/Table2[[#This Row],[Close Price]])-1</f>
        <v>6.3343170320404818E-2</v>
      </c>
      <c r="AG91">
        <f>(Table2[[#This Row],[Close Price]]/Table2[[#This Row],[Current Month Low]])-1</f>
        <v>0.19451089009190481</v>
      </c>
      <c r="AH91">
        <f>(Table2[[#This Row],[Current Month High]]/Table2[[#This Row],[Close Price]])-1</f>
        <v>6.977234401349075E-2</v>
      </c>
      <c r="AI91">
        <v>18.307335581787498</v>
      </c>
      <c r="AJ91">
        <v>172.72204656510399</v>
      </c>
      <c r="AK91" t="str">
        <f>IF(AND(Table2[[#This Row],[20D EMA]]&gt;Table2[[#This Row],[50D EMA]],Table2[[#This Row],[50D EMA]]&gt;Table2[[#This Row],[200D EMA]]),"Uptrend","Downtrend/NoTrend")</f>
        <v>Uptrend</v>
      </c>
      <c r="AL91">
        <v>-0.02</v>
      </c>
      <c r="AM91" t="s">
        <v>3034</v>
      </c>
      <c r="AN91">
        <v>-0.51</v>
      </c>
      <c r="AO91" t="s">
        <v>3034</v>
      </c>
      <c r="AP91">
        <v>0.16738642970229001</v>
      </c>
      <c r="AQ91">
        <f>(Table2[[#This Row],[Sharpe Ratio]]-AVERAGE(Table2[Sharpe Ratio]))/_xlfn.STDEV.P(Table2[Sharpe Ratio])</f>
        <v>1.2477148843861803</v>
      </c>
      <c r="AR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0.99612334927305868</v>
      </c>
      <c r="AS91">
        <f>_xlfn.RANK.AVG(Table2[[#This Row],[1Y Return vs Nifty Z-Score]],Table2[1Y Return vs Nifty Z-Score])</f>
        <v>100</v>
      </c>
      <c r="AT91">
        <f>_xlfn.RANK.AVG(Table2[[#This Row],[6M Return vs Nifty Z-Score]],Table2[6M Return vs Nifty Z-Score])</f>
        <v>190</v>
      </c>
      <c r="AU91">
        <f>_xlfn.RANK.AVG(Table2[[#This Row],[Sharpe Ratio Z-Score]],Table2[Sharpe Ratio Z-Score])</f>
        <v>77</v>
      </c>
      <c r="AV91">
        <f>(Table2[[#This Row],[Rank 1Y]]+Table2[[#This Row],[Rank 6M]]+Table2[[#This Row],[Rank Sharpe]])/3</f>
        <v>122.33333333333333</v>
      </c>
    </row>
    <row r="92" spans="1:48" x14ac:dyDescent="0.3">
      <c r="A92" t="s">
        <v>1449</v>
      </c>
      <c r="B92" t="s">
        <v>1450</v>
      </c>
      <c r="C92" t="s">
        <v>2988</v>
      </c>
      <c r="D92" t="s">
        <v>49</v>
      </c>
      <c r="E92">
        <v>6657.2000237399998</v>
      </c>
      <c r="F92">
        <v>77.7</v>
      </c>
      <c r="G92">
        <v>187.192880845964</v>
      </c>
      <c r="H92">
        <f>(Table2[[#This Row],[1Y Return vs Nifty]]-AVERAGE(Table2[1Y Return vs Nifty]))/_xlfn.STDEV.P(Table2[1Y Return vs Nifty])</f>
        <v>1.6880829394757735</v>
      </c>
      <c r="I92">
        <v>11.856804580608999</v>
      </c>
      <c r="J92">
        <f>(Table2[[#This Row],[1M Return vs Nifty]]-AVERAGE(Table2[1M Return vs Nifty]))/_xlfn.STDEV.P(Table2[1M Return vs Nifty])</f>
        <v>0.8855941431257085</v>
      </c>
      <c r="K92">
        <v>53.9099112657116</v>
      </c>
      <c r="L92">
        <f>(Table2[[#This Row],[6M Return vs Nifty]]-AVERAGE(Table2[6M Return vs Nifty]))/_xlfn.STDEV.P(Table2[6M Return vs Nifty])</f>
        <v>1.2534654918098398</v>
      </c>
      <c r="M92">
        <v>-1.6618713070490601</v>
      </c>
      <c r="N92">
        <f>(Table2[[#This Row],[1W Return vs Nifty]]-AVERAGE(Table2[1W Return vs Nifty]))/_xlfn.STDEV.P(Table2[1W Return vs Nifty])</f>
        <v>-3.169198884130324E-2</v>
      </c>
      <c r="O92">
        <v>70.84</v>
      </c>
      <c r="P92">
        <v>69.292180790474006</v>
      </c>
      <c r="Q92">
        <v>58.946999118646403</v>
      </c>
      <c r="R92">
        <v>63.916871542313103</v>
      </c>
      <c r="S92">
        <f>(Table2[[#This Row],[Close Price]]-Table2[[#This Row],[20D EMA]])/Table2[[#This Row],[20D EMA]]</f>
        <v>9.6837944664031603E-2</v>
      </c>
      <c r="T92">
        <f>(Table2[[#This Row],[Close Price]]-Table2[[#This Row],[50D EMA]])/Table2[[#This Row],[50D EMA]]</f>
        <v>0.12133864331604162</v>
      </c>
      <c r="U92">
        <f>(Table2[[#This Row],[Close Price]]-Table2[[#This Row],[200D EMA]])/Table2[[#This Row],[200D EMA]]</f>
        <v>0.31813325804097736</v>
      </c>
      <c r="V92">
        <v>2.51551322180006</v>
      </c>
      <c r="W92">
        <v>74.260000000000005</v>
      </c>
      <c r="X92">
        <v>78.5</v>
      </c>
      <c r="Y92">
        <v>72.8</v>
      </c>
      <c r="Z92">
        <v>78.709999999999994</v>
      </c>
      <c r="AA92">
        <v>59.2</v>
      </c>
      <c r="AB92">
        <v>78.709999999999994</v>
      </c>
      <c r="AC92">
        <f>(Table2[[#This Row],[Close Price]]/Table2[[#This Row],[Day Low]])-1</f>
        <v>4.6323727444115281E-2</v>
      </c>
      <c r="AD92">
        <f>(Table2[[#This Row],[Day High]]/Table2[[#This Row],[Close Price]])-1</f>
        <v>1.0296010296010349E-2</v>
      </c>
      <c r="AE92">
        <f>(Table2[[#This Row],[Close Price]]/Table2[[#This Row],[Current Week Low]])-1</f>
        <v>6.7307692307692291E-2</v>
      </c>
      <c r="AF92">
        <f>(Table2[[#This Row],[Current Week High]]/Table2[[#This Row],[Close Price]])-1</f>
        <v>1.2998712998712803E-2</v>
      </c>
      <c r="AG92">
        <f>(Table2[[#This Row],[Close Price]]/Table2[[#This Row],[Current Month Low]])-1</f>
        <v>0.3125</v>
      </c>
      <c r="AH92">
        <f>(Table2[[#This Row],[Current Month High]]/Table2[[#This Row],[Close Price]])-1</f>
        <v>1.2998712998712803E-2</v>
      </c>
      <c r="AI92">
        <v>28.223938223938202</v>
      </c>
      <c r="AJ92">
        <v>225.786163522012</v>
      </c>
      <c r="AK92" t="str">
        <f>IF(AND(Table2[[#This Row],[20D EMA]]&gt;Table2[[#This Row],[50D EMA]],Table2[[#This Row],[50D EMA]]&gt;Table2[[#This Row],[200D EMA]]),"Uptrend","Downtrend/NoTrend")</f>
        <v>Uptrend</v>
      </c>
      <c r="AL92">
        <v>0.05</v>
      </c>
      <c r="AM92" t="s">
        <v>3033</v>
      </c>
      <c r="AN92">
        <v>19.350000000000001</v>
      </c>
      <c r="AO92" t="s">
        <v>3033</v>
      </c>
      <c r="AP92">
        <v>8.0856690007345994E-2</v>
      </c>
      <c r="AQ92">
        <f>(Table2[[#This Row],[Sharpe Ratio]]-AVERAGE(Table2[Sharpe Ratio]))/_xlfn.STDEV.P(Table2[Sharpe Ratio])</f>
        <v>0.26809831554278429</v>
      </c>
      <c r="AR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4.0635489011128021</v>
      </c>
      <c r="AS92">
        <f>_xlfn.RANK.AVG(Table2[[#This Row],[1Y Return vs Nifty Z-Score]],Table2[1Y Return vs Nifty Z-Score])</f>
        <v>38</v>
      </c>
      <c r="AT92">
        <f>_xlfn.RANK.AVG(Table2[[#This Row],[6M Return vs Nifty Z-Score]],Table2[6M Return vs Nifty Z-Score])</f>
        <v>76</v>
      </c>
      <c r="AU92">
        <f>_xlfn.RANK.AVG(Table2[[#This Row],[Sharpe Ratio Z-Score]],Table2[Sharpe Ratio Z-Score])</f>
        <v>259</v>
      </c>
      <c r="AV92">
        <f>(Table2[[#This Row],[Rank 1Y]]+Table2[[#This Row],[Rank 6M]]+Table2[[#This Row],[Rank Sharpe]])/3</f>
        <v>124.33333333333333</v>
      </c>
    </row>
    <row r="93" spans="1:48" x14ac:dyDescent="0.3">
      <c r="A93" t="s">
        <v>776</v>
      </c>
      <c r="B93" t="s">
        <v>777</v>
      </c>
      <c r="C93" t="s">
        <v>3002</v>
      </c>
      <c r="D93" t="s">
        <v>284</v>
      </c>
      <c r="E93">
        <v>19770.21626804</v>
      </c>
      <c r="F93">
        <v>393.4</v>
      </c>
      <c r="G93">
        <v>169.99128047243599</v>
      </c>
      <c r="H93">
        <f>(Table2[[#This Row],[1Y Return vs Nifty]]-AVERAGE(Table2[1Y Return vs Nifty]))/_xlfn.STDEV.P(Table2[1Y Return vs Nifty])</f>
        <v>1.4840699661370111</v>
      </c>
      <c r="I93">
        <v>9.8031754624607892</v>
      </c>
      <c r="J93">
        <f>(Table2[[#This Row],[1M Return vs Nifty]]-AVERAGE(Table2[1M Return vs Nifty]))/_xlfn.STDEV.P(Table2[1M Return vs Nifty])</f>
        <v>0.68752758131681668</v>
      </c>
      <c r="K93">
        <v>16.676048401888</v>
      </c>
      <c r="L93">
        <f>(Table2[[#This Row],[6M Return vs Nifty]]-AVERAGE(Table2[6M Return vs Nifty]))/_xlfn.STDEV.P(Table2[6M Return vs Nifty])</f>
        <v>0.12411714986548292</v>
      </c>
      <c r="M93">
        <v>7.5659033081472797</v>
      </c>
      <c r="N93">
        <f>(Table2[[#This Row],[1W Return vs Nifty]]-AVERAGE(Table2[1W Return vs Nifty]))/_xlfn.STDEV.P(Table2[1W Return vs Nifty])</f>
        <v>2.0007645363875821</v>
      </c>
      <c r="O93">
        <v>370.26</v>
      </c>
      <c r="P93">
        <v>357.10359750378097</v>
      </c>
      <c r="Q93">
        <v>307.70334622959501</v>
      </c>
      <c r="R93">
        <v>76.072779889150695</v>
      </c>
      <c r="S93">
        <f>(Table2[[#This Row],[Close Price]]-Table2[[#This Row],[20D EMA]])/Table2[[#This Row],[20D EMA]]</f>
        <v>6.2496623993950159E-2</v>
      </c>
      <c r="T93">
        <f>(Table2[[#This Row],[Close Price]]-Table2[[#This Row],[50D EMA]])/Table2[[#This Row],[50D EMA]]</f>
        <v>0.1016411000895467</v>
      </c>
      <c r="U93">
        <f>(Table2[[#This Row],[Close Price]]-Table2[[#This Row],[200D EMA]])/Table2[[#This Row],[200D EMA]]</f>
        <v>0.278504133349469</v>
      </c>
      <c r="V93">
        <v>1.9274778705245199</v>
      </c>
      <c r="W93">
        <v>391.2</v>
      </c>
      <c r="X93">
        <v>404.8</v>
      </c>
      <c r="Y93">
        <v>382</v>
      </c>
      <c r="Z93">
        <v>405</v>
      </c>
      <c r="AA93">
        <v>307.7</v>
      </c>
      <c r="AB93">
        <v>418.5</v>
      </c>
      <c r="AC93">
        <f>(Table2[[#This Row],[Close Price]]/Table2[[#This Row],[Day Low]])-1</f>
        <v>5.6237218813905976E-3</v>
      </c>
      <c r="AD93">
        <f>(Table2[[#This Row],[Day High]]/Table2[[#This Row],[Close Price]])-1</f>
        <v>2.8978139298424077E-2</v>
      </c>
      <c r="AE93">
        <f>(Table2[[#This Row],[Close Price]]/Table2[[#This Row],[Current Week Low]])-1</f>
        <v>2.984293193717269E-2</v>
      </c>
      <c r="AF93">
        <f>(Table2[[#This Row],[Current Week High]]/Table2[[#This Row],[Close Price]])-1</f>
        <v>2.9486527707168309E-2</v>
      </c>
      <c r="AG93">
        <f>(Table2[[#This Row],[Close Price]]/Table2[[#This Row],[Current Month Low]])-1</f>
        <v>0.27851803704907385</v>
      </c>
      <c r="AH93">
        <f>(Table2[[#This Row],[Current Month High]]/Table2[[#This Row],[Close Price]])-1</f>
        <v>6.380274529740726E-2</v>
      </c>
      <c r="AI93">
        <v>6.3802745297407197</v>
      </c>
      <c r="AJ93">
        <v>213.466135458167</v>
      </c>
      <c r="AK93" t="str">
        <f>IF(AND(Table2[[#This Row],[20D EMA]]&gt;Table2[[#This Row],[50D EMA]],Table2[[#This Row],[50D EMA]]&gt;Table2[[#This Row],[200D EMA]]),"Uptrend","Downtrend/NoTrend")</f>
        <v>Uptrend</v>
      </c>
      <c r="AL93">
        <v>0.11</v>
      </c>
      <c r="AM93" t="s">
        <v>3033</v>
      </c>
      <c r="AN93">
        <v>14.95</v>
      </c>
      <c r="AO93" t="s">
        <v>3033</v>
      </c>
      <c r="AP93">
        <v>0.18658370157912599</v>
      </c>
      <c r="AQ93">
        <f>(Table2[[#This Row],[Sharpe Ratio]]-AVERAGE(Table2[Sharpe Ratio]))/_xlfn.STDEV.P(Table2[Sharpe Ratio])</f>
        <v>1.4650501690344333</v>
      </c>
      <c r="AR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5.761529402741326</v>
      </c>
      <c r="AS93">
        <f>_xlfn.RANK.AVG(Table2[[#This Row],[1Y Return vs Nifty Z-Score]],Table2[1Y Return vs Nifty Z-Score])</f>
        <v>51</v>
      </c>
      <c r="AT93">
        <f>_xlfn.RANK.AVG(Table2[[#This Row],[6M Return vs Nifty Z-Score]],Table2[6M Return vs Nifty Z-Score])</f>
        <v>269</v>
      </c>
      <c r="AU93">
        <f>_xlfn.RANK.AVG(Table2[[#This Row],[Sharpe Ratio Z-Score]],Table2[Sharpe Ratio Z-Score])</f>
        <v>54</v>
      </c>
      <c r="AV93">
        <f>(Table2[[#This Row],[Rank 1Y]]+Table2[[#This Row],[Rank 6M]]+Table2[[#This Row],[Rank Sharpe]])/3</f>
        <v>124.66666666666667</v>
      </c>
    </row>
    <row r="94" spans="1:48" x14ac:dyDescent="0.3">
      <c r="A94" t="s">
        <v>1259</v>
      </c>
      <c r="B94" t="s">
        <v>1260</v>
      </c>
      <c r="C94" t="s">
        <v>3000</v>
      </c>
      <c r="D94" t="s">
        <v>132</v>
      </c>
      <c r="E94">
        <v>8541.1711450399998</v>
      </c>
      <c r="F94">
        <v>3370.15</v>
      </c>
      <c r="G94">
        <v>88.189209694454703</v>
      </c>
      <c r="H94">
        <f>(Table2[[#This Row],[1Y Return vs Nifty]]-AVERAGE(Table2[1Y Return vs Nifty]))/_xlfn.STDEV.P(Table2[1Y Return vs Nifty])</f>
        <v>0.51388792944893125</v>
      </c>
      <c r="I94">
        <v>20.825629056300102</v>
      </c>
      <c r="J94">
        <f>(Table2[[#This Row],[1M Return vs Nifty]]-AVERAGE(Table2[1M Return vs Nifty]))/_xlfn.STDEV.P(Table2[1M Return vs Nifty])</f>
        <v>1.7506112056853804</v>
      </c>
      <c r="K94">
        <v>26.165647728002099</v>
      </c>
      <c r="L94">
        <f>(Table2[[#This Row],[6M Return vs Nifty]]-AVERAGE(Table2[6M Return vs Nifty]))/_xlfn.STDEV.P(Table2[6M Return vs Nifty])</f>
        <v>0.41194823803001329</v>
      </c>
      <c r="M94">
        <v>6.5093815002223696</v>
      </c>
      <c r="N94">
        <f>(Table2[[#This Row],[1W Return vs Nifty]]-AVERAGE(Table2[1W Return vs Nifty]))/_xlfn.STDEV.P(Table2[1W Return vs Nifty])</f>
        <v>1.7680611239063799</v>
      </c>
      <c r="O94">
        <v>2946.98</v>
      </c>
      <c r="P94">
        <v>2568.9552676906401</v>
      </c>
      <c r="Q94">
        <v>2100.79597549853</v>
      </c>
      <c r="R94">
        <v>77.760439166798307</v>
      </c>
      <c r="S94">
        <f>(Table2[[#This Row],[Close Price]]-Table2[[#This Row],[20D EMA]])/Table2[[#This Row],[20D EMA]]</f>
        <v>0.14359445941268692</v>
      </c>
      <c r="T94">
        <f>(Table2[[#This Row],[Close Price]]-Table2[[#This Row],[50D EMA]])/Table2[[#This Row],[50D EMA]]</f>
        <v>0.31187570386524999</v>
      </c>
      <c r="U94">
        <f>(Table2[[#This Row],[Close Price]]-Table2[[#This Row],[200D EMA]])/Table2[[#This Row],[200D EMA]]</f>
        <v>0.60422527427978612</v>
      </c>
      <c r="V94">
        <v>1.1479770752866301</v>
      </c>
      <c r="W94">
        <v>3270</v>
      </c>
      <c r="X94">
        <v>3410</v>
      </c>
      <c r="Y94">
        <v>3181.7</v>
      </c>
      <c r="Z94">
        <v>3410</v>
      </c>
      <c r="AA94">
        <v>2311.1</v>
      </c>
      <c r="AB94">
        <v>3410</v>
      </c>
      <c r="AC94">
        <f>(Table2[[#This Row],[Close Price]]/Table2[[#This Row],[Day Low]])-1</f>
        <v>3.0626911314984628E-2</v>
      </c>
      <c r="AD94">
        <f>(Table2[[#This Row],[Day High]]/Table2[[#This Row],[Close Price]])-1</f>
        <v>1.1824399507440297E-2</v>
      </c>
      <c r="AE94">
        <f>(Table2[[#This Row],[Close Price]]/Table2[[#This Row],[Current Week Low]])-1</f>
        <v>5.9229342804161478E-2</v>
      </c>
      <c r="AF94">
        <f>(Table2[[#This Row],[Current Week High]]/Table2[[#This Row],[Close Price]])-1</f>
        <v>1.1824399507440297E-2</v>
      </c>
      <c r="AG94">
        <f>(Table2[[#This Row],[Close Price]]/Table2[[#This Row],[Current Month Low]])-1</f>
        <v>0.45824499156245957</v>
      </c>
      <c r="AH94">
        <f>(Table2[[#This Row],[Current Month High]]/Table2[[#This Row],[Close Price]])-1</f>
        <v>1.1824399507440297E-2</v>
      </c>
      <c r="AI94">
        <v>1.18243995074402</v>
      </c>
      <c r="AJ94">
        <v>132.23994762774299</v>
      </c>
      <c r="AK94" t="str">
        <f>IF(AND(Table2[[#This Row],[20D EMA]]&gt;Table2[[#This Row],[50D EMA]],Table2[[#This Row],[50D EMA]]&gt;Table2[[#This Row],[200D EMA]]),"Uptrend","Downtrend/NoTrend")</f>
        <v>Uptrend</v>
      </c>
      <c r="AL94">
        <v>0.67</v>
      </c>
      <c r="AM94" t="s">
        <v>3033</v>
      </c>
      <c r="AN94">
        <v>19.78</v>
      </c>
      <c r="AO94" t="s">
        <v>3033</v>
      </c>
      <c r="AP94">
        <v>0.211332234241488</v>
      </c>
      <c r="AQ94">
        <f>(Table2[[#This Row],[Sharpe Ratio]]-AVERAGE(Table2[Sharpe Ratio]))/_xlfn.STDEV.P(Table2[Sharpe Ratio])</f>
        <v>1.7452321357904061</v>
      </c>
      <c r="AR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6.1897406328611106</v>
      </c>
      <c r="AS94">
        <f>_xlfn.RANK.AVG(Table2[[#This Row],[1Y Return vs Nifty Z-Score]],Table2[1Y Return vs Nifty Z-Score])</f>
        <v>147</v>
      </c>
      <c r="AT94">
        <f>_xlfn.RANK.AVG(Table2[[#This Row],[6M Return vs Nifty Z-Score]],Table2[6M Return vs Nifty Z-Score])</f>
        <v>206</v>
      </c>
      <c r="AU94">
        <f>_xlfn.RANK.AVG(Table2[[#This Row],[Sharpe Ratio Z-Score]],Table2[Sharpe Ratio Z-Score])</f>
        <v>28</v>
      </c>
      <c r="AV94">
        <f>(Table2[[#This Row],[Rank 1Y]]+Table2[[#This Row],[Rank 6M]]+Table2[[#This Row],[Rank Sharpe]])/3</f>
        <v>127</v>
      </c>
    </row>
    <row r="95" spans="1:48" x14ac:dyDescent="0.3">
      <c r="A95" t="s">
        <v>903</v>
      </c>
      <c r="B95" t="s">
        <v>904</v>
      </c>
      <c r="C95" t="s">
        <v>2993</v>
      </c>
      <c r="D95" t="s">
        <v>129</v>
      </c>
      <c r="E95">
        <v>15665.311248079999</v>
      </c>
      <c r="F95">
        <v>881.7</v>
      </c>
      <c r="G95">
        <v>1044.7726680799999</v>
      </c>
      <c r="H95">
        <f>(Table2[[#This Row],[1Y Return vs Nifty]]-AVERAGE(Table2[1Y Return vs Nifty]))/_xlfn.STDEV.P(Table2[1Y Return vs Nifty])</f>
        <v>11.859078571840614</v>
      </c>
      <c r="I95">
        <v>-8.5334825815531197</v>
      </c>
      <c r="J95">
        <f>(Table2[[#This Row],[1M Return vs Nifty]]-AVERAGE(Table2[1M Return vs Nifty]))/_xlfn.STDEV.P(Table2[1M Return vs Nifty])</f>
        <v>-1.0809898115014724</v>
      </c>
      <c r="K95">
        <v>6.5845084786739898</v>
      </c>
      <c r="L95">
        <f>(Table2[[#This Row],[6M Return vs Nifty]]-AVERAGE(Table2[6M Return vs Nifty]))/_xlfn.STDEV.P(Table2[6M Return vs Nifty])</f>
        <v>-0.18197152864818833</v>
      </c>
      <c r="M95">
        <v>-3.62343270516459</v>
      </c>
      <c r="N95">
        <f>(Table2[[#This Row],[1W Return vs Nifty]]-AVERAGE(Table2[1W Return vs Nifty]))/_xlfn.STDEV.P(Table2[1W Return vs Nifty])</f>
        <v>-0.46373421239881674</v>
      </c>
      <c r="O95">
        <v>899.98</v>
      </c>
      <c r="P95">
        <v>930.56321176354299</v>
      </c>
      <c r="Q95">
        <v>794.54224053225005</v>
      </c>
      <c r="R95">
        <v>42.964332269335799</v>
      </c>
      <c r="S95">
        <f>(Table2[[#This Row],[Close Price]]-Table2[[#This Row],[20D EMA]])/Table2[[#This Row],[20D EMA]]</f>
        <v>-2.0311562479166174E-2</v>
      </c>
      <c r="T95">
        <f>(Table2[[#This Row],[Close Price]]-Table2[[#This Row],[50D EMA]])/Table2[[#This Row],[50D EMA]]</f>
        <v>-5.2509288080430948E-2</v>
      </c>
      <c r="U95">
        <f>(Table2[[#This Row],[Close Price]]-Table2[[#This Row],[200D EMA]])/Table2[[#This Row],[200D EMA]]</f>
        <v>0.10969556434075113</v>
      </c>
      <c r="V95">
        <v>0.59204689306395397</v>
      </c>
      <c r="W95">
        <v>870</v>
      </c>
      <c r="X95">
        <v>892.9</v>
      </c>
      <c r="Y95">
        <v>870</v>
      </c>
      <c r="Z95">
        <v>909.75</v>
      </c>
      <c r="AA95">
        <v>813.05</v>
      </c>
      <c r="AB95">
        <v>949</v>
      </c>
      <c r="AC95">
        <f>(Table2[[#This Row],[Close Price]]/Table2[[#This Row],[Day Low]])-1</f>
        <v>1.3448275862069092E-2</v>
      </c>
      <c r="AD95">
        <f>(Table2[[#This Row],[Day High]]/Table2[[#This Row],[Close Price]])-1</f>
        <v>1.2702733356016793E-2</v>
      </c>
      <c r="AE95">
        <f>(Table2[[#This Row],[Close Price]]/Table2[[#This Row],[Current Week Low]])-1</f>
        <v>1.3448275862069092E-2</v>
      </c>
      <c r="AF95">
        <f>(Table2[[#This Row],[Current Week High]]/Table2[[#This Row],[Close Price]])-1</f>
        <v>3.1813542021095653E-2</v>
      </c>
      <c r="AG95">
        <f>(Table2[[#This Row],[Close Price]]/Table2[[#This Row],[Current Month Low]])-1</f>
        <v>8.443515158969328E-2</v>
      </c>
      <c r="AH95">
        <f>(Table2[[#This Row],[Current Month High]]/Table2[[#This Row],[Close Price]])-1</f>
        <v>7.6329817398207878E-2</v>
      </c>
      <c r="AI95">
        <v>49.0302824089826</v>
      </c>
      <c r="AJ95">
        <v>1106.15595075239</v>
      </c>
      <c r="AK95" t="str">
        <f>IF(AND(Table2[[#This Row],[20D EMA]]&gt;Table2[[#This Row],[50D EMA]],Table2[[#This Row],[50D EMA]]&gt;Table2[[#This Row],[200D EMA]]),"Uptrend","Downtrend/NoTrend")</f>
        <v>Downtrend/NoTrend</v>
      </c>
      <c r="AL95">
        <v>-0.17</v>
      </c>
      <c r="AM95" t="s">
        <v>3034</v>
      </c>
      <c r="AN95">
        <v>-0.28999999999999998</v>
      </c>
      <c r="AO95" t="s">
        <v>3034</v>
      </c>
      <c r="AP95">
        <v>0.22566727343000001</v>
      </c>
      <c r="AQ95">
        <f>(Table2[[#This Row],[Sharpe Ratio]]-AVERAGE(Table2[Sharpe Ratio]))/_xlfn.STDEV.P(Table2[Sharpe Ratio])</f>
        <v>1.9075213320088744</v>
      </c>
      <c r="AR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5">
        <f>_xlfn.RANK.AVG(Table2[[#This Row],[1Y Return vs Nifty Z-Score]],Table2[1Y Return vs Nifty Z-Score])</f>
        <v>1</v>
      </c>
      <c r="AT95">
        <f>_xlfn.RANK.AVG(Table2[[#This Row],[6M Return vs Nifty Z-Score]],Table2[6M Return vs Nifty Z-Score])</f>
        <v>364</v>
      </c>
      <c r="AU95">
        <f>_xlfn.RANK.AVG(Table2[[#This Row],[Sharpe Ratio Z-Score]],Table2[Sharpe Ratio Z-Score])</f>
        <v>17</v>
      </c>
      <c r="AV95">
        <f>(Table2[[#This Row],[Rank 1Y]]+Table2[[#This Row],[Rank 6M]]+Table2[[#This Row],[Rank Sharpe]])/3</f>
        <v>127.33333333333333</v>
      </c>
    </row>
    <row r="96" spans="1:48" x14ac:dyDescent="0.3">
      <c r="A96" t="s">
        <v>1639</v>
      </c>
      <c r="B96" t="s">
        <v>1640</v>
      </c>
      <c r="C96" t="s">
        <v>2995</v>
      </c>
      <c r="D96" t="s">
        <v>284</v>
      </c>
      <c r="E96">
        <v>4981.8384073899997</v>
      </c>
      <c r="F96">
        <v>2253.15</v>
      </c>
      <c r="G96">
        <v>132.79409011522401</v>
      </c>
      <c r="H96">
        <f>(Table2[[#This Row],[1Y Return vs Nifty]]-AVERAGE(Table2[1Y Return vs Nifty]))/_xlfn.STDEV.P(Table2[1Y Return vs Nifty])</f>
        <v>1.0429069789825591</v>
      </c>
      <c r="I96">
        <v>25.2024996462697</v>
      </c>
      <c r="J96">
        <f>(Table2[[#This Row],[1M Return vs Nifty]]-AVERAGE(Table2[1M Return vs Nifty]))/_xlfn.STDEV.P(Table2[1M Return vs Nifty])</f>
        <v>2.1727476574802607</v>
      </c>
      <c r="K96">
        <v>46.357366438097202</v>
      </c>
      <c r="L96">
        <f>(Table2[[#This Row],[6M Return vs Nifty]]-AVERAGE(Table2[6M Return vs Nifty]))/_xlfn.STDEV.P(Table2[6M Return vs Nifty])</f>
        <v>1.0243876222983752</v>
      </c>
      <c r="M96">
        <v>5.3805702545571297</v>
      </c>
      <c r="N96">
        <f>(Table2[[#This Row],[1W Return vs Nifty]]-AVERAGE(Table2[1W Return vs Nifty]))/_xlfn.STDEV.P(Table2[1W Return vs Nifty])</f>
        <v>1.5194356559386353</v>
      </c>
      <c r="O96">
        <v>2001.37</v>
      </c>
      <c r="P96">
        <v>1872.2095270007801</v>
      </c>
      <c r="Q96">
        <v>1597.12083675652</v>
      </c>
      <c r="R96">
        <v>64.122706066996201</v>
      </c>
      <c r="S96">
        <f>(Table2[[#This Row],[Close Price]]-Table2[[#This Row],[20D EMA]])/Table2[[#This Row],[20D EMA]]</f>
        <v>0.12580382438029961</v>
      </c>
      <c r="T96">
        <f>(Table2[[#This Row],[Close Price]]-Table2[[#This Row],[50D EMA]])/Table2[[#This Row],[50D EMA]]</f>
        <v>0.20347106854512939</v>
      </c>
      <c r="U96">
        <f>(Table2[[#This Row],[Close Price]]-Table2[[#This Row],[200D EMA]])/Table2[[#This Row],[200D EMA]]</f>
        <v>0.41075737548810859</v>
      </c>
      <c r="V96">
        <v>2.0224602091166299</v>
      </c>
      <c r="W96">
        <v>2150</v>
      </c>
      <c r="X96">
        <v>2283</v>
      </c>
      <c r="Y96">
        <v>1957.5</v>
      </c>
      <c r="Z96">
        <v>2283</v>
      </c>
      <c r="AA96">
        <v>1551</v>
      </c>
      <c r="AB96">
        <v>2283</v>
      </c>
      <c r="AC96">
        <f>(Table2[[#This Row],[Close Price]]/Table2[[#This Row],[Day Low]])-1</f>
        <v>4.7976744186046583E-2</v>
      </c>
      <c r="AD96">
        <f>(Table2[[#This Row],[Day High]]/Table2[[#This Row],[Close Price]])-1</f>
        <v>1.3248119299647199E-2</v>
      </c>
      <c r="AE96">
        <f>(Table2[[#This Row],[Close Price]]/Table2[[#This Row],[Current Week Low]])-1</f>
        <v>0.15103448275862075</v>
      </c>
      <c r="AF96">
        <f>(Table2[[#This Row],[Current Week High]]/Table2[[#This Row],[Close Price]])-1</f>
        <v>1.3248119299647199E-2</v>
      </c>
      <c r="AG96">
        <f>(Table2[[#This Row],[Close Price]]/Table2[[#This Row],[Current Month Low]])-1</f>
        <v>0.45270793036750478</v>
      </c>
      <c r="AH96">
        <f>(Table2[[#This Row],[Current Month High]]/Table2[[#This Row],[Close Price]])-1</f>
        <v>1.3248119299647199E-2</v>
      </c>
      <c r="AI96">
        <v>1.3248119299647101</v>
      </c>
      <c r="AJ96">
        <v>175.53041883216099</v>
      </c>
      <c r="AK96" t="str">
        <f>IF(AND(Table2[[#This Row],[20D EMA]]&gt;Table2[[#This Row],[50D EMA]],Table2[[#This Row],[50D EMA]]&gt;Table2[[#This Row],[200D EMA]]),"Uptrend","Downtrend/NoTrend")</f>
        <v>Uptrend</v>
      </c>
      <c r="AL96">
        <v>0.18</v>
      </c>
      <c r="AM96" t="s">
        <v>3033</v>
      </c>
      <c r="AN96">
        <v>8.83</v>
      </c>
      <c r="AO96" t="s">
        <v>3033</v>
      </c>
      <c r="AP96">
        <v>0.105402065863562</v>
      </c>
      <c r="AQ96">
        <f>(Table2[[#This Row],[Sharpe Ratio]]-AVERAGE(Table2[Sharpe Ratio]))/_xlfn.STDEV.P(Table2[Sharpe Ratio])</f>
        <v>0.54598031266894498</v>
      </c>
      <c r="AR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6.3054582273687751</v>
      </c>
      <c r="AS96">
        <f>_xlfn.RANK.AVG(Table2[[#This Row],[1Y Return vs Nifty Z-Score]],Table2[1Y Return vs Nifty Z-Score])</f>
        <v>86</v>
      </c>
      <c r="AT96">
        <f>_xlfn.RANK.AVG(Table2[[#This Row],[6M Return vs Nifty Z-Score]],Table2[6M Return vs Nifty Z-Score])</f>
        <v>92</v>
      </c>
      <c r="AU96">
        <f>_xlfn.RANK.AVG(Table2[[#This Row],[Sharpe Ratio Z-Score]],Table2[Sharpe Ratio Z-Score])</f>
        <v>204</v>
      </c>
      <c r="AV96">
        <f>(Table2[[#This Row],[Rank 1Y]]+Table2[[#This Row],[Rank 6M]]+Table2[[#This Row],[Rank Sharpe]])/3</f>
        <v>127.33333333333333</v>
      </c>
    </row>
    <row r="97" spans="1:48" x14ac:dyDescent="0.3">
      <c r="A97" t="s">
        <v>1586</v>
      </c>
      <c r="B97" t="s">
        <v>1587</v>
      </c>
      <c r="C97" t="s">
        <v>2990</v>
      </c>
      <c r="D97" t="s">
        <v>119</v>
      </c>
      <c r="E97">
        <v>5418.35844</v>
      </c>
      <c r="F97">
        <v>576.65</v>
      </c>
      <c r="G97">
        <v>143.28140668182999</v>
      </c>
      <c r="H97">
        <f>(Table2[[#This Row],[1Y Return vs Nifty]]-AVERAGE(Table2[1Y Return vs Nifty]))/_xlfn.STDEV.P(Table2[1Y Return vs Nifty])</f>
        <v>1.1672877684811196</v>
      </c>
      <c r="I97">
        <v>54.610971813091297</v>
      </c>
      <c r="J97">
        <f>(Table2[[#This Row],[1M Return vs Nifty]]-AVERAGE(Table2[1M Return vs Nifty]))/_xlfn.STDEV.P(Table2[1M Return vs Nifty])</f>
        <v>5.0091093542734928</v>
      </c>
      <c r="K97">
        <v>78.741274896818496</v>
      </c>
      <c r="L97">
        <f>(Table2[[#This Row],[6M Return vs Nifty]]-AVERAGE(Table2[6M Return vs Nifty]))/_xlfn.STDEV.P(Table2[6M Return vs Nifty])</f>
        <v>2.0066309489522092</v>
      </c>
      <c r="M97">
        <v>-3.35755407811632</v>
      </c>
      <c r="N97">
        <f>(Table2[[#This Row],[1W Return vs Nifty]]-AVERAGE(Table2[1W Return vs Nifty]))/_xlfn.STDEV.P(Table2[1W Return vs Nifty])</f>
        <v>-0.40517331630007125</v>
      </c>
      <c r="O97">
        <v>541.75</v>
      </c>
      <c r="P97">
        <v>461.77541768313898</v>
      </c>
      <c r="Q97">
        <v>339.70101159557203</v>
      </c>
      <c r="R97">
        <v>58.425063988849601</v>
      </c>
      <c r="S97">
        <f>(Table2[[#This Row],[Close Price]]-Table2[[#This Row],[20D EMA]])/Table2[[#This Row],[20D EMA]]</f>
        <v>6.4420858329487726E-2</v>
      </c>
      <c r="T97">
        <f>(Table2[[#This Row],[Close Price]]-Table2[[#This Row],[50D EMA]])/Table2[[#This Row],[50D EMA]]</f>
        <v>0.24876721002867594</v>
      </c>
      <c r="U97">
        <f>(Table2[[#This Row],[Close Price]]-Table2[[#This Row],[200D EMA]])/Table2[[#This Row],[200D EMA]]</f>
        <v>0.6975221748427568</v>
      </c>
      <c r="V97">
        <v>1.39168562812178</v>
      </c>
      <c r="W97">
        <v>575.04999999999995</v>
      </c>
      <c r="X97">
        <v>595.70000000000005</v>
      </c>
      <c r="Y97">
        <v>552.25</v>
      </c>
      <c r="Z97">
        <v>595.70000000000005</v>
      </c>
      <c r="AA97">
        <v>405</v>
      </c>
      <c r="AB97">
        <v>727.35</v>
      </c>
      <c r="AC97">
        <f>(Table2[[#This Row],[Close Price]]/Table2[[#This Row],[Day Low]])-1</f>
        <v>2.7823667507174132E-3</v>
      </c>
      <c r="AD97">
        <f>(Table2[[#This Row],[Day High]]/Table2[[#This Row],[Close Price]])-1</f>
        <v>3.3035636868117724E-2</v>
      </c>
      <c r="AE97">
        <f>(Table2[[#This Row],[Close Price]]/Table2[[#This Row],[Current Week Low]])-1</f>
        <v>4.4182888184698843E-2</v>
      </c>
      <c r="AF97">
        <f>(Table2[[#This Row],[Current Week High]]/Table2[[#This Row],[Close Price]])-1</f>
        <v>3.3035636868117724E-2</v>
      </c>
      <c r="AG97">
        <f>(Table2[[#This Row],[Close Price]]/Table2[[#This Row],[Current Month Low]])-1</f>
        <v>0.42382716049382707</v>
      </c>
      <c r="AH97">
        <f>(Table2[[#This Row],[Current Month High]]/Table2[[#This Row],[Close Price]])-1</f>
        <v>0.26133703286222154</v>
      </c>
      <c r="AI97">
        <v>26.133703286222101</v>
      </c>
      <c r="AJ97">
        <v>176.969260326609</v>
      </c>
      <c r="AK97" t="str">
        <f>IF(AND(Table2[[#This Row],[20D EMA]]&gt;Table2[[#This Row],[50D EMA]],Table2[[#This Row],[50D EMA]]&gt;Table2[[#This Row],[200D EMA]]),"Uptrend","Downtrend/NoTrend")</f>
        <v>Uptrend</v>
      </c>
      <c r="AL97">
        <v>0.69</v>
      </c>
      <c r="AM97" t="s">
        <v>3033</v>
      </c>
      <c r="AN97">
        <v>-12.79</v>
      </c>
      <c r="AO97" t="s">
        <v>3034</v>
      </c>
      <c r="AP97">
        <v>7.5409026922197003E-2</v>
      </c>
      <c r="AQ97">
        <f>(Table2[[#This Row],[Sharpe Ratio]]-AVERAGE(Table2[Sharpe Ratio]))/_xlfn.STDEV.P(Table2[Sharpe Ratio])</f>
        <v>0.20642447902712555</v>
      </c>
      <c r="AR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7.9842792344338767</v>
      </c>
      <c r="AS97">
        <f>_xlfn.RANK.AVG(Table2[[#This Row],[1Y Return vs Nifty Z-Score]],Table2[1Y Return vs Nifty Z-Score])</f>
        <v>73</v>
      </c>
      <c r="AT97">
        <f>_xlfn.RANK.AVG(Table2[[#This Row],[6M Return vs Nifty Z-Score]],Table2[6M Return vs Nifty Z-Score])</f>
        <v>33</v>
      </c>
      <c r="AU97">
        <f>_xlfn.RANK.AVG(Table2[[#This Row],[Sharpe Ratio Z-Score]],Table2[Sharpe Ratio Z-Score])</f>
        <v>277</v>
      </c>
      <c r="AV97">
        <f>(Table2[[#This Row],[Rank 1Y]]+Table2[[#This Row],[Rank 6M]]+Table2[[#This Row],[Rank Sharpe]])/3</f>
        <v>127.66666666666667</v>
      </c>
    </row>
    <row r="98" spans="1:48" x14ac:dyDescent="0.3">
      <c r="A98" t="s">
        <v>1197</v>
      </c>
      <c r="B98" t="s">
        <v>1198</v>
      </c>
      <c r="C98" t="s">
        <v>602</v>
      </c>
      <c r="D98" t="s">
        <v>471</v>
      </c>
      <c r="E98">
        <v>9355.9057502399992</v>
      </c>
      <c r="F98">
        <v>361.2</v>
      </c>
      <c r="G98">
        <v>138.572761797411</v>
      </c>
      <c r="H98">
        <f>(Table2[[#This Row],[1Y Return vs Nifty]]-AVERAGE(Table2[1Y Return vs Nifty]))/_xlfn.STDEV.P(Table2[1Y Return vs Nifty])</f>
        <v>1.1114426946271194</v>
      </c>
      <c r="I98">
        <v>-4.5827712253942803</v>
      </c>
      <c r="J98">
        <f>(Table2[[#This Row],[1M Return vs Nifty]]-AVERAGE(Table2[1M Return vs Nifty]))/_xlfn.STDEV.P(Table2[1M Return vs Nifty])</f>
        <v>-0.69995517963994058</v>
      </c>
      <c r="K98">
        <v>24.289689405362399</v>
      </c>
      <c r="L98">
        <f>(Table2[[#This Row],[6M Return vs Nifty]]-AVERAGE(Table2[6M Return vs Nifty]))/_xlfn.STDEV.P(Table2[6M Return vs Nifty])</f>
        <v>0.35504814069178353</v>
      </c>
      <c r="M98">
        <v>-6.3305944667901697</v>
      </c>
      <c r="N98">
        <f>(Table2[[#This Row],[1W Return vs Nifty]]-AVERAGE(Table2[1W Return vs Nifty]))/_xlfn.STDEV.P(Table2[1W Return vs Nifty])</f>
        <v>-1.0599980806347191</v>
      </c>
      <c r="O98">
        <v>364.8</v>
      </c>
      <c r="P98">
        <v>349.88491501648502</v>
      </c>
      <c r="Q98">
        <v>278.17843635745999</v>
      </c>
      <c r="R98">
        <v>39.753183978945501</v>
      </c>
      <c r="S98">
        <f>(Table2[[#This Row],[Close Price]]-Table2[[#This Row],[20D EMA]])/Table2[[#This Row],[20D EMA]]</f>
        <v>-9.8684210526316408E-3</v>
      </c>
      <c r="T98">
        <f>(Table2[[#This Row],[Close Price]]-Table2[[#This Row],[50D EMA]])/Table2[[#This Row],[50D EMA]]</f>
        <v>3.2339447909555771E-2</v>
      </c>
      <c r="U98">
        <f>(Table2[[#This Row],[Close Price]]-Table2[[#This Row],[200D EMA]])/Table2[[#This Row],[200D EMA]]</f>
        <v>0.29844715762172552</v>
      </c>
      <c r="V98">
        <v>1.1924473441015799</v>
      </c>
      <c r="W98">
        <v>356.55</v>
      </c>
      <c r="X98">
        <v>364.85</v>
      </c>
      <c r="Y98">
        <v>350</v>
      </c>
      <c r="Z98">
        <v>366.95</v>
      </c>
      <c r="AA98">
        <v>326.7</v>
      </c>
      <c r="AB98">
        <v>393.6</v>
      </c>
      <c r="AC98">
        <f>(Table2[[#This Row],[Close Price]]/Table2[[#This Row],[Day Low]])-1</f>
        <v>1.3041649137568223E-2</v>
      </c>
      <c r="AD98">
        <f>(Table2[[#This Row],[Day High]]/Table2[[#This Row],[Close Price]])-1</f>
        <v>1.0105204872646878E-2</v>
      </c>
      <c r="AE98">
        <f>(Table2[[#This Row],[Close Price]]/Table2[[#This Row],[Current Week Low]])-1</f>
        <v>3.2000000000000028E-2</v>
      </c>
      <c r="AF98">
        <f>(Table2[[#This Row],[Current Week High]]/Table2[[#This Row],[Close Price]])-1</f>
        <v>1.5919158361018759E-2</v>
      </c>
      <c r="AG98">
        <f>(Table2[[#This Row],[Close Price]]/Table2[[#This Row],[Current Month Low]])-1</f>
        <v>0.10560146923783287</v>
      </c>
      <c r="AH98">
        <f>(Table2[[#This Row],[Current Month High]]/Table2[[#This Row],[Close Price]])-1</f>
        <v>8.9700996677740896E-2</v>
      </c>
      <c r="AI98">
        <v>8.9700996677740896</v>
      </c>
      <c r="AJ98">
        <v>189.77135980745999</v>
      </c>
      <c r="AK98" t="str">
        <f>IF(AND(Table2[[#This Row],[20D EMA]]&gt;Table2[[#This Row],[50D EMA]],Table2[[#This Row],[50D EMA]]&gt;Table2[[#This Row],[200D EMA]]),"Uptrend","Downtrend/NoTrend")</f>
        <v>Uptrend</v>
      </c>
      <c r="AL98">
        <v>0.11</v>
      </c>
      <c r="AM98" t="s">
        <v>3033</v>
      </c>
      <c r="AN98">
        <v>-2.35</v>
      </c>
      <c r="AO98" t="s">
        <v>3034</v>
      </c>
      <c r="AP98">
        <v>0.16154305847435599</v>
      </c>
      <c r="AQ98">
        <f>(Table2[[#This Row],[Sharpe Ratio]]-AVERAGE(Table2[Sharpe Ratio]))/_xlfn.STDEV.P(Table2[Sharpe Ratio])</f>
        <v>1.1815611747718033</v>
      </c>
      <c r="AR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0.88809874981604664</v>
      </c>
      <c r="AS98">
        <f>_xlfn.RANK.AVG(Table2[[#This Row],[1Y Return vs Nifty Z-Score]],Table2[1Y Return vs Nifty Z-Score])</f>
        <v>78</v>
      </c>
      <c r="AT98">
        <f>_xlfn.RANK.AVG(Table2[[#This Row],[6M Return vs Nifty Z-Score]],Table2[6M Return vs Nifty Z-Score])</f>
        <v>217</v>
      </c>
      <c r="AU98">
        <f>_xlfn.RANK.AVG(Table2[[#This Row],[Sharpe Ratio Z-Score]],Table2[Sharpe Ratio Z-Score])</f>
        <v>90</v>
      </c>
      <c r="AV98">
        <f>(Table2[[#This Row],[Rank 1Y]]+Table2[[#This Row],[Rank 6M]]+Table2[[#This Row],[Rank Sharpe]])/3</f>
        <v>128.33333333333334</v>
      </c>
    </row>
    <row r="99" spans="1:48" x14ac:dyDescent="0.3">
      <c r="A99" t="s">
        <v>1175</v>
      </c>
      <c r="B99" t="s">
        <v>1176</v>
      </c>
      <c r="C99" t="s">
        <v>2996</v>
      </c>
      <c r="D99" t="s">
        <v>72</v>
      </c>
      <c r="E99">
        <v>9671.5606538600005</v>
      </c>
      <c r="F99">
        <v>17.600000000000001</v>
      </c>
      <c r="G99">
        <v>186.58497811040101</v>
      </c>
      <c r="H99">
        <f>(Table2[[#This Row],[1Y Return vs Nifty]]-AVERAGE(Table2[1Y Return vs Nifty]))/_xlfn.STDEV.P(Table2[1Y Return vs Nifty])</f>
        <v>1.6808731426028132</v>
      </c>
      <c r="I99">
        <v>9.6564398329749892</v>
      </c>
      <c r="J99">
        <f>(Table2[[#This Row],[1M Return vs Nifty]]-AVERAGE(Table2[1M Return vs Nifty]))/_xlfn.STDEV.P(Table2[1M Return vs Nifty])</f>
        <v>0.67337535618021427</v>
      </c>
      <c r="K99">
        <v>78.948921567879793</v>
      </c>
      <c r="L99">
        <f>(Table2[[#This Row],[6M Return vs Nifty]]-AVERAGE(Table2[6M Return vs Nifty]))/_xlfn.STDEV.P(Table2[6M Return vs Nifty])</f>
        <v>2.0129291250112176</v>
      </c>
      <c r="M99">
        <v>-6.9595727307347204</v>
      </c>
      <c r="N99">
        <f>(Table2[[#This Row],[1W Return vs Nifty]]-AVERAGE(Table2[1W Return vs Nifty]))/_xlfn.STDEV.P(Table2[1W Return vs Nifty])</f>
        <v>-1.1985332128946695</v>
      </c>
      <c r="O99">
        <v>17.41</v>
      </c>
      <c r="P99">
        <v>15.0269519013031</v>
      </c>
      <c r="Q99">
        <v>10.6399613027704</v>
      </c>
      <c r="R99">
        <v>52.370421023826303</v>
      </c>
      <c r="S99">
        <f>(Table2[[#This Row],[Close Price]]-Table2[[#This Row],[20D EMA]])/Table2[[#This Row],[20D EMA]]</f>
        <v>1.0913268236645679E-2</v>
      </c>
      <c r="T99">
        <f>(Table2[[#This Row],[Close Price]]-Table2[[#This Row],[50D EMA]])/Table2[[#This Row],[50D EMA]]</f>
        <v>0.17122887699359529</v>
      </c>
      <c r="U99">
        <f>(Table2[[#This Row],[Close Price]]-Table2[[#This Row],[200D EMA]])/Table2[[#This Row],[200D EMA]]</f>
        <v>0.65414135438794951</v>
      </c>
      <c r="V99">
        <v>0.80373444455586995</v>
      </c>
      <c r="W99">
        <v>17.5</v>
      </c>
      <c r="X99">
        <v>18.09</v>
      </c>
      <c r="Y99">
        <v>17.5</v>
      </c>
      <c r="Z99">
        <v>18.489999999999998</v>
      </c>
      <c r="AA99">
        <v>15.65</v>
      </c>
      <c r="AB99">
        <v>21.1</v>
      </c>
      <c r="AC99">
        <f>(Table2[[#This Row],[Close Price]]/Table2[[#This Row],[Day Low]])-1</f>
        <v>5.7142857142857828E-3</v>
      </c>
      <c r="AD99">
        <f>(Table2[[#This Row],[Day High]]/Table2[[#This Row],[Close Price]])-1</f>
        <v>2.7840909090909083E-2</v>
      </c>
      <c r="AE99">
        <f>(Table2[[#This Row],[Close Price]]/Table2[[#This Row],[Current Week Low]])-1</f>
        <v>5.7142857142857828E-3</v>
      </c>
      <c r="AF99">
        <f>(Table2[[#This Row],[Current Week High]]/Table2[[#This Row],[Close Price]])-1</f>
        <v>5.0568181818181568E-2</v>
      </c>
      <c r="AG99">
        <f>(Table2[[#This Row],[Close Price]]/Table2[[#This Row],[Current Month Low]])-1</f>
        <v>0.12460063897763596</v>
      </c>
      <c r="AH99">
        <f>(Table2[[#This Row],[Current Month High]]/Table2[[#This Row],[Close Price]])-1</f>
        <v>0.19886363636363624</v>
      </c>
      <c r="AI99">
        <v>19.886363636363601</v>
      </c>
      <c r="AJ99">
        <v>309.302325581395</v>
      </c>
      <c r="AK99" t="str">
        <f>IF(AND(Table2[[#This Row],[20D EMA]]&gt;Table2[[#This Row],[50D EMA]],Table2[[#This Row],[50D EMA]]&gt;Table2[[#This Row],[200D EMA]]),"Uptrend","Downtrend/NoTrend")</f>
        <v>Uptrend</v>
      </c>
      <c r="AL99">
        <v>0.78</v>
      </c>
      <c r="AM99" t="s">
        <v>3033</v>
      </c>
      <c r="AN99">
        <v>-2.2200000000000002</v>
      </c>
      <c r="AO99" t="s">
        <v>3034</v>
      </c>
      <c r="AP99">
        <v>6.3685396958189006E-2</v>
      </c>
      <c r="AQ99">
        <f>(Table2[[#This Row],[Sharpe Ratio]]-AVERAGE(Table2[Sharpe Ratio]))/_xlfn.STDEV.P(Table2[Sharpe Ratio])</f>
        <v>7.3699450612389666E-2</v>
      </c>
      <c r="AR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3.2423438615119649</v>
      </c>
      <c r="AS99">
        <f>_xlfn.RANK.AVG(Table2[[#This Row],[1Y Return vs Nifty Z-Score]],Table2[1Y Return vs Nifty Z-Score])</f>
        <v>40</v>
      </c>
      <c r="AT99">
        <f>_xlfn.RANK.AVG(Table2[[#This Row],[6M Return vs Nifty Z-Score]],Table2[6M Return vs Nifty Z-Score])</f>
        <v>32</v>
      </c>
      <c r="AU99">
        <f>_xlfn.RANK.AVG(Table2[[#This Row],[Sharpe Ratio Z-Score]],Table2[Sharpe Ratio Z-Score])</f>
        <v>314</v>
      </c>
      <c r="AV99">
        <f>(Table2[[#This Row],[Rank 1Y]]+Table2[[#This Row],[Rank 6M]]+Table2[[#This Row],[Rank Sharpe]])/3</f>
        <v>128.66666666666666</v>
      </c>
    </row>
    <row r="100" spans="1:48" x14ac:dyDescent="0.3">
      <c r="A100" t="s">
        <v>243</v>
      </c>
      <c r="B100" t="s">
        <v>244</v>
      </c>
      <c r="C100" t="s">
        <v>2995</v>
      </c>
      <c r="D100" t="s">
        <v>146</v>
      </c>
      <c r="E100">
        <v>105711.27191693999</v>
      </c>
      <c r="F100">
        <v>685.3</v>
      </c>
      <c r="G100">
        <v>55.583564439825203</v>
      </c>
      <c r="H100">
        <f>(Table2[[#This Row],[1Y Return vs Nifty]]-AVERAGE(Table2[1Y Return vs Nifty]))/_xlfn.STDEV.P(Table2[1Y Return vs Nifty])</f>
        <v>0.12718119916918549</v>
      </c>
      <c r="I100">
        <v>2.4074069092287802</v>
      </c>
      <c r="J100">
        <f>(Table2[[#This Row],[1M Return vs Nifty]]-AVERAGE(Table2[1M Return vs Nifty]))/_xlfn.STDEV.P(Table2[1M Return vs Nifty])</f>
        <v>-2.5772807895559132E-2</v>
      </c>
      <c r="K100">
        <v>35.959975174678</v>
      </c>
      <c r="L100">
        <f>(Table2[[#This Row],[6M Return vs Nifty]]-AVERAGE(Table2[6M Return vs Nifty]))/_xlfn.STDEV.P(Table2[6M Return vs Nifty])</f>
        <v>0.70902210068074023</v>
      </c>
      <c r="M100">
        <v>-0.64044750917524595</v>
      </c>
      <c r="N100">
        <f>(Table2[[#This Row],[1W Return vs Nifty]]-AVERAGE(Table2[1W Return vs Nifty]))/_xlfn.STDEV.P(Table2[1W Return vs Nifty])</f>
        <v>0.19328093795666371</v>
      </c>
      <c r="O100">
        <v>666.85</v>
      </c>
      <c r="P100">
        <v>622.07256660707799</v>
      </c>
      <c r="Q100">
        <v>506.34557469613702</v>
      </c>
      <c r="R100">
        <v>62.803855344499603</v>
      </c>
      <c r="S100">
        <f>(Table2[[#This Row],[Close Price]]-Table2[[#This Row],[20D EMA]])/Table2[[#This Row],[20D EMA]]</f>
        <v>2.7667391467346376E-2</v>
      </c>
      <c r="T100">
        <f>(Table2[[#This Row],[Close Price]]-Table2[[#This Row],[50D EMA]])/Table2[[#This Row],[50D EMA]]</f>
        <v>0.10163996418903093</v>
      </c>
      <c r="U100">
        <f>(Table2[[#This Row],[Close Price]]-Table2[[#This Row],[200D EMA]])/Table2[[#This Row],[200D EMA]]</f>
        <v>0.35342350016834895</v>
      </c>
      <c r="V100">
        <v>0.79551901677775105</v>
      </c>
      <c r="W100">
        <v>684</v>
      </c>
      <c r="X100">
        <v>706.95</v>
      </c>
      <c r="Y100">
        <v>671.7</v>
      </c>
      <c r="Z100">
        <v>735</v>
      </c>
      <c r="AA100">
        <v>549</v>
      </c>
      <c r="AB100">
        <v>735</v>
      </c>
      <c r="AC100">
        <f>(Table2[[#This Row],[Close Price]]/Table2[[#This Row],[Day Low]])-1</f>
        <v>1.9005847953215138E-3</v>
      </c>
      <c r="AD100">
        <f>(Table2[[#This Row],[Day High]]/Table2[[#This Row],[Close Price]])-1</f>
        <v>3.1592003502115995E-2</v>
      </c>
      <c r="AE100">
        <f>(Table2[[#This Row],[Close Price]]/Table2[[#This Row],[Current Week Low]])-1</f>
        <v>2.0247134137263423E-2</v>
      </c>
      <c r="AF100">
        <f>(Table2[[#This Row],[Current Week High]]/Table2[[#This Row],[Close Price]])-1</f>
        <v>7.2522982635342181E-2</v>
      </c>
      <c r="AG100">
        <f>(Table2[[#This Row],[Close Price]]/Table2[[#This Row],[Current Month Low]])-1</f>
        <v>0.24826958105646613</v>
      </c>
      <c r="AH100">
        <f>(Table2[[#This Row],[Current Month High]]/Table2[[#This Row],[Close Price]])-1</f>
        <v>7.2522982635342181E-2</v>
      </c>
      <c r="AI100">
        <v>7.2522982635342101</v>
      </c>
      <c r="AJ100">
        <v>90.785077951002194</v>
      </c>
      <c r="AK100" t="str">
        <f>IF(AND(Table2[[#This Row],[20D EMA]]&gt;Table2[[#This Row],[50D EMA]],Table2[[#This Row],[50D EMA]]&gt;Table2[[#This Row],[200D EMA]]),"Uptrend","Downtrend/NoTrend")</f>
        <v>Uptrend</v>
      </c>
      <c r="AL100">
        <v>0.25</v>
      </c>
      <c r="AM100" t="s">
        <v>3033</v>
      </c>
      <c r="AN100">
        <v>3.28</v>
      </c>
      <c r="AO100" t="s">
        <v>3033</v>
      </c>
      <c r="AP100">
        <v>0.24240363543753099</v>
      </c>
      <c r="AQ100">
        <f>(Table2[[#This Row],[Sharpe Ratio]]-AVERAGE(Table2[Sharpe Ratio]))/_xlfn.STDEV.P(Table2[Sharpe Ratio])</f>
        <v>2.0969962753351683</v>
      </c>
      <c r="AR1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3.1007077052461982</v>
      </c>
      <c r="AS100">
        <f>_xlfn.RANK.AVG(Table2[[#This Row],[1Y Return vs Nifty Z-Score]],Table2[1Y Return vs Nifty Z-Score])</f>
        <v>245</v>
      </c>
      <c r="AT100">
        <f>_xlfn.RANK.AVG(Table2[[#This Row],[6M Return vs Nifty Z-Score]],Table2[6M Return vs Nifty Z-Score])</f>
        <v>137</v>
      </c>
      <c r="AU100">
        <f>_xlfn.RANK.AVG(Table2[[#This Row],[Sharpe Ratio Z-Score]],Table2[Sharpe Ratio Z-Score])</f>
        <v>13</v>
      </c>
      <c r="AV100">
        <f>(Table2[[#This Row],[Rank 1Y]]+Table2[[#This Row],[Rank 6M]]+Table2[[#This Row],[Rank Sharpe]])/3</f>
        <v>131.66666666666666</v>
      </c>
    </row>
    <row r="101" spans="1:48" x14ac:dyDescent="0.3">
      <c r="A101" t="s">
        <v>498</v>
      </c>
      <c r="B101" t="s">
        <v>499</v>
      </c>
      <c r="C101" t="s">
        <v>2995</v>
      </c>
      <c r="D101" t="s">
        <v>500</v>
      </c>
      <c r="E101">
        <v>40608.647100000002</v>
      </c>
      <c r="F101">
        <v>4420.3999999999996</v>
      </c>
      <c r="G101">
        <v>60.461443243650997</v>
      </c>
      <c r="H101">
        <f>(Table2[[#This Row],[1Y Return vs Nifty]]-AVERAGE(Table2[1Y Return vs Nifty]))/_xlfn.STDEV.P(Table2[1Y Return vs Nifty])</f>
        <v>0.18503340691411652</v>
      </c>
      <c r="I101">
        <v>1.52874991398927</v>
      </c>
      <c r="J101">
        <f>(Table2[[#This Row],[1M Return vs Nifty]]-AVERAGE(Table2[1M Return vs Nifty]))/_xlfn.STDEV.P(Table2[1M Return vs Nifty])</f>
        <v>-0.11051672222676494</v>
      </c>
      <c r="K101">
        <v>33.053600264703398</v>
      </c>
      <c r="L101">
        <f>(Table2[[#This Row],[6M Return vs Nifty]]-AVERAGE(Table2[6M Return vs Nifty]))/_xlfn.STDEV.P(Table2[6M Return vs Nifty])</f>
        <v>0.62086821512626589</v>
      </c>
      <c r="M101">
        <v>-5.73519875045523</v>
      </c>
      <c r="N101">
        <f>(Table2[[#This Row],[1W Return vs Nifty]]-AVERAGE(Table2[1W Return vs Nifty]))/_xlfn.STDEV.P(Table2[1W Return vs Nifty])</f>
        <v>-0.92885964702306034</v>
      </c>
      <c r="O101">
        <v>4414.25</v>
      </c>
      <c r="P101">
        <v>4164.1443966759098</v>
      </c>
      <c r="Q101">
        <v>3391.37741053325</v>
      </c>
      <c r="R101">
        <v>52.362544005131902</v>
      </c>
      <c r="S101">
        <f>(Table2[[#This Row],[Close Price]]-Table2[[#This Row],[20D EMA]])/Table2[[#This Row],[20D EMA]]</f>
        <v>1.3932151554623404E-3</v>
      </c>
      <c r="T101">
        <f>(Table2[[#This Row],[Close Price]]-Table2[[#This Row],[50D EMA]])/Table2[[#This Row],[50D EMA]]</f>
        <v>6.1538596867257947E-2</v>
      </c>
      <c r="U101">
        <f>(Table2[[#This Row],[Close Price]]-Table2[[#This Row],[200D EMA]])/Table2[[#This Row],[200D EMA]]</f>
        <v>0.30342320093031144</v>
      </c>
      <c r="V101">
        <v>1.3270633084094701</v>
      </c>
      <c r="W101">
        <v>4409.8500000000004</v>
      </c>
      <c r="X101">
        <v>4531.05</v>
      </c>
      <c r="Y101">
        <v>4409.8500000000004</v>
      </c>
      <c r="Z101">
        <v>4621.25</v>
      </c>
      <c r="AA101">
        <v>3375.6</v>
      </c>
      <c r="AB101">
        <v>5039.7</v>
      </c>
      <c r="AC101">
        <f>(Table2[[#This Row],[Close Price]]/Table2[[#This Row],[Day Low]])-1</f>
        <v>2.3923716226172953E-3</v>
      </c>
      <c r="AD101">
        <f>(Table2[[#This Row],[Day High]]/Table2[[#This Row],[Close Price]])-1</f>
        <v>2.5031671341960049E-2</v>
      </c>
      <c r="AE101">
        <f>(Table2[[#This Row],[Close Price]]/Table2[[#This Row],[Current Week Low]])-1</f>
        <v>2.3923716226172953E-3</v>
      </c>
      <c r="AF101">
        <f>(Table2[[#This Row],[Current Week High]]/Table2[[#This Row],[Close Price]])-1</f>
        <v>4.5437064519048054E-2</v>
      </c>
      <c r="AG101">
        <f>(Table2[[#This Row],[Close Price]]/Table2[[#This Row],[Current Month Low]])-1</f>
        <v>0.30951534542007342</v>
      </c>
      <c r="AH101">
        <f>(Table2[[#This Row],[Current Month High]]/Table2[[#This Row],[Close Price]])-1</f>
        <v>0.14010044339878758</v>
      </c>
      <c r="AI101">
        <v>14.0100443398787</v>
      </c>
      <c r="AJ101">
        <v>98.848403058929307</v>
      </c>
      <c r="AK101" t="str">
        <f>IF(AND(Table2[[#This Row],[20D EMA]]&gt;Table2[[#This Row],[50D EMA]],Table2[[#This Row],[50D EMA]]&gt;Table2[[#This Row],[200D EMA]]),"Uptrend","Downtrend/NoTrend")</f>
        <v>Uptrend</v>
      </c>
      <c r="AL101">
        <v>0.13</v>
      </c>
      <c r="AM101" t="s">
        <v>3033</v>
      </c>
      <c r="AN101">
        <v>4.7300000000000004</v>
      </c>
      <c r="AO101" t="s">
        <v>3033</v>
      </c>
      <c r="AP101">
        <v>0.24329688274012901</v>
      </c>
      <c r="AQ101">
        <f>(Table2[[#This Row],[Sharpe Ratio]]-AVERAGE(Table2[Sharpe Ratio]))/_xlfn.STDEV.P(Table2[Sharpe Ratio])</f>
        <v>2.107108866229173</v>
      </c>
      <c r="AR1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1.8736341190197299</v>
      </c>
      <c r="AS101">
        <f>_xlfn.RANK.AVG(Table2[[#This Row],[1Y Return vs Nifty Z-Score]],Table2[1Y Return vs Nifty Z-Score])</f>
        <v>228</v>
      </c>
      <c r="AT101">
        <f>_xlfn.RANK.AVG(Table2[[#This Row],[6M Return vs Nifty Z-Score]],Table2[6M Return vs Nifty Z-Score])</f>
        <v>159</v>
      </c>
      <c r="AU101">
        <f>_xlfn.RANK.AVG(Table2[[#This Row],[Sharpe Ratio Z-Score]],Table2[Sharpe Ratio Z-Score])</f>
        <v>12</v>
      </c>
      <c r="AV101">
        <f>(Table2[[#This Row],[Rank 1Y]]+Table2[[#This Row],[Rank 6M]]+Table2[[#This Row],[Rank Sharpe]])/3</f>
        <v>133</v>
      </c>
    </row>
    <row r="102" spans="1:48" x14ac:dyDescent="0.3">
      <c r="A102" t="s">
        <v>187</v>
      </c>
      <c r="B102" t="s">
        <v>188</v>
      </c>
      <c r="C102" t="s">
        <v>2988</v>
      </c>
      <c r="D102" t="s">
        <v>124</v>
      </c>
      <c r="E102">
        <v>137335.79772</v>
      </c>
      <c r="F102">
        <v>515.6</v>
      </c>
      <c r="G102">
        <v>202.283263824687</v>
      </c>
      <c r="H102">
        <f>(Table2[[#This Row],[1Y Return vs Nifty]]-AVERAGE(Table2[1Y Return vs Nifty]))/_xlfn.STDEV.P(Table2[1Y Return vs Nifty])</f>
        <v>1.8670566299149327</v>
      </c>
      <c r="I102">
        <v>-10.670783746761201</v>
      </c>
      <c r="J102">
        <f>(Table2[[#This Row],[1M Return vs Nifty]]-AVERAGE(Table2[1M Return vs Nifty]))/_xlfn.STDEV.P(Table2[1M Return vs Nifty])</f>
        <v>-1.2871262991476082</v>
      </c>
      <c r="K102">
        <v>11.7335438990415</v>
      </c>
      <c r="L102">
        <f>(Table2[[#This Row],[6M Return vs Nifty]]-AVERAGE(Table2[6M Return vs Nifty]))/_xlfn.STDEV.P(Table2[6M Return vs Nifty])</f>
        <v>-2.5795022442738572E-2</v>
      </c>
      <c r="M102">
        <v>-2.9178905296120798</v>
      </c>
      <c r="N102">
        <f>(Table2[[#This Row],[1W Return vs Nifty]]-AVERAGE(Table2[1W Return vs Nifty]))/_xlfn.STDEV.P(Table2[1W Return vs Nifty])</f>
        <v>-0.30833555364046422</v>
      </c>
      <c r="O102">
        <v>518.74</v>
      </c>
      <c r="P102">
        <v>509.06914027530399</v>
      </c>
      <c r="Q102">
        <v>418.66927314796197</v>
      </c>
      <c r="R102">
        <v>52.071014182651602</v>
      </c>
      <c r="S102">
        <f>(Table2[[#This Row],[Close Price]]-Table2[[#This Row],[20D EMA]])/Table2[[#This Row],[20D EMA]]</f>
        <v>-6.0531287350117325E-3</v>
      </c>
      <c r="T102">
        <f>(Table2[[#This Row],[Close Price]]-Table2[[#This Row],[50D EMA]])/Table2[[#This Row],[50D EMA]]</f>
        <v>1.282902303047509E-2</v>
      </c>
      <c r="U102">
        <f>(Table2[[#This Row],[Close Price]]-Table2[[#This Row],[200D EMA]])/Table2[[#This Row],[200D EMA]]</f>
        <v>0.23152099537474713</v>
      </c>
      <c r="V102">
        <v>0.64267263800470897</v>
      </c>
      <c r="W102">
        <v>513</v>
      </c>
      <c r="X102">
        <v>521</v>
      </c>
      <c r="Y102">
        <v>500</v>
      </c>
      <c r="Z102">
        <v>524.70000000000005</v>
      </c>
      <c r="AA102">
        <v>408.3</v>
      </c>
      <c r="AB102">
        <v>607.79999999999995</v>
      </c>
      <c r="AC102">
        <f>(Table2[[#This Row],[Close Price]]/Table2[[#This Row],[Day Low]])-1</f>
        <v>5.0682261208576662E-3</v>
      </c>
      <c r="AD102">
        <f>(Table2[[#This Row],[Day High]]/Table2[[#This Row],[Close Price]])-1</f>
        <v>1.0473235065942443E-2</v>
      </c>
      <c r="AE102">
        <f>(Table2[[#This Row],[Close Price]]/Table2[[#This Row],[Current Week Low]])-1</f>
        <v>3.1200000000000117E-2</v>
      </c>
      <c r="AF102">
        <f>(Table2[[#This Row],[Current Week High]]/Table2[[#This Row],[Close Price]])-1</f>
        <v>1.7649340574088512E-2</v>
      </c>
      <c r="AG102">
        <f>(Table2[[#This Row],[Close Price]]/Table2[[#This Row],[Current Month Low]])-1</f>
        <v>0.2627969630173892</v>
      </c>
      <c r="AH102">
        <f>(Table2[[#This Row],[Current Month High]]/Table2[[#This Row],[Close Price]])-1</f>
        <v>0.17882079131109374</v>
      </c>
      <c r="AI102">
        <v>17.8820791311093</v>
      </c>
      <c r="AJ102">
        <v>232.21649484535999</v>
      </c>
      <c r="AK102" t="str">
        <f>IF(AND(Table2[[#This Row],[20D EMA]]&gt;Table2[[#This Row],[50D EMA]],Table2[[#This Row],[50D EMA]]&gt;Table2[[#This Row],[200D EMA]]),"Uptrend","Downtrend/NoTrend")</f>
        <v>Uptrend</v>
      </c>
      <c r="AL102">
        <v>-0.01</v>
      </c>
      <c r="AM102" t="s">
        <v>3034</v>
      </c>
      <c r="AN102">
        <v>3.78</v>
      </c>
      <c r="AO102" t="s">
        <v>3033</v>
      </c>
      <c r="AP102">
        <v>0.18471624265032099</v>
      </c>
      <c r="AQ102">
        <f>(Table2[[#This Row],[Sharpe Ratio]]-AVERAGE(Table2[Sharpe Ratio]))/_xlfn.STDEV.P(Table2[Sharpe Ratio])</f>
        <v>1.4439083776140345</v>
      </c>
      <c r="AR1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1.6897081322981562</v>
      </c>
      <c r="AS102">
        <f>_xlfn.RANK.AVG(Table2[[#This Row],[1Y Return vs Nifty Z-Score]],Table2[1Y Return vs Nifty Z-Score])</f>
        <v>27</v>
      </c>
      <c r="AT102">
        <f>_xlfn.RANK.AVG(Table2[[#This Row],[6M Return vs Nifty Z-Score]],Table2[6M Return vs Nifty Z-Score])</f>
        <v>315</v>
      </c>
      <c r="AU102">
        <f>_xlfn.RANK.AVG(Table2[[#This Row],[Sharpe Ratio Z-Score]],Table2[Sharpe Ratio Z-Score])</f>
        <v>58</v>
      </c>
      <c r="AV102">
        <f>(Table2[[#This Row],[Rank 1Y]]+Table2[[#This Row],[Rank 6M]]+Table2[[#This Row],[Rank Sharpe]])/3</f>
        <v>133.33333333333334</v>
      </c>
    </row>
    <row r="103" spans="1:48" x14ac:dyDescent="0.3">
      <c r="A103" t="s">
        <v>1031</v>
      </c>
      <c r="B103" t="s">
        <v>1032</v>
      </c>
      <c r="C103" t="s">
        <v>2997</v>
      </c>
      <c r="D103" t="s">
        <v>379</v>
      </c>
      <c r="E103">
        <v>12147.57238179</v>
      </c>
      <c r="F103">
        <v>255.9</v>
      </c>
      <c r="G103">
        <v>123.18161676586401</v>
      </c>
      <c r="H103">
        <f>(Table2[[#This Row],[1Y Return vs Nifty]]-AVERAGE(Table2[1Y Return vs Nifty]))/_xlfn.STDEV.P(Table2[1Y Return vs Nifty])</f>
        <v>0.92890193139637744</v>
      </c>
      <c r="I103">
        <v>-6.29716311602016</v>
      </c>
      <c r="J103">
        <f>(Table2[[#This Row],[1M Return vs Nifty]]-AVERAGE(Table2[1M Return vs Nifty]))/_xlfn.STDEV.P(Table2[1M Return vs Nifty])</f>
        <v>-0.8653032964778552</v>
      </c>
      <c r="K103">
        <v>42.6034633276847</v>
      </c>
      <c r="L103">
        <f>(Table2[[#This Row],[6M Return vs Nifty]]-AVERAGE(Table2[6M Return vs Nifty]))/_xlfn.STDEV.P(Table2[6M Return vs Nifty])</f>
        <v>0.91052717571862518</v>
      </c>
      <c r="M103">
        <v>-10.477254203057401</v>
      </c>
      <c r="N103">
        <f>(Table2[[#This Row],[1W Return vs Nifty]]-AVERAGE(Table2[1W Return vs Nifty]))/_xlfn.STDEV.P(Table2[1W Return vs Nifty])</f>
        <v>-1.973317487569638</v>
      </c>
      <c r="O103">
        <v>255.9</v>
      </c>
      <c r="P103">
        <v>242.014403027399</v>
      </c>
      <c r="Q103">
        <v>197.77450505556601</v>
      </c>
      <c r="R103">
        <v>50.9033770204273</v>
      </c>
      <c r="S103">
        <f>(Table2[[#This Row],[Close Price]]-Table2[[#This Row],[20D EMA]])/Table2[[#This Row],[20D EMA]]</f>
        <v>0</v>
      </c>
      <c r="T103">
        <f>(Table2[[#This Row],[Close Price]]-Table2[[#This Row],[50D EMA]])/Table2[[#This Row],[50D EMA]]</f>
        <v>5.7375085114372254E-2</v>
      </c>
      <c r="U103">
        <f>(Table2[[#This Row],[Close Price]]-Table2[[#This Row],[200D EMA]])/Table2[[#This Row],[200D EMA]]</f>
        <v>0.29389781523206576</v>
      </c>
      <c r="V103">
        <v>1.60736787285531</v>
      </c>
      <c r="W103">
        <v>255</v>
      </c>
      <c r="X103">
        <v>262.2</v>
      </c>
      <c r="Y103">
        <v>255</v>
      </c>
      <c r="Z103">
        <v>268.45</v>
      </c>
      <c r="AA103">
        <v>203.4</v>
      </c>
      <c r="AB103">
        <v>289.7</v>
      </c>
      <c r="AC103">
        <f>(Table2[[#This Row],[Close Price]]/Table2[[#This Row],[Day Low]])-1</f>
        <v>3.529411764706003E-3</v>
      </c>
      <c r="AD103">
        <f>(Table2[[#This Row],[Day High]]/Table2[[#This Row],[Close Price]])-1</f>
        <v>2.4618991793669442E-2</v>
      </c>
      <c r="AE103">
        <f>(Table2[[#This Row],[Close Price]]/Table2[[#This Row],[Current Week Low]])-1</f>
        <v>3.529411764706003E-3</v>
      </c>
      <c r="AF103">
        <f>(Table2[[#This Row],[Current Week High]]/Table2[[#This Row],[Close Price]])-1</f>
        <v>4.9042594763579528E-2</v>
      </c>
      <c r="AG103">
        <f>(Table2[[#This Row],[Close Price]]/Table2[[#This Row],[Current Month Low]])-1</f>
        <v>0.25811209439528016</v>
      </c>
      <c r="AH103">
        <f>(Table2[[#This Row],[Current Month High]]/Table2[[#This Row],[Close Price]])-1</f>
        <v>0.13208284486127386</v>
      </c>
      <c r="AI103">
        <v>13.618601016021801</v>
      </c>
      <c r="AJ103">
        <v>164.359504132231</v>
      </c>
      <c r="AK103" t="str">
        <f>IF(AND(Table2[[#This Row],[20D EMA]]&gt;Table2[[#This Row],[50D EMA]],Table2[[#This Row],[50D EMA]]&gt;Table2[[#This Row],[200D EMA]]),"Uptrend","Downtrend/NoTrend")</f>
        <v>Uptrend</v>
      </c>
      <c r="AL103">
        <v>0.06</v>
      </c>
      <c r="AM103" t="s">
        <v>3033</v>
      </c>
      <c r="AN103">
        <v>3.86</v>
      </c>
      <c r="AO103" t="s">
        <v>3033</v>
      </c>
      <c r="AP103">
        <v>0.108950907896619</v>
      </c>
      <c r="AQ103">
        <f>(Table2[[#This Row],[Sharpe Ratio]]-AVERAGE(Table2[Sharpe Ratio]))/_xlfn.STDEV.P(Table2[Sharpe Ratio])</f>
        <v>0.58615730231489505</v>
      </c>
      <c r="AR1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-0.41303437461759551</v>
      </c>
      <c r="AS103">
        <f>_xlfn.RANK.AVG(Table2[[#This Row],[1Y Return vs Nifty Z-Score]],Table2[1Y Return vs Nifty Z-Score])</f>
        <v>97</v>
      </c>
      <c r="AT103">
        <f>_xlfn.RANK.AVG(Table2[[#This Row],[6M Return vs Nifty Z-Score]],Table2[6M Return vs Nifty Z-Score])</f>
        <v>111</v>
      </c>
      <c r="AU103">
        <f>_xlfn.RANK.AVG(Table2[[#This Row],[Sharpe Ratio Z-Score]],Table2[Sharpe Ratio Z-Score])</f>
        <v>192</v>
      </c>
      <c r="AV103">
        <f>(Table2[[#This Row],[Rank 1Y]]+Table2[[#This Row],[Rank 6M]]+Table2[[#This Row],[Rank Sharpe]])/3</f>
        <v>133.33333333333334</v>
      </c>
    </row>
    <row r="104" spans="1:48" x14ac:dyDescent="0.3">
      <c r="A104" t="s">
        <v>981</v>
      </c>
      <c r="B104" t="s">
        <v>982</v>
      </c>
      <c r="C104" t="s">
        <v>2996</v>
      </c>
      <c r="D104" t="s">
        <v>98</v>
      </c>
      <c r="E104">
        <v>13672.650359865</v>
      </c>
      <c r="F104">
        <v>19.690000000000001</v>
      </c>
      <c r="G104">
        <v>197.753809279233</v>
      </c>
      <c r="H104">
        <f>(Table2[[#This Row],[1Y Return vs Nifty]]-AVERAGE(Table2[1Y Return vs Nifty]))/_xlfn.STDEV.P(Table2[1Y Return vs Nifty])</f>
        <v>1.8133367742413342</v>
      </c>
      <c r="I104">
        <v>-8.5167749648454905</v>
      </c>
      <c r="J104">
        <f>(Table2[[#This Row],[1M Return vs Nifty]]-AVERAGE(Table2[1M Return vs Nifty]))/_xlfn.STDEV.P(Table2[1M Return vs Nifty])</f>
        <v>-1.0793784104125141</v>
      </c>
      <c r="K104">
        <v>29.825604702627398</v>
      </c>
      <c r="L104">
        <f>(Table2[[#This Row],[6M Return vs Nifty]]-AVERAGE(Table2[6M Return vs Nifty]))/_xlfn.STDEV.P(Table2[6M Return vs Nifty])</f>
        <v>0.5229591840604545</v>
      </c>
      <c r="M104">
        <v>0.85992956467485804</v>
      </c>
      <c r="N104">
        <f>(Table2[[#This Row],[1W Return vs Nifty]]-AVERAGE(Table2[1W Return vs Nifty]))/_xlfn.STDEV.P(Table2[1W Return vs Nifty])</f>
        <v>0.52374535665070243</v>
      </c>
      <c r="O104">
        <v>19.27</v>
      </c>
      <c r="P104">
        <v>18.8516363862704</v>
      </c>
      <c r="Q104">
        <v>15.7926387465159</v>
      </c>
      <c r="R104">
        <v>61.4821586367134</v>
      </c>
      <c r="S104">
        <f>(Table2[[#This Row],[Close Price]]-Table2[[#This Row],[20D EMA]])/Table2[[#This Row],[20D EMA]]</f>
        <v>2.1795537104307303E-2</v>
      </c>
      <c r="T104">
        <f>(Table2[[#This Row],[Close Price]]-Table2[[#This Row],[50D EMA]])/Table2[[#This Row],[50D EMA]]</f>
        <v>4.4471662647820841E-2</v>
      </c>
      <c r="U104">
        <f>(Table2[[#This Row],[Close Price]]-Table2[[#This Row],[200D EMA]])/Table2[[#This Row],[200D EMA]]</f>
        <v>0.24678341067884677</v>
      </c>
      <c r="V104">
        <v>1.32332078542863</v>
      </c>
      <c r="W104">
        <v>19.62</v>
      </c>
      <c r="X104">
        <v>20.2</v>
      </c>
      <c r="Y104">
        <v>19.2</v>
      </c>
      <c r="Z104">
        <v>20.54</v>
      </c>
      <c r="AA104">
        <v>17.399999999999999</v>
      </c>
      <c r="AB104">
        <v>20.54</v>
      </c>
      <c r="AC104">
        <f>(Table2[[#This Row],[Close Price]]/Table2[[#This Row],[Day Low]])-1</f>
        <v>3.5677879714577365E-3</v>
      </c>
      <c r="AD104">
        <f>(Table2[[#This Row],[Day High]]/Table2[[#This Row],[Close Price]])-1</f>
        <v>2.5901472828847139E-2</v>
      </c>
      <c r="AE104">
        <f>(Table2[[#This Row],[Close Price]]/Table2[[#This Row],[Current Week Low]])-1</f>
        <v>2.5520833333333437E-2</v>
      </c>
      <c r="AF104">
        <f>(Table2[[#This Row],[Current Week High]]/Table2[[#This Row],[Close Price]])-1</f>
        <v>4.3169121381411824E-2</v>
      </c>
      <c r="AG104">
        <f>(Table2[[#This Row],[Close Price]]/Table2[[#This Row],[Current Month Low]])-1</f>
        <v>0.1316091954022991</v>
      </c>
      <c r="AH104">
        <f>(Table2[[#This Row],[Current Month High]]/Table2[[#This Row],[Close Price]])-1</f>
        <v>4.3169121381411824E-2</v>
      </c>
      <c r="AI104">
        <v>21.889283900456999</v>
      </c>
      <c r="AJ104">
        <v>233.72881355932199</v>
      </c>
      <c r="AK104" t="str">
        <f>IF(AND(Table2[[#This Row],[20D EMA]]&gt;Table2[[#This Row],[50D EMA]],Table2[[#This Row],[50D EMA]]&gt;Table2[[#This Row],[200D EMA]]),"Uptrend","Downtrend/NoTrend")</f>
        <v>Uptrend</v>
      </c>
      <c r="AL104">
        <v>0.03</v>
      </c>
      <c r="AM104" t="s">
        <v>3033</v>
      </c>
      <c r="AN104">
        <v>8.7799999999999994</v>
      </c>
      <c r="AO104" t="s">
        <v>3033</v>
      </c>
      <c r="AP104">
        <v>0.10781885323144901</v>
      </c>
      <c r="AQ104">
        <f>(Table2[[#This Row],[Sharpe Ratio]]-AVERAGE(Table2[Sharpe Ratio]))/_xlfn.STDEV.P(Table2[Sharpe Ratio])</f>
        <v>0.57334113632680073</v>
      </c>
      <c r="AR1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2.3540040408667773</v>
      </c>
      <c r="AS104">
        <f>_xlfn.RANK.AVG(Table2[[#This Row],[1Y Return vs Nifty Z-Score]],Table2[1Y Return vs Nifty Z-Score])</f>
        <v>29</v>
      </c>
      <c r="AT104">
        <f>_xlfn.RANK.AVG(Table2[[#This Row],[6M Return vs Nifty Z-Score]],Table2[6M Return vs Nifty Z-Score])</f>
        <v>174</v>
      </c>
      <c r="AU104">
        <f>_xlfn.RANK.AVG(Table2[[#This Row],[Sharpe Ratio Z-Score]],Table2[Sharpe Ratio Z-Score])</f>
        <v>198</v>
      </c>
      <c r="AV104">
        <f>(Table2[[#This Row],[Rank 1Y]]+Table2[[#This Row],[Rank 6M]]+Table2[[#This Row],[Rank Sharpe]])/3</f>
        <v>133.66666666666666</v>
      </c>
    </row>
    <row r="105" spans="1:48" x14ac:dyDescent="0.3">
      <c r="A105" t="s">
        <v>1447</v>
      </c>
      <c r="B105" t="s">
        <v>1448</v>
      </c>
      <c r="C105" t="s">
        <v>2991</v>
      </c>
      <c r="D105" t="s">
        <v>46</v>
      </c>
      <c r="E105">
        <v>6675.878823477</v>
      </c>
      <c r="F105">
        <v>236.51</v>
      </c>
      <c r="G105">
        <v>173.01127908215699</v>
      </c>
      <c r="H105">
        <f>(Table2[[#This Row],[1Y Return vs Nifty]]-AVERAGE(Table2[1Y Return vs Nifty]))/_xlfn.STDEV.P(Table2[1Y Return vs Nifty])</f>
        <v>1.5198874995332801</v>
      </c>
      <c r="I105">
        <v>26.442718516720898</v>
      </c>
      <c r="J105">
        <f>(Table2[[#This Row],[1M Return vs Nifty]]-AVERAGE(Table2[1M Return vs Nifty]))/_xlfn.STDEV.P(Table2[1M Return vs Nifty])</f>
        <v>2.2923631641898066</v>
      </c>
      <c r="K105">
        <v>57.916576163441299</v>
      </c>
      <c r="L105">
        <f>(Table2[[#This Row],[6M Return vs Nifty]]-AVERAGE(Table2[6M Return vs Nifty]))/_xlfn.STDEV.P(Table2[6M Return vs Nifty])</f>
        <v>1.3749925107905672</v>
      </c>
      <c r="M105">
        <v>2.07552882669254</v>
      </c>
      <c r="N105">
        <f>(Table2[[#This Row],[1W Return vs Nifty]]-AVERAGE(Table2[1W Return vs Nifty]))/_xlfn.STDEV.P(Table2[1W Return vs Nifty])</f>
        <v>0.7914862535818622</v>
      </c>
      <c r="O105">
        <v>217.12</v>
      </c>
      <c r="P105">
        <v>197.18496246522301</v>
      </c>
      <c r="Q105">
        <v>161.117958356044</v>
      </c>
      <c r="R105">
        <v>66.819047733830104</v>
      </c>
      <c r="S105">
        <f>(Table2[[#This Row],[Close Price]]-Table2[[#This Row],[20D EMA]])/Table2[[#This Row],[20D EMA]]</f>
        <v>8.930545320560053E-2</v>
      </c>
      <c r="T105">
        <f>(Table2[[#This Row],[Close Price]]-Table2[[#This Row],[50D EMA]])/Table2[[#This Row],[50D EMA]]</f>
        <v>0.19943223379273983</v>
      </c>
      <c r="U105">
        <f>(Table2[[#This Row],[Close Price]]-Table2[[#This Row],[200D EMA]])/Table2[[#This Row],[200D EMA]]</f>
        <v>0.46793071618591436</v>
      </c>
      <c r="V105">
        <v>1.6093483752301201</v>
      </c>
      <c r="W105">
        <v>234.26</v>
      </c>
      <c r="X105">
        <v>239.5</v>
      </c>
      <c r="Y105">
        <v>234.26</v>
      </c>
      <c r="Z105">
        <v>249</v>
      </c>
      <c r="AA105">
        <v>163</v>
      </c>
      <c r="AB105">
        <v>249</v>
      </c>
      <c r="AC105">
        <f>(Table2[[#This Row],[Close Price]]/Table2[[#This Row],[Day Low]])-1</f>
        <v>9.6047127123708442E-3</v>
      </c>
      <c r="AD105">
        <f>(Table2[[#This Row],[Day High]]/Table2[[#This Row],[Close Price]])-1</f>
        <v>1.2642171578368888E-2</v>
      </c>
      <c r="AE105">
        <f>(Table2[[#This Row],[Close Price]]/Table2[[#This Row],[Current Week Low]])-1</f>
        <v>9.6047127123708442E-3</v>
      </c>
      <c r="AF105">
        <f>(Table2[[#This Row],[Current Week High]]/Table2[[#This Row],[Close Price]])-1</f>
        <v>5.2809606359139227E-2</v>
      </c>
      <c r="AG105">
        <f>(Table2[[#This Row],[Close Price]]/Table2[[#This Row],[Current Month Low]])-1</f>
        <v>0.4509815950920244</v>
      </c>
      <c r="AH105">
        <f>(Table2[[#This Row],[Current Month High]]/Table2[[#This Row],[Close Price]])-1</f>
        <v>5.2809606359139227E-2</v>
      </c>
      <c r="AI105">
        <v>5.2809606359139201</v>
      </c>
      <c r="AJ105">
        <v>202.63595649392099</v>
      </c>
      <c r="AK105" t="str">
        <f>IF(AND(Table2[[#This Row],[20D EMA]]&gt;Table2[[#This Row],[50D EMA]],Table2[[#This Row],[50D EMA]]&gt;Table2[[#This Row],[200D EMA]]),"Uptrend","Downtrend/NoTrend")</f>
        <v>Uptrend</v>
      </c>
      <c r="AL105">
        <v>0.28000000000000003</v>
      </c>
      <c r="AM105" t="s">
        <v>3033</v>
      </c>
      <c r="AN105">
        <v>13.93</v>
      </c>
      <c r="AO105" t="s">
        <v>3033</v>
      </c>
      <c r="AP105">
        <v>7.2132614305937995E-2</v>
      </c>
      <c r="AQ105">
        <f>(Table2[[#This Row],[Sharpe Ratio]]-AVERAGE(Table2[Sharpe Ratio]))/_xlfn.STDEV.P(Table2[Sharpe Ratio])</f>
        <v>0.16933170495233649</v>
      </c>
      <c r="AR1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6.1480611330478521</v>
      </c>
      <c r="AS105">
        <f>_xlfn.RANK.AVG(Table2[[#This Row],[1Y Return vs Nifty Z-Score]],Table2[1Y Return vs Nifty Z-Score])</f>
        <v>48</v>
      </c>
      <c r="AT105">
        <f>_xlfn.RANK.AVG(Table2[[#This Row],[6M Return vs Nifty Z-Score]],Table2[6M Return vs Nifty Z-Score])</f>
        <v>64</v>
      </c>
      <c r="AU105">
        <f>_xlfn.RANK.AVG(Table2[[#This Row],[Sharpe Ratio Z-Score]],Table2[Sharpe Ratio Z-Score])</f>
        <v>289</v>
      </c>
      <c r="AV105">
        <f>(Table2[[#This Row],[Rank 1Y]]+Table2[[#This Row],[Rank 6M]]+Table2[[#This Row],[Rank Sharpe]])/3</f>
        <v>133.66666666666666</v>
      </c>
    </row>
    <row r="106" spans="1:48" x14ac:dyDescent="0.3">
      <c r="A106" t="s">
        <v>171</v>
      </c>
      <c r="B106" t="s">
        <v>172</v>
      </c>
      <c r="C106" t="s">
        <v>3001</v>
      </c>
      <c r="D106" t="s">
        <v>140</v>
      </c>
      <c r="E106">
        <v>147261.17614490999</v>
      </c>
      <c r="F106">
        <v>1434.85</v>
      </c>
      <c r="G106">
        <v>94.498257243193095</v>
      </c>
      <c r="H106">
        <f>(Table2[[#This Row],[1Y Return vs Nifty]]-AVERAGE(Table2[1Y Return vs Nifty]))/_xlfn.STDEV.P(Table2[1Y Return vs Nifty])</f>
        <v>0.5887139643180207</v>
      </c>
      <c r="I106">
        <v>6.4988288343403804</v>
      </c>
      <c r="J106">
        <f>(Table2[[#This Row],[1M Return vs Nifty]]-AVERAGE(Table2[1M Return vs Nifty]))/_xlfn.STDEV.P(Table2[1M Return vs Nifty])</f>
        <v>0.3688329495194404</v>
      </c>
      <c r="K106">
        <v>39.271640382412201</v>
      </c>
      <c r="L106">
        <f>(Table2[[#This Row],[6M Return vs Nifty]]-AVERAGE(Table2[6M Return vs Nifty]))/_xlfn.STDEV.P(Table2[6M Return vs Nifty])</f>
        <v>0.80946893385268159</v>
      </c>
      <c r="M106">
        <v>-8.9554769265588305</v>
      </c>
      <c r="N106">
        <f>(Table2[[#This Row],[1W Return vs Nifty]]-AVERAGE(Table2[1W Return vs Nifty]))/_xlfn.STDEV.P(Table2[1W Return vs Nifty])</f>
        <v>-1.6381395834115671</v>
      </c>
      <c r="O106">
        <v>1459.49</v>
      </c>
      <c r="P106">
        <v>1348.2204311278999</v>
      </c>
      <c r="Q106">
        <v>1088.0960856265799</v>
      </c>
      <c r="R106">
        <v>46.906999978592502</v>
      </c>
      <c r="S106">
        <f>(Table2[[#This Row],[Close Price]]-Table2[[#This Row],[20D EMA]])/Table2[[#This Row],[20D EMA]]</f>
        <v>-1.6882609678723459E-2</v>
      </c>
      <c r="T106">
        <f>(Table2[[#This Row],[Close Price]]-Table2[[#This Row],[50D EMA]])/Table2[[#This Row],[50D EMA]]</f>
        <v>6.4254751576214464E-2</v>
      </c>
      <c r="U106">
        <f>(Table2[[#This Row],[Close Price]]-Table2[[#This Row],[200D EMA]])/Table2[[#This Row],[200D EMA]]</f>
        <v>0.31867949802773332</v>
      </c>
      <c r="V106">
        <v>1.05561340778149</v>
      </c>
      <c r="W106">
        <v>1430.3</v>
      </c>
      <c r="X106">
        <v>1494.75</v>
      </c>
      <c r="Y106">
        <v>1430.3</v>
      </c>
      <c r="Z106">
        <v>1589.7</v>
      </c>
      <c r="AA106">
        <v>1176.7</v>
      </c>
      <c r="AB106">
        <v>1649.95</v>
      </c>
      <c r="AC106">
        <f>(Table2[[#This Row],[Close Price]]/Table2[[#This Row],[Day Low]])-1</f>
        <v>3.1811508075227923E-3</v>
      </c>
      <c r="AD106">
        <f>(Table2[[#This Row],[Day High]]/Table2[[#This Row],[Close Price]])-1</f>
        <v>4.1746524026901932E-2</v>
      </c>
      <c r="AE106">
        <f>(Table2[[#This Row],[Close Price]]/Table2[[#This Row],[Current Week Low]])-1</f>
        <v>3.1811508075227923E-3</v>
      </c>
      <c r="AF106">
        <f>(Table2[[#This Row],[Current Week High]]/Table2[[#This Row],[Close Price]])-1</f>
        <v>0.1079206885737185</v>
      </c>
      <c r="AG106">
        <f>(Table2[[#This Row],[Close Price]]/Table2[[#This Row],[Current Month Low]])-1</f>
        <v>0.21938471997960396</v>
      </c>
      <c r="AH106">
        <f>(Table2[[#This Row],[Current Month High]]/Table2[[#This Row],[Close Price]])-1</f>
        <v>0.14991114053733856</v>
      </c>
      <c r="AI106">
        <v>14.991114053733799</v>
      </c>
      <c r="AJ106">
        <v>123.985326256634</v>
      </c>
      <c r="AK106" t="str">
        <f>IF(AND(Table2[[#This Row],[20D EMA]]&gt;Table2[[#This Row],[50D EMA]],Table2[[#This Row],[50D EMA]]&gt;Table2[[#This Row],[200D EMA]]),"Uptrend","Downtrend/NoTrend")</f>
        <v>Uptrend</v>
      </c>
      <c r="AL106">
        <v>0.06</v>
      </c>
      <c r="AM106" t="s">
        <v>3033</v>
      </c>
      <c r="AN106">
        <v>0.1</v>
      </c>
      <c r="AO106" t="s">
        <v>3033</v>
      </c>
      <c r="AP106">
        <v>0.137433923956782</v>
      </c>
      <c r="AQ106">
        <f>(Table2[[#This Row],[Sharpe Ratio]]-AVERAGE(Table2[Sharpe Ratio]))/_xlfn.STDEV.P(Table2[Sharpe Ratio])</f>
        <v>0.90861793332495888</v>
      </c>
      <c r="AR1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1.0374941976035343</v>
      </c>
      <c r="AS106">
        <f>_xlfn.RANK.AVG(Table2[[#This Row],[1Y Return vs Nifty Z-Score]],Table2[1Y Return vs Nifty Z-Score])</f>
        <v>141</v>
      </c>
      <c r="AT106">
        <f>_xlfn.RANK.AVG(Table2[[#This Row],[6M Return vs Nifty Z-Score]],Table2[6M Return vs Nifty Z-Score])</f>
        <v>125</v>
      </c>
      <c r="AU106">
        <f>_xlfn.RANK.AVG(Table2[[#This Row],[Sharpe Ratio Z-Score]],Table2[Sharpe Ratio Z-Score])</f>
        <v>136</v>
      </c>
      <c r="AV106">
        <f>(Table2[[#This Row],[Rank 1Y]]+Table2[[#This Row],[Rank 6M]]+Table2[[#This Row],[Rank Sharpe]])/3</f>
        <v>134</v>
      </c>
    </row>
    <row r="107" spans="1:48" x14ac:dyDescent="0.3">
      <c r="A107" t="s">
        <v>874</v>
      </c>
      <c r="B107" t="s">
        <v>875</v>
      </c>
      <c r="C107" t="s">
        <v>2995</v>
      </c>
      <c r="D107" t="s">
        <v>230</v>
      </c>
      <c r="E107">
        <v>16694.538139279899</v>
      </c>
      <c r="F107">
        <v>4752</v>
      </c>
      <c r="G107">
        <v>90.581303328592</v>
      </c>
      <c r="H107">
        <f>(Table2[[#This Row],[1Y Return vs Nifty]]-AVERAGE(Table2[1Y Return vs Nifty]))/_xlfn.STDEV.P(Table2[1Y Return vs Nifty])</f>
        <v>0.54225843708821453</v>
      </c>
      <c r="I107">
        <v>0.59623359547812305</v>
      </c>
      <c r="J107">
        <f>(Table2[[#This Row],[1M Return vs Nifty]]-AVERAGE(Table2[1M Return vs Nifty]))/_xlfn.STDEV.P(Table2[1M Return vs Nifty])</f>
        <v>-0.20045521180405315</v>
      </c>
      <c r="K107">
        <v>26.778041009902399</v>
      </c>
      <c r="L107">
        <f>(Table2[[#This Row],[6M Return vs Nifty]]-AVERAGE(Table2[6M Return vs Nifty]))/_xlfn.STDEV.P(Table2[6M Return vs Nifty])</f>
        <v>0.43052287102099235</v>
      </c>
      <c r="M107">
        <v>0.48254288559018699</v>
      </c>
      <c r="N107">
        <f>(Table2[[#This Row],[1W Return vs Nifty]]-AVERAGE(Table2[1W Return vs Nifty]))/_xlfn.STDEV.P(Table2[1W Return vs Nifty])</f>
        <v>0.44062433880779117</v>
      </c>
      <c r="O107">
        <v>4675.3900000000003</v>
      </c>
      <c r="P107">
        <v>4532.4630518616996</v>
      </c>
      <c r="Q107">
        <v>3785.65259538073</v>
      </c>
      <c r="R107">
        <v>64.313049141964498</v>
      </c>
      <c r="S107">
        <f>(Table2[[#This Row],[Close Price]]-Table2[[#This Row],[20D EMA]])/Table2[[#This Row],[20D EMA]]</f>
        <v>1.638579883175514E-2</v>
      </c>
      <c r="T107">
        <f>(Table2[[#This Row],[Close Price]]-Table2[[#This Row],[50D EMA]])/Table2[[#This Row],[50D EMA]]</f>
        <v>4.8436566526036236E-2</v>
      </c>
      <c r="U107">
        <f>(Table2[[#This Row],[Close Price]]-Table2[[#This Row],[200D EMA]])/Table2[[#This Row],[200D EMA]]</f>
        <v>0.2552657382767799</v>
      </c>
      <c r="V107">
        <v>0.94999168632693298</v>
      </c>
      <c r="W107">
        <v>4700</v>
      </c>
      <c r="X107">
        <v>4825</v>
      </c>
      <c r="Y107">
        <v>4700</v>
      </c>
      <c r="Z107">
        <v>5090</v>
      </c>
      <c r="AA107">
        <v>4122.05</v>
      </c>
      <c r="AB107">
        <v>5090</v>
      </c>
      <c r="AC107">
        <f>(Table2[[#This Row],[Close Price]]/Table2[[#This Row],[Day Low]])-1</f>
        <v>1.1063829787234081E-2</v>
      </c>
      <c r="AD107">
        <f>(Table2[[#This Row],[Day High]]/Table2[[#This Row],[Close Price]])-1</f>
        <v>1.5361952861952854E-2</v>
      </c>
      <c r="AE107">
        <f>(Table2[[#This Row],[Close Price]]/Table2[[#This Row],[Current Week Low]])-1</f>
        <v>1.1063829787234081E-2</v>
      </c>
      <c r="AF107">
        <f>(Table2[[#This Row],[Current Week High]]/Table2[[#This Row],[Close Price]])-1</f>
        <v>7.1127946127946151E-2</v>
      </c>
      <c r="AG107">
        <f>(Table2[[#This Row],[Close Price]]/Table2[[#This Row],[Current Month Low]])-1</f>
        <v>0.15282444414793606</v>
      </c>
      <c r="AH107">
        <f>(Table2[[#This Row],[Current Month High]]/Table2[[#This Row],[Close Price]])-1</f>
        <v>7.1127946127946151E-2</v>
      </c>
      <c r="AI107">
        <v>9.2171717171717091</v>
      </c>
      <c r="AJ107">
        <v>136.02453622072599</v>
      </c>
      <c r="AK107" t="str">
        <f>IF(AND(Table2[[#This Row],[20D EMA]]&gt;Table2[[#This Row],[50D EMA]],Table2[[#This Row],[50D EMA]]&gt;Table2[[#This Row],[200D EMA]]),"Uptrend","Downtrend/NoTrend")</f>
        <v>Uptrend</v>
      </c>
      <c r="AL107">
        <v>0.12</v>
      </c>
      <c r="AM107" t="s">
        <v>3033</v>
      </c>
      <c r="AN107">
        <v>3.52</v>
      </c>
      <c r="AO107" t="s">
        <v>3033</v>
      </c>
      <c r="AP107">
        <v>0.183689860229693</v>
      </c>
      <c r="AQ107">
        <f>(Table2[[#This Row],[Sharpe Ratio]]-AVERAGE(Table2[Sharpe Ratio]))/_xlfn.STDEV.P(Table2[Sharpe Ratio])</f>
        <v>1.4322885434534154</v>
      </c>
      <c r="AR1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2.6452389785663604</v>
      </c>
      <c r="AS107">
        <f>_xlfn.RANK.AVG(Table2[[#This Row],[1Y Return vs Nifty Z-Score]],Table2[1Y Return vs Nifty Z-Score])</f>
        <v>145</v>
      </c>
      <c r="AT107">
        <f>_xlfn.RANK.AVG(Table2[[#This Row],[6M Return vs Nifty Z-Score]],Table2[6M Return vs Nifty Z-Score])</f>
        <v>203</v>
      </c>
      <c r="AU107">
        <f>_xlfn.RANK.AVG(Table2[[#This Row],[Sharpe Ratio Z-Score]],Table2[Sharpe Ratio Z-Score])</f>
        <v>60</v>
      </c>
      <c r="AV107">
        <f>(Table2[[#This Row],[Rank 1Y]]+Table2[[#This Row],[Rank 6M]]+Table2[[#This Row],[Rank Sharpe]])/3</f>
        <v>136</v>
      </c>
    </row>
    <row r="108" spans="1:48" x14ac:dyDescent="0.3">
      <c r="A108" t="s">
        <v>1574</v>
      </c>
      <c r="B108" t="s">
        <v>1575</v>
      </c>
      <c r="C108" t="s">
        <v>2995</v>
      </c>
      <c r="D108" t="s">
        <v>65</v>
      </c>
      <c r="E108">
        <v>5538.2036623049999</v>
      </c>
      <c r="F108">
        <v>1410.05</v>
      </c>
      <c r="G108">
        <v>98.268815106738799</v>
      </c>
      <c r="H108">
        <f>(Table2[[#This Row],[1Y Return vs Nifty]]-AVERAGE(Table2[1Y Return vs Nifty]))/_xlfn.STDEV.P(Table2[1Y Return vs Nifty])</f>
        <v>0.63343321742144809</v>
      </c>
      <c r="I108">
        <v>60.3768075824607</v>
      </c>
      <c r="J108">
        <f>(Table2[[#This Row],[1M Return vs Nifty]]-AVERAGE(Table2[1M Return vs Nifty]))/_xlfn.STDEV.P(Table2[1M Return vs Nifty])</f>
        <v>5.5652074621068586</v>
      </c>
      <c r="K108">
        <v>78.968799745652703</v>
      </c>
      <c r="L108">
        <f>(Table2[[#This Row],[6M Return vs Nifty]]-AVERAGE(Table2[6M Return vs Nifty]))/_xlfn.STDEV.P(Table2[6M Return vs Nifty])</f>
        <v>2.0135320543175541</v>
      </c>
      <c r="M108">
        <v>-6.3832050097954003</v>
      </c>
      <c r="N108">
        <f>(Table2[[#This Row],[1W Return vs Nifty]]-AVERAGE(Table2[1W Return vs Nifty]))/_xlfn.STDEV.P(Table2[1W Return vs Nifty])</f>
        <v>-1.0715857760310419</v>
      </c>
      <c r="O108">
        <v>1151.3699999999999</v>
      </c>
      <c r="P108">
        <v>958.92624034340099</v>
      </c>
      <c r="Q108">
        <v>779.20235097989098</v>
      </c>
      <c r="R108">
        <v>80.553936518613099</v>
      </c>
      <c r="S108">
        <f>(Table2[[#This Row],[Close Price]]-Table2[[#This Row],[20D EMA]])/Table2[[#This Row],[20D EMA]]</f>
        <v>0.22467147832582063</v>
      </c>
      <c r="T108">
        <f>(Table2[[#This Row],[Close Price]]-Table2[[#This Row],[50D EMA]])/Table2[[#This Row],[50D EMA]]</f>
        <v>0.47044677752800579</v>
      </c>
      <c r="U108">
        <f>(Table2[[#This Row],[Close Price]]-Table2[[#This Row],[200D EMA]])/Table2[[#This Row],[200D EMA]]</f>
        <v>0.8096069631037206</v>
      </c>
      <c r="V108">
        <v>2.9497441916718401</v>
      </c>
      <c r="W108">
        <v>1401</v>
      </c>
      <c r="X108">
        <v>1434.8</v>
      </c>
      <c r="Y108">
        <v>1351.4</v>
      </c>
      <c r="Z108">
        <v>1453.95</v>
      </c>
      <c r="AA108">
        <v>750</v>
      </c>
      <c r="AB108">
        <v>1527.05</v>
      </c>
      <c r="AC108">
        <f>(Table2[[#This Row],[Close Price]]/Table2[[#This Row],[Day Low]])-1</f>
        <v>6.4596716630977991E-3</v>
      </c>
      <c r="AD108">
        <f>(Table2[[#This Row],[Day High]]/Table2[[#This Row],[Close Price]])-1</f>
        <v>1.7552569057834866E-2</v>
      </c>
      <c r="AE108">
        <f>(Table2[[#This Row],[Close Price]]/Table2[[#This Row],[Current Week Low]])-1</f>
        <v>4.3399437620245562E-2</v>
      </c>
      <c r="AF108">
        <f>(Table2[[#This Row],[Current Week High]]/Table2[[#This Row],[Close Price]])-1</f>
        <v>3.1133647742987991E-2</v>
      </c>
      <c r="AG108">
        <f>(Table2[[#This Row],[Close Price]]/Table2[[#This Row],[Current Month Low]])-1</f>
        <v>0.88006666666666655</v>
      </c>
      <c r="AH108">
        <f>(Table2[[#This Row],[Current Month High]]/Table2[[#This Row],[Close Price]])-1</f>
        <v>8.297578100067371E-2</v>
      </c>
      <c r="AI108">
        <v>8.2975781000673692</v>
      </c>
      <c r="AJ108">
        <v>133.27818678137101</v>
      </c>
      <c r="AK108" t="str">
        <f>IF(AND(Table2[[#This Row],[20D EMA]]&gt;Table2[[#This Row],[50D EMA]],Table2[[#This Row],[50D EMA]]&gt;Table2[[#This Row],[200D EMA]]),"Uptrend","Downtrend/NoTrend")</f>
        <v>Uptrend</v>
      </c>
      <c r="AL108">
        <v>0</v>
      </c>
      <c r="AM108">
        <v>0</v>
      </c>
      <c r="AN108">
        <v>55.93</v>
      </c>
      <c r="AO108" t="s">
        <v>3033</v>
      </c>
      <c r="AP108">
        <v>9.3362351744550001E-2</v>
      </c>
      <c r="AQ108">
        <f>(Table2[[#This Row],[Sharpe Ratio]]-AVERAGE(Table2[Sharpe Ratio]))/_xlfn.STDEV.P(Table2[Sharpe Ratio])</f>
        <v>0.40967684663862847</v>
      </c>
      <c r="AR1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7.550263804453448</v>
      </c>
      <c r="AS108">
        <f>_xlfn.RANK.AVG(Table2[[#This Row],[1Y Return vs Nifty Z-Score]],Table2[1Y Return vs Nifty Z-Score])</f>
        <v>139</v>
      </c>
      <c r="AT108">
        <f>_xlfn.RANK.AVG(Table2[[#This Row],[6M Return vs Nifty Z-Score]],Table2[6M Return vs Nifty Z-Score])</f>
        <v>31</v>
      </c>
      <c r="AU108">
        <f>_xlfn.RANK.AVG(Table2[[#This Row],[Sharpe Ratio Z-Score]],Table2[Sharpe Ratio Z-Score])</f>
        <v>238</v>
      </c>
      <c r="AV108">
        <f>(Table2[[#This Row],[Rank 1Y]]+Table2[[#This Row],[Rank 6M]]+Table2[[#This Row],[Rank Sharpe]])/3</f>
        <v>136</v>
      </c>
    </row>
    <row r="109" spans="1:48" x14ac:dyDescent="0.3">
      <c r="A109" t="s">
        <v>809</v>
      </c>
      <c r="B109" t="s">
        <v>810</v>
      </c>
      <c r="C109" t="s">
        <v>2995</v>
      </c>
      <c r="D109" t="s">
        <v>146</v>
      </c>
      <c r="E109">
        <v>18633.823619327999</v>
      </c>
      <c r="F109">
        <v>142.69</v>
      </c>
      <c r="G109">
        <v>251.16418251038201</v>
      </c>
      <c r="H109">
        <f>(Table2[[#This Row],[1Y Return vs Nifty]]-AVERAGE(Table2[1Y Return vs Nifty]))/_xlfn.STDEV.P(Table2[1Y Return vs Nifty])</f>
        <v>2.4467899886752953</v>
      </c>
      <c r="I109">
        <v>-20.1964083443616</v>
      </c>
      <c r="J109">
        <f>(Table2[[#This Row],[1M Return vs Nifty]]-AVERAGE(Table2[1M Return vs Nifty]))/_xlfn.STDEV.P(Table2[1M Return vs Nifty])</f>
        <v>-2.2058451157322669</v>
      </c>
      <c r="K109">
        <v>11.119925565549</v>
      </c>
      <c r="L109">
        <f>(Table2[[#This Row],[6M Return vs Nifty]]-AVERAGE(Table2[6M Return vs Nifty]))/_xlfn.STDEV.P(Table2[6M Return vs Nifty])</f>
        <v>-4.4406812738333225E-2</v>
      </c>
      <c r="M109">
        <v>-2.8667147727620899</v>
      </c>
      <c r="N109">
        <f>(Table2[[#This Row],[1W Return vs Nifty]]-AVERAGE(Table2[1W Return vs Nifty]))/_xlfn.STDEV.P(Table2[1W Return vs Nifty])</f>
        <v>-0.29706387598461848</v>
      </c>
      <c r="O109">
        <v>144.69999999999999</v>
      </c>
      <c r="P109">
        <v>143.95234319183601</v>
      </c>
      <c r="Q109">
        <v>114.41584175777101</v>
      </c>
      <c r="R109">
        <v>46.950864888630001</v>
      </c>
      <c r="S109">
        <f>(Table2[[#This Row],[Close Price]]-Table2[[#This Row],[20D EMA]])/Table2[[#This Row],[20D EMA]]</f>
        <v>-1.3890808569453982E-2</v>
      </c>
      <c r="T109">
        <f>(Table2[[#This Row],[Close Price]]-Table2[[#This Row],[50D EMA]])/Table2[[#This Row],[50D EMA]]</f>
        <v>-8.7691743242676243E-3</v>
      </c>
      <c r="U109">
        <f>(Table2[[#This Row],[Close Price]]-Table2[[#This Row],[200D EMA]])/Table2[[#This Row],[200D EMA]]</f>
        <v>0.24711751281861841</v>
      </c>
      <c r="V109">
        <v>0.96863838785512402</v>
      </c>
      <c r="W109">
        <v>139.66</v>
      </c>
      <c r="X109">
        <v>145.5</v>
      </c>
      <c r="Y109">
        <v>138.21</v>
      </c>
      <c r="Z109">
        <v>145.5</v>
      </c>
      <c r="AA109">
        <v>124.25</v>
      </c>
      <c r="AB109">
        <v>157.69999999999999</v>
      </c>
      <c r="AC109">
        <f>(Table2[[#This Row],[Close Price]]/Table2[[#This Row],[Day Low]])-1</f>
        <v>2.1695546326793602E-2</v>
      </c>
      <c r="AD109">
        <f>(Table2[[#This Row],[Day High]]/Table2[[#This Row],[Close Price]])-1</f>
        <v>1.9693040857803545E-2</v>
      </c>
      <c r="AE109">
        <f>(Table2[[#This Row],[Close Price]]/Table2[[#This Row],[Current Week Low]])-1</f>
        <v>3.2414441791476678E-2</v>
      </c>
      <c r="AF109">
        <f>(Table2[[#This Row],[Current Week High]]/Table2[[#This Row],[Close Price]])-1</f>
        <v>1.9693040857803545E-2</v>
      </c>
      <c r="AG109">
        <f>(Table2[[#This Row],[Close Price]]/Table2[[#This Row],[Current Month Low]])-1</f>
        <v>0.14841046277666003</v>
      </c>
      <c r="AH109">
        <f>(Table2[[#This Row],[Current Month High]]/Table2[[#This Row],[Close Price]])-1</f>
        <v>0.10519307589880156</v>
      </c>
      <c r="AI109">
        <v>24.045132805382199</v>
      </c>
      <c r="AJ109">
        <v>284.73879339400003</v>
      </c>
      <c r="AK109" t="str">
        <f>IF(AND(Table2[[#This Row],[20D EMA]]&gt;Table2[[#This Row],[50D EMA]],Table2[[#This Row],[50D EMA]]&gt;Table2[[#This Row],[200D EMA]]),"Uptrend","Downtrend/NoTrend")</f>
        <v>Uptrend</v>
      </c>
      <c r="AL109">
        <v>-0.02</v>
      </c>
      <c r="AM109" t="s">
        <v>3034</v>
      </c>
      <c r="AN109">
        <v>-5</v>
      </c>
      <c r="AO109" t="s">
        <v>3034</v>
      </c>
      <c r="AP109">
        <v>0.16639189603276</v>
      </c>
      <c r="AQ109">
        <f>(Table2[[#This Row],[Sharpe Ratio]]-AVERAGE(Table2[Sharpe Ratio]))/_xlfn.STDEV.P(Table2[Sharpe Ratio])</f>
        <v>1.2364556148635986</v>
      </c>
      <c r="AR1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1.1359297990836752</v>
      </c>
      <c r="AS109">
        <f>_xlfn.RANK.AVG(Table2[[#This Row],[1Y Return vs Nifty Z-Score]],Table2[1Y Return vs Nifty Z-Score])</f>
        <v>13</v>
      </c>
      <c r="AT109">
        <f>_xlfn.RANK.AVG(Table2[[#This Row],[6M Return vs Nifty Z-Score]],Table2[6M Return vs Nifty Z-Score])</f>
        <v>321</v>
      </c>
      <c r="AU109">
        <f>_xlfn.RANK.AVG(Table2[[#This Row],[Sharpe Ratio Z-Score]],Table2[Sharpe Ratio Z-Score])</f>
        <v>79</v>
      </c>
      <c r="AV109">
        <f>(Table2[[#This Row],[Rank 1Y]]+Table2[[#This Row],[Rank 6M]]+Table2[[#This Row],[Rank Sharpe]])/3</f>
        <v>137.66666666666666</v>
      </c>
    </row>
    <row r="110" spans="1:48" x14ac:dyDescent="0.3">
      <c r="A110" t="s">
        <v>1521</v>
      </c>
      <c r="B110" t="s">
        <v>1522</v>
      </c>
      <c r="C110" t="s">
        <v>2991</v>
      </c>
      <c r="D110" t="s">
        <v>46</v>
      </c>
      <c r="E110">
        <v>5965.6534970000002</v>
      </c>
      <c r="F110">
        <v>474.7</v>
      </c>
      <c r="G110">
        <v>86.988529361410698</v>
      </c>
      <c r="H110">
        <f>(Table2[[#This Row],[1Y Return vs Nifty]]-AVERAGE(Table2[1Y Return vs Nifty]))/_xlfn.STDEV.P(Table2[1Y Return vs Nifty])</f>
        <v>0.49964772159300119</v>
      </c>
      <c r="I110">
        <v>-1.22032112477539</v>
      </c>
      <c r="J110">
        <f>(Table2[[#This Row],[1M Return vs Nifty]]-AVERAGE(Table2[1M Return vs Nifty]))/_xlfn.STDEV.P(Table2[1M Return vs Nifty])</f>
        <v>-0.3756566367345503</v>
      </c>
      <c r="K110">
        <v>34.627921090076804</v>
      </c>
      <c r="L110">
        <f>(Table2[[#This Row],[6M Return vs Nifty]]-AVERAGE(Table2[6M Return vs Nifty]))/_xlfn.STDEV.P(Table2[6M Return vs Nifty])</f>
        <v>0.66861928034145712</v>
      </c>
      <c r="M110">
        <v>-7.0444029893753903</v>
      </c>
      <c r="N110">
        <f>(Table2[[#This Row],[1W Return vs Nifty]]-AVERAGE(Table2[1W Return vs Nifty]))/_xlfn.STDEV.P(Table2[1W Return vs Nifty])</f>
        <v>-1.2172174374125886</v>
      </c>
      <c r="O110">
        <v>446.23</v>
      </c>
      <c r="P110">
        <v>409.64568775981098</v>
      </c>
      <c r="Q110">
        <v>334.40368788318398</v>
      </c>
      <c r="R110">
        <v>37.131538642164401</v>
      </c>
      <c r="S110">
        <f>(Table2[[#This Row],[Close Price]]-Table2[[#This Row],[20D EMA]])/Table2[[#This Row],[20D EMA]]</f>
        <v>6.3801178764314292E-2</v>
      </c>
      <c r="T110">
        <f>(Table2[[#This Row],[Close Price]]-Table2[[#This Row],[50D EMA]])/Table2[[#This Row],[50D EMA]]</f>
        <v>0.15880629086063403</v>
      </c>
      <c r="U110">
        <f>(Table2[[#This Row],[Close Price]]-Table2[[#This Row],[200D EMA]])/Table2[[#This Row],[200D EMA]]</f>
        <v>0.41954176105206475</v>
      </c>
      <c r="V110">
        <v>0.69339629037169803</v>
      </c>
      <c r="W110">
        <v>435.2</v>
      </c>
      <c r="X110">
        <v>478.3</v>
      </c>
      <c r="Y110">
        <v>431.85</v>
      </c>
      <c r="Z110">
        <v>478.3</v>
      </c>
      <c r="AA110">
        <v>372.8</v>
      </c>
      <c r="AB110">
        <v>497</v>
      </c>
      <c r="AC110">
        <f>(Table2[[#This Row],[Close Price]]/Table2[[#This Row],[Day Low]])-1</f>
        <v>9.0762867647058876E-2</v>
      </c>
      <c r="AD110">
        <f>(Table2[[#This Row],[Day High]]/Table2[[#This Row],[Close Price]])-1</f>
        <v>7.5837370971139073E-3</v>
      </c>
      <c r="AE110">
        <f>(Table2[[#This Row],[Close Price]]/Table2[[#This Row],[Current Week Low]])-1</f>
        <v>9.9224267685538825E-2</v>
      </c>
      <c r="AF110">
        <f>(Table2[[#This Row],[Current Week High]]/Table2[[#This Row],[Close Price]])-1</f>
        <v>7.5837370971139073E-3</v>
      </c>
      <c r="AG110">
        <f>(Table2[[#This Row],[Close Price]]/Table2[[#This Row],[Current Month Low]])-1</f>
        <v>0.27333690987124459</v>
      </c>
      <c r="AH110">
        <f>(Table2[[#This Row],[Current Month High]]/Table2[[#This Row],[Close Price]])-1</f>
        <v>4.6977038129344839E-2</v>
      </c>
      <c r="AI110">
        <v>4.6977038129344804</v>
      </c>
      <c r="AJ110">
        <v>143.248782987445</v>
      </c>
      <c r="AK110" t="str">
        <f>IF(AND(Table2[[#This Row],[20D EMA]]&gt;Table2[[#This Row],[50D EMA]],Table2[[#This Row],[50D EMA]]&gt;Table2[[#This Row],[200D EMA]]),"Uptrend","Downtrend/NoTrend")</f>
        <v>Uptrend</v>
      </c>
      <c r="AL110">
        <v>0.21</v>
      </c>
      <c r="AM110" t="s">
        <v>3033</v>
      </c>
      <c r="AN110">
        <v>3.49</v>
      </c>
      <c r="AO110" t="s">
        <v>3033</v>
      </c>
      <c r="AP110">
        <v>0.14588791885566499</v>
      </c>
      <c r="AQ110">
        <f>(Table2[[#This Row],[Sharpe Ratio]]-AVERAGE(Table2[Sharpe Ratio]))/_xlfn.STDEV.P(Table2[Sharpe Ratio])</f>
        <v>1.00432691736975</v>
      </c>
      <c r="AR1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0.57971984515706954</v>
      </c>
      <c r="AS110">
        <f>_xlfn.RANK.AVG(Table2[[#This Row],[1Y Return vs Nifty Z-Score]],Table2[1Y Return vs Nifty Z-Score])</f>
        <v>151</v>
      </c>
      <c r="AT110">
        <f>_xlfn.RANK.AVG(Table2[[#This Row],[6M Return vs Nifty Z-Score]],Table2[6M Return vs Nifty Z-Score])</f>
        <v>149</v>
      </c>
      <c r="AU110">
        <f>_xlfn.RANK.AVG(Table2[[#This Row],[Sharpe Ratio Z-Score]],Table2[Sharpe Ratio Z-Score])</f>
        <v>118</v>
      </c>
      <c r="AV110">
        <f>(Table2[[#This Row],[Rank 1Y]]+Table2[[#This Row],[Rank 6M]]+Table2[[#This Row],[Rank Sharpe]])/3</f>
        <v>139.33333333333334</v>
      </c>
    </row>
    <row r="111" spans="1:48" x14ac:dyDescent="0.3">
      <c r="A111" t="s">
        <v>163</v>
      </c>
      <c r="B111" t="s">
        <v>164</v>
      </c>
      <c r="C111" t="s">
        <v>2988</v>
      </c>
      <c r="D111" t="s">
        <v>124</v>
      </c>
      <c r="E111">
        <v>159625.9221312</v>
      </c>
      <c r="F111">
        <v>480.05</v>
      </c>
      <c r="G111">
        <v>172.51815062893999</v>
      </c>
      <c r="H111">
        <f>(Table2[[#This Row],[1Y Return vs Nifty]]-AVERAGE(Table2[1Y Return vs Nifty]))/_xlfn.STDEV.P(Table2[1Y Return vs Nifty])</f>
        <v>1.5140389389462332</v>
      </c>
      <c r="I111">
        <v>-6.9110214327349899</v>
      </c>
      <c r="J111">
        <f>(Table2[[#This Row],[1M Return vs Nifty]]-AVERAGE(Table2[1M Return vs Nifty]))/_xlfn.STDEV.P(Table2[1M Return vs Nifty])</f>
        <v>-0.92450814761433253</v>
      </c>
      <c r="K111">
        <v>11.062335172689099</v>
      </c>
      <c r="L111">
        <f>(Table2[[#This Row],[6M Return vs Nifty]]-AVERAGE(Table2[6M Return vs Nifty]))/_xlfn.STDEV.P(Table2[6M Return vs Nifty])</f>
        <v>-4.6153599391282017E-2</v>
      </c>
      <c r="M111">
        <v>-6.4987821021254097</v>
      </c>
      <c r="N111">
        <f>(Table2[[#This Row],[1W Return vs Nifty]]-AVERAGE(Table2[1W Return vs Nifty]))/_xlfn.STDEV.P(Table2[1W Return vs Nifty])</f>
        <v>-1.0970421211704502</v>
      </c>
      <c r="O111">
        <v>484.64</v>
      </c>
      <c r="P111">
        <v>464.59640830156002</v>
      </c>
      <c r="Q111">
        <v>379.82521017443901</v>
      </c>
      <c r="R111">
        <v>46.674455530178903</v>
      </c>
      <c r="S111">
        <f>(Table2[[#This Row],[Close Price]]-Table2[[#This Row],[20D EMA]])/Table2[[#This Row],[20D EMA]]</f>
        <v>-9.4709475074281433E-3</v>
      </c>
      <c r="T111">
        <f>(Table2[[#This Row],[Close Price]]-Table2[[#This Row],[50D EMA]])/Table2[[#This Row],[50D EMA]]</f>
        <v>3.326240027324831E-2</v>
      </c>
      <c r="U111">
        <f>(Table2[[#This Row],[Close Price]]-Table2[[#This Row],[200D EMA]])/Table2[[#This Row],[200D EMA]]</f>
        <v>0.26387082042166615</v>
      </c>
      <c r="V111">
        <v>0.76524392476771697</v>
      </c>
      <c r="W111">
        <v>479.15</v>
      </c>
      <c r="X111">
        <v>486.35</v>
      </c>
      <c r="Y111">
        <v>472.6</v>
      </c>
      <c r="Z111">
        <v>490.55</v>
      </c>
      <c r="AA111">
        <v>395.2</v>
      </c>
      <c r="AB111">
        <v>559</v>
      </c>
      <c r="AC111">
        <f>(Table2[[#This Row],[Close Price]]/Table2[[#This Row],[Day Low]])-1</f>
        <v>1.8783262026504932E-3</v>
      </c>
      <c r="AD111">
        <f>(Table2[[#This Row],[Day High]]/Table2[[#This Row],[Close Price]])-1</f>
        <v>1.3123632954900488E-2</v>
      </c>
      <c r="AE111">
        <f>(Table2[[#This Row],[Close Price]]/Table2[[#This Row],[Current Week Low]])-1</f>
        <v>1.5763859500634858E-2</v>
      </c>
      <c r="AF111">
        <f>(Table2[[#This Row],[Current Week High]]/Table2[[#This Row],[Close Price]])-1</f>
        <v>2.1872721591500888E-2</v>
      </c>
      <c r="AG111">
        <f>(Table2[[#This Row],[Close Price]]/Table2[[#This Row],[Current Month Low]])-1</f>
        <v>0.21470141700404866</v>
      </c>
      <c r="AH111">
        <f>(Table2[[#This Row],[Current Month High]]/Table2[[#This Row],[Close Price]])-1</f>
        <v>0.16446203520466618</v>
      </c>
      <c r="AI111">
        <v>16.4462035204666</v>
      </c>
      <c r="AJ111">
        <v>202.87066246056699</v>
      </c>
      <c r="AK111" t="str">
        <f>IF(AND(Table2[[#This Row],[20D EMA]]&gt;Table2[[#This Row],[50D EMA]],Table2[[#This Row],[50D EMA]]&gt;Table2[[#This Row],[200D EMA]]),"Uptrend","Downtrend/NoTrend")</f>
        <v>Uptrend</v>
      </c>
      <c r="AL111">
        <v>0.05</v>
      </c>
      <c r="AM111" t="s">
        <v>3033</v>
      </c>
      <c r="AN111">
        <v>-0.72</v>
      </c>
      <c r="AO111" t="s">
        <v>3034</v>
      </c>
      <c r="AP111">
        <v>0.194181375917129</v>
      </c>
      <c r="AQ111">
        <f>(Table2[[#This Row],[Sharpe Ratio]]-AVERAGE(Table2[Sharpe Ratio]))/_xlfn.STDEV.P(Table2[Sharpe Ratio])</f>
        <v>1.5510646155406085</v>
      </c>
      <c r="AR1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0.99739968631077724</v>
      </c>
      <c r="AS111">
        <f>_xlfn.RANK.AVG(Table2[[#This Row],[1Y Return vs Nifty Z-Score]],Table2[1Y Return vs Nifty Z-Score])</f>
        <v>49</v>
      </c>
      <c r="AT111">
        <f>_xlfn.RANK.AVG(Table2[[#This Row],[6M Return vs Nifty Z-Score]],Table2[6M Return vs Nifty Z-Score])</f>
        <v>323</v>
      </c>
      <c r="AU111">
        <f>_xlfn.RANK.AVG(Table2[[#This Row],[Sharpe Ratio Z-Score]],Table2[Sharpe Ratio Z-Score])</f>
        <v>49</v>
      </c>
      <c r="AV111">
        <f>(Table2[[#This Row],[Rank 1Y]]+Table2[[#This Row],[Rank 6M]]+Table2[[#This Row],[Rank Sharpe]])/3</f>
        <v>140.33333333333334</v>
      </c>
    </row>
    <row r="112" spans="1:48" x14ac:dyDescent="0.3">
      <c r="A112" t="s">
        <v>931</v>
      </c>
      <c r="B112" t="s">
        <v>932</v>
      </c>
      <c r="C112" t="s">
        <v>2992</v>
      </c>
      <c r="D112" t="s">
        <v>216</v>
      </c>
      <c r="E112">
        <v>14841.838864339999</v>
      </c>
      <c r="F112">
        <v>1811.2</v>
      </c>
      <c r="G112">
        <v>66.342546447357293</v>
      </c>
      <c r="H112">
        <f>(Table2[[#This Row],[1Y Return vs Nifty]]-AVERAGE(Table2[1Y Return vs Nifty]))/_xlfn.STDEV.P(Table2[1Y Return vs Nifty])</f>
        <v>0.25478397227120264</v>
      </c>
      <c r="I112">
        <v>-3.5380833609594902</v>
      </c>
      <c r="J112">
        <f>(Table2[[#This Row],[1M Return vs Nifty]]-AVERAGE(Table2[1M Return vs Nifty]))/_xlfn.STDEV.P(Table2[1M Return vs Nifty])</f>
        <v>-0.59919807036275341</v>
      </c>
      <c r="K112">
        <v>33.106704405539801</v>
      </c>
      <c r="L112">
        <f>(Table2[[#This Row],[6M Return vs Nifty]]-AVERAGE(Table2[6M Return vs Nifty]))/_xlfn.STDEV.P(Table2[6M Return vs Nifty])</f>
        <v>0.62247892829946827</v>
      </c>
      <c r="M112">
        <v>-1.32019475594842</v>
      </c>
      <c r="N112">
        <f>(Table2[[#This Row],[1W Return vs Nifty]]-AVERAGE(Table2[1W Return vs Nifty]))/_xlfn.STDEV.P(Table2[1W Return vs Nifty])</f>
        <v>4.3563721745579258E-2</v>
      </c>
      <c r="O112">
        <v>1762.6</v>
      </c>
      <c r="P112">
        <v>1756.3110909419199</v>
      </c>
      <c r="Q112">
        <v>1558.0386529802299</v>
      </c>
      <c r="R112">
        <v>60.615304143563698</v>
      </c>
      <c r="S112">
        <f>(Table2[[#This Row],[Close Price]]-Table2[[#This Row],[20D EMA]])/Table2[[#This Row],[20D EMA]]</f>
        <v>2.7572903665040359E-2</v>
      </c>
      <c r="T112">
        <f>(Table2[[#This Row],[Close Price]]-Table2[[#This Row],[50D EMA]])/Table2[[#This Row],[50D EMA]]</f>
        <v>3.1252384239424731E-2</v>
      </c>
      <c r="U112">
        <f>(Table2[[#This Row],[Close Price]]-Table2[[#This Row],[200D EMA]])/Table2[[#This Row],[200D EMA]]</f>
        <v>0.16248720565149066</v>
      </c>
      <c r="V112">
        <v>1.2215447894396401</v>
      </c>
      <c r="W112">
        <v>1804.95</v>
      </c>
      <c r="X112">
        <v>1858</v>
      </c>
      <c r="Y112">
        <v>1732.25</v>
      </c>
      <c r="Z112">
        <v>1892</v>
      </c>
      <c r="AA112">
        <v>1458.5</v>
      </c>
      <c r="AB112">
        <v>1892</v>
      </c>
      <c r="AC112">
        <f>(Table2[[#This Row],[Close Price]]/Table2[[#This Row],[Day Low]])-1</f>
        <v>3.4626997977782459E-3</v>
      </c>
      <c r="AD112">
        <f>(Table2[[#This Row],[Day High]]/Table2[[#This Row],[Close Price]])-1</f>
        <v>2.5839222614840951E-2</v>
      </c>
      <c r="AE112">
        <f>(Table2[[#This Row],[Close Price]]/Table2[[#This Row],[Current Week Low]])-1</f>
        <v>4.5576562274498578E-2</v>
      </c>
      <c r="AF112">
        <f>(Table2[[#This Row],[Current Week High]]/Table2[[#This Row],[Close Price]])-1</f>
        <v>4.4611307420494573E-2</v>
      </c>
      <c r="AG112">
        <f>(Table2[[#This Row],[Close Price]]/Table2[[#This Row],[Current Month Low]])-1</f>
        <v>0.2418237915666781</v>
      </c>
      <c r="AH112">
        <f>(Table2[[#This Row],[Current Month High]]/Table2[[#This Row],[Close Price]])-1</f>
        <v>4.4611307420494573E-2</v>
      </c>
      <c r="AI112">
        <v>22.678334805653598</v>
      </c>
      <c r="AJ112">
        <v>99.636263433452697</v>
      </c>
      <c r="AK112" t="str">
        <f>IF(AND(Table2[[#This Row],[20D EMA]]&gt;Table2[[#This Row],[50D EMA]],Table2[[#This Row],[50D EMA]]&gt;Table2[[#This Row],[200D EMA]]),"Uptrend","Downtrend/NoTrend")</f>
        <v>Uptrend</v>
      </c>
      <c r="AL112">
        <v>-0.18</v>
      </c>
      <c r="AM112" t="s">
        <v>3034</v>
      </c>
      <c r="AN112">
        <v>3.6</v>
      </c>
      <c r="AO112" t="s">
        <v>3033</v>
      </c>
      <c r="AP112">
        <v>0.17923019338270599</v>
      </c>
      <c r="AQ112">
        <f>(Table2[[#This Row],[Sharpe Ratio]]-AVERAGE(Table2[Sharpe Ratio]))/_xlfn.STDEV.P(Table2[Sharpe Ratio])</f>
        <v>1.3817999651885102</v>
      </c>
      <c r="AR1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1.7034285171420072</v>
      </c>
      <c r="AS112">
        <f>_xlfn.RANK.AVG(Table2[[#This Row],[1Y Return vs Nifty Z-Score]],Table2[1Y Return vs Nifty Z-Score])</f>
        <v>208</v>
      </c>
      <c r="AT112">
        <f>_xlfn.RANK.AVG(Table2[[#This Row],[6M Return vs Nifty Z-Score]],Table2[6M Return vs Nifty Z-Score])</f>
        <v>158</v>
      </c>
      <c r="AU112">
        <f>_xlfn.RANK.AVG(Table2[[#This Row],[Sharpe Ratio Z-Score]],Table2[Sharpe Ratio Z-Score])</f>
        <v>62</v>
      </c>
      <c r="AV112">
        <f>(Table2[[#This Row],[Rank 1Y]]+Table2[[#This Row],[Rank 6M]]+Table2[[#This Row],[Rank Sharpe]])/3</f>
        <v>142.66666666666666</v>
      </c>
    </row>
    <row r="113" spans="1:48" x14ac:dyDescent="0.3">
      <c r="A113" t="s">
        <v>866</v>
      </c>
      <c r="B113" t="s">
        <v>867</v>
      </c>
      <c r="C113" t="s">
        <v>2991</v>
      </c>
      <c r="D113" t="s">
        <v>334</v>
      </c>
      <c r="E113">
        <v>16809.988251660001</v>
      </c>
      <c r="F113">
        <v>726.6</v>
      </c>
      <c r="G113">
        <v>118.729652157738</v>
      </c>
      <c r="H113">
        <f>(Table2[[#This Row],[1Y Return vs Nifty]]-AVERAGE(Table2[1Y Return vs Nifty]))/_xlfn.STDEV.P(Table2[1Y Return vs Nifty])</f>
        <v>0.87610111535716351</v>
      </c>
      <c r="I113">
        <v>-9.8367678393778792</v>
      </c>
      <c r="J113">
        <f>(Table2[[#This Row],[1M Return vs Nifty]]-AVERAGE(Table2[1M Return vs Nifty]))/_xlfn.STDEV.P(Table2[1M Return vs Nifty])</f>
        <v>-1.2066878880394269</v>
      </c>
      <c r="K113">
        <v>54.115809767554801</v>
      </c>
      <c r="L113">
        <f>(Table2[[#This Row],[6M Return vs Nifty]]-AVERAGE(Table2[6M Return vs Nifty]))/_xlfn.STDEV.P(Table2[6M Return vs Nifty])</f>
        <v>1.2597106437704593</v>
      </c>
      <c r="M113">
        <v>-7.4271480958245304</v>
      </c>
      <c r="N113">
        <f>(Table2[[#This Row],[1W Return vs Nifty]]-AVERAGE(Table2[1W Return vs Nifty]))/_xlfn.STDEV.P(Table2[1W Return vs Nifty])</f>
        <v>-1.3015186716257552</v>
      </c>
      <c r="O113">
        <v>737.35</v>
      </c>
      <c r="P113">
        <v>701.40858177207394</v>
      </c>
      <c r="Q113">
        <v>547.04487358291999</v>
      </c>
      <c r="R113">
        <v>40.433398723389999</v>
      </c>
      <c r="S113">
        <f>(Table2[[#This Row],[Close Price]]-Table2[[#This Row],[20D EMA]])/Table2[[#This Row],[20D EMA]]</f>
        <v>-1.4579236454872177E-2</v>
      </c>
      <c r="T113">
        <f>(Table2[[#This Row],[Close Price]]-Table2[[#This Row],[50D EMA]])/Table2[[#This Row],[50D EMA]]</f>
        <v>3.5915469075501201E-2</v>
      </c>
      <c r="U113">
        <f>(Table2[[#This Row],[Close Price]]-Table2[[#This Row],[200D EMA]])/Table2[[#This Row],[200D EMA]]</f>
        <v>0.32822741805634237</v>
      </c>
      <c r="V113">
        <v>0.40742339779305797</v>
      </c>
      <c r="W113">
        <v>713</v>
      </c>
      <c r="X113">
        <v>752.45</v>
      </c>
      <c r="Y113">
        <v>707.7</v>
      </c>
      <c r="Z113">
        <v>758.25</v>
      </c>
      <c r="AA113">
        <v>660</v>
      </c>
      <c r="AB113">
        <v>810.8</v>
      </c>
      <c r="AC113">
        <f>(Table2[[#This Row],[Close Price]]/Table2[[#This Row],[Day Low]])-1</f>
        <v>1.9074333800841448E-2</v>
      </c>
      <c r="AD113">
        <f>(Table2[[#This Row],[Day High]]/Table2[[#This Row],[Close Price]])-1</f>
        <v>3.5576658409028461E-2</v>
      </c>
      <c r="AE113">
        <f>(Table2[[#This Row],[Close Price]]/Table2[[#This Row],[Current Week Low]])-1</f>
        <v>2.6706231454005858E-2</v>
      </c>
      <c r="AF113">
        <f>(Table2[[#This Row],[Current Week High]]/Table2[[#This Row],[Close Price]])-1</f>
        <v>4.3559042113955337E-2</v>
      </c>
      <c r="AG113">
        <f>(Table2[[#This Row],[Close Price]]/Table2[[#This Row],[Current Month Low]])-1</f>
        <v>0.10090909090909084</v>
      </c>
      <c r="AH113">
        <f>(Table2[[#This Row],[Current Month High]]/Table2[[#This Row],[Close Price]])-1</f>
        <v>0.11588219102669961</v>
      </c>
      <c r="AI113">
        <v>13.9554087530966</v>
      </c>
      <c r="AJ113">
        <v>187.19367588932801</v>
      </c>
      <c r="AK113" t="str">
        <f>IF(AND(Table2[[#This Row],[20D EMA]]&gt;Table2[[#This Row],[50D EMA]],Table2[[#This Row],[50D EMA]]&gt;Table2[[#This Row],[200D EMA]]),"Uptrend","Downtrend/NoTrend")</f>
        <v>Uptrend</v>
      </c>
      <c r="AL113">
        <v>0.28000000000000003</v>
      </c>
      <c r="AM113" t="s">
        <v>3033</v>
      </c>
      <c r="AN113">
        <v>0.67</v>
      </c>
      <c r="AO113" t="s">
        <v>3033</v>
      </c>
      <c r="AP113">
        <v>8.4792061418486997E-2</v>
      </c>
      <c r="AQ113">
        <f>(Table2[[#This Row],[Sharpe Ratio]]-AVERAGE(Table2[Sharpe Ratio]))/_xlfn.STDEV.P(Table2[Sharpe Ratio])</f>
        <v>0.31265126407235905</v>
      </c>
      <c r="AR1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-5.9743536465200364E-2</v>
      </c>
      <c r="AS113">
        <f>_xlfn.RANK.AVG(Table2[[#This Row],[1Y Return vs Nifty Z-Score]],Table2[1Y Return vs Nifty Z-Score])</f>
        <v>105</v>
      </c>
      <c r="AT113">
        <f>_xlfn.RANK.AVG(Table2[[#This Row],[6M Return vs Nifty Z-Score]],Table2[6M Return vs Nifty Z-Score])</f>
        <v>74</v>
      </c>
      <c r="AU113">
        <f>_xlfn.RANK.AVG(Table2[[#This Row],[Sharpe Ratio Z-Score]],Table2[Sharpe Ratio Z-Score])</f>
        <v>249</v>
      </c>
      <c r="AV113">
        <f>(Table2[[#This Row],[Rank 1Y]]+Table2[[#This Row],[Rank 6M]]+Table2[[#This Row],[Rank Sharpe]])/3</f>
        <v>142.66666666666666</v>
      </c>
    </row>
    <row r="114" spans="1:48" x14ac:dyDescent="0.3">
      <c r="A114" t="s">
        <v>920</v>
      </c>
      <c r="B114" t="s">
        <v>921</v>
      </c>
      <c r="C114" t="s">
        <v>2995</v>
      </c>
      <c r="D114" t="s">
        <v>129</v>
      </c>
      <c r="E114">
        <v>15266.622152399999</v>
      </c>
      <c r="F114">
        <v>1107.9000000000001</v>
      </c>
      <c r="G114">
        <v>101.180577738539</v>
      </c>
      <c r="H114">
        <f>(Table2[[#This Row],[1Y Return vs Nifty]]-AVERAGE(Table2[1Y Return vs Nifty]))/_xlfn.STDEV.P(Table2[1Y Return vs Nifty])</f>
        <v>0.66796705957978808</v>
      </c>
      <c r="I114">
        <v>15.6303623113188</v>
      </c>
      <c r="J114">
        <f>(Table2[[#This Row],[1M Return vs Nifty]]-AVERAGE(Table2[1M Return vs Nifty]))/_xlfn.STDEV.P(Table2[1M Return vs Nifty])</f>
        <v>1.2495428225167617</v>
      </c>
      <c r="K114">
        <v>39.249458582197697</v>
      </c>
      <c r="L114">
        <f>(Table2[[#This Row],[6M Return vs Nifty]]-AVERAGE(Table2[6M Return vs Nifty]))/_xlfn.STDEV.P(Table2[6M Return vs Nifty])</f>
        <v>0.80879613287618313</v>
      </c>
      <c r="M114">
        <v>0.77661188553249805</v>
      </c>
      <c r="N114">
        <f>(Table2[[#This Row],[1W Return vs Nifty]]-AVERAGE(Table2[1W Return vs Nifty]))/_xlfn.STDEV.P(Table2[1W Return vs Nifty])</f>
        <v>0.5053942841872564</v>
      </c>
      <c r="O114">
        <v>1047.05</v>
      </c>
      <c r="P114">
        <v>960.531928263076</v>
      </c>
      <c r="Q114">
        <v>774.62275773865201</v>
      </c>
      <c r="R114">
        <v>72.553215550850297</v>
      </c>
      <c r="S114">
        <f>(Table2[[#This Row],[Close Price]]-Table2[[#This Row],[20D EMA]])/Table2[[#This Row],[20D EMA]]</f>
        <v>5.811565827801933E-2</v>
      </c>
      <c r="T114">
        <f>(Table2[[#This Row],[Close Price]]-Table2[[#This Row],[50D EMA]])/Table2[[#This Row],[50D EMA]]</f>
        <v>0.15342339739128596</v>
      </c>
      <c r="U114">
        <f>(Table2[[#This Row],[Close Price]]-Table2[[#This Row],[200D EMA]])/Table2[[#This Row],[200D EMA]]</f>
        <v>0.43024457896677448</v>
      </c>
      <c r="V114">
        <v>0.93551619538201602</v>
      </c>
      <c r="W114">
        <v>1084.95</v>
      </c>
      <c r="X114">
        <v>1135</v>
      </c>
      <c r="Y114">
        <v>1084.95</v>
      </c>
      <c r="Z114">
        <v>1158.6500000000001</v>
      </c>
      <c r="AA114">
        <v>886.1</v>
      </c>
      <c r="AB114">
        <v>1174.5</v>
      </c>
      <c r="AC114">
        <f>(Table2[[#This Row],[Close Price]]/Table2[[#This Row],[Day Low]])-1</f>
        <v>2.115304852758193E-2</v>
      </c>
      <c r="AD114">
        <f>(Table2[[#This Row],[Day High]]/Table2[[#This Row],[Close Price]])-1</f>
        <v>2.4460691398140444E-2</v>
      </c>
      <c r="AE114">
        <f>(Table2[[#This Row],[Close Price]]/Table2[[#This Row],[Current Week Low]])-1</f>
        <v>2.115304852758193E-2</v>
      </c>
      <c r="AF114">
        <f>(Table2[[#This Row],[Current Week High]]/Table2[[#This Row],[Close Price]])-1</f>
        <v>4.5807383337846286E-2</v>
      </c>
      <c r="AG114">
        <f>(Table2[[#This Row],[Close Price]]/Table2[[#This Row],[Current Month Low]])-1</f>
        <v>0.25031034871910629</v>
      </c>
      <c r="AH114">
        <f>(Table2[[#This Row],[Current Month High]]/Table2[[#This Row],[Close Price]])-1</f>
        <v>6.0113728675873279E-2</v>
      </c>
      <c r="AI114">
        <v>6.0113728675873199</v>
      </c>
      <c r="AJ114">
        <v>137.51741880158599</v>
      </c>
      <c r="AK114" t="str">
        <f>IF(AND(Table2[[#This Row],[20D EMA]]&gt;Table2[[#This Row],[50D EMA]],Table2[[#This Row],[50D EMA]]&gt;Table2[[#This Row],[200D EMA]]),"Uptrend","Downtrend/NoTrend")</f>
        <v>Uptrend</v>
      </c>
      <c r="AL114">
        <v>0.33</v>
      </c>
      <c r="AM114" t="s">
        <v>3033</v>
      </c>
      <c r="AN114">
        <v>13.62</v>
      </c>
      <c r="AO114" t="s">
        <v>3033</v>
      </c>
      <c r="AP114">
        <v>0.116323696704536</v>
      </c>
      <c r="AQ114">
        <f>(Table2[[#This Row],[Sharpe Ratio]]-AVERAGE(Table2[Sharpe Ratio]))/_xlfn.STDEV.P(Table2[Sharpe Ratio])</f>
        <v>0.66962578494619851</v>
      </c>
      <c r="AR1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3.9013260841061874</v>
      </c>
      <c r="AS114">
        <f>_xlfn.RANK.AVG(Table2[[#This Row],[1Y Return vs Nifty Z-Score]],Table2[1Y Return vs Nifty Z-Score])</f>
        <v>132</v>
      </c>
      <c r="AT114">
        <f>_xlfn.RANK.AVG(Table2[[#This Row],[6M Return vs Nifty Z-Score]],Table2[6M Return vs Nifty Z-Score])</f>
        <v>126</v>
      </c>
      <c r="AU114">
        <f>_xlfn.RANK.AVG(Table2[[#This Row],[Sharpe Ratio Z-Score]],Table2[Sharpe Ratio Z-Score])</f>
        <v>178</v>
      </c>
      <c r="AV114">
        <f>(Table2[[#This Row],[Rank 1Y]]+Table2[[#This Row],[Rank 6M]]+Table2[[#This Row],[Rank Sharpe]])/3</f>
        <v>145.33333333333334</v>
      </c>
    </row>
    <row r="115" spans="1:48" x14ac:dyDescent="0.3">
      <c r="A115" t="s">
        <v>958</v>
      </c>
      <c r="B115" t="s">
        <v>959</v>
      </c>
      <c r="C115" t="s">
        <v>2991</v>
      </c>
      <c r="D115" t="s">
        <v>46</v>
      </c>
      <c r="E115">
        <v>14207.307104694</v>
      </c>
      <c r="F115">
        <v>247.8</v>
      </c>
      <c r="G115">
        <v>87.216870069266903</v>
      </c>
      <c r="H115">
        <f>(Table2[[#This Row],[1Y Return vs Nifty]]-AVERAGE(Table2[1Y Return vs Nifty]))/_xlfn.STDEV.P(Table2[1Y Return vs Nifty])</f>
        <v>0.50235586884281824</v>
      </c>
      <c r="I115">
        <v>-10.556686273049401</v>
      </c>
      <c r="J115">
        <f>(Table2[[#This Row],[1M Return vs Nifty]]-AVERAGE(Table2[1M Return vs Nifty]))/_xlfn.STDEV.P(Table2[1M Return vs Nifty])</f>
        <v>-1.2761219293081532</v>
      </c>
      <c r="K115">
        <v>41.925404544362699</v>
      </c>
      <c r="L115">
        <f>(Table2[[#This Row],[6M Return vs Nifty]]-AVERAGE(Table2[6M Return vs Nifty]))/_xlfn.STDEV.P(Table2[6M Return vs Nifty])</f>
        <v>0.8899608282116217</v>
      </c>
      <c r="M115">
        <v>-8.6347151013476502</v>
      </c>
      <c r="N115">
        <f>(Table2[[#This Row],[1W Return vs Nifty]]-AVERAGE(Table2[1W Return vs Nifty]))/_xlfn.STDEV.P(Table2[1W Return vs Nifty])</f>
        <v>-1.5674904299719954</v>
      </c>
      <c r="O115">
        <v>251.46</v>
      </c>
      <c r="P115">
        <v>242.98450042428101</v>
      </c>
      <c r="Q115">
        <v>201.14442142030001</v>
      </c>
      <c r="R115">
        <v>49.578365164819097</v>
      </c>
      <c r="S115">
        <f>(Table2[[#This Row],[Close Price]]-Table2[[#This Row],[20D EMA]])/Table2[[#This Row],[20D EMA]]</f>
        <v>-1.4554998806967296E-2</v>
      </c>
      <c r="T115">
        <f>(Table2[[#This Row],[Close Price]]-Table2[[#This Row],[50D EMA]])/Table2[[#This Row],[50D EMA]]</f>
        <v>1.9818134767075859E-2</v>
      </c>
      <c r="U115">
        <f>(Table2[[#This Row],[Close Price]]-Table2[[#This Row],[200D EMA]])/Table2[[#This Row],[200D EMA]]</f>
        <v>0.2319506464572097</v>
      </c>
      <c r="V115">
        <v>0.85771063689135596</v>
      </c>
      <c r="W115">
        <v>247.11</v>
      </c>
      <c r="X115">
        <v>253.31</v>
      </c>
      <c r="Y115">
        <v>245.7</v>
      </c>
      <c r="Z115">
        <v>258.25</v>
      </c>
      <c r="AA115">
        <v>190.2</v>
      </c>
      <c r="AB115">
        <v>274.79000000000002</v>
      </c>
      <c r="AC115">
        <f>(Table2[[#This Row],[Close Price]]/Table2[[#This Row],[Day Low]])-1</f>
        <v>2.7922787422605122E-3</v>
      </c>
      <c r="AD115">
        <f>(Table2[[#This Row],[Day High]]/Table2[[#This Row],[Close Price]])-1</f>
        <v>2.2235673930589117E-2</v>
      </c>
      <c r="AE115">
        <f>(Table2[[#This Row],[Close Price]]/Table2[[#This Row],[Current Week Low]])-1</f>
        <v>8.5470085470087387E-3</v>
      </c>
      <c r="AF115">
        <f>(Table2[[#This Row],[Current Week High]]/Table2[[#This Row],[Close Price]])-1</f>
        <v>4.2171105730427705E-2</v>
      </c>
      <c r="AG115">
        <f>(Table2[[#This Row],[Close Price]]/Table2[[#This Row],[Current Month Low]])-1</f>
        <v>0.30283911671924302</v>
      </c>
      <c r="AH115">
        <f>(Table2[[#This Row],[Current Month High]]/Table2[[#This Row],[Close Price]])-1</f>
        <v>0.1089184826472962</v>
      </c>
      <c r="AI115">
        <v>16.989507667473699</v>
      </c>
      <c r="AJ115">
        <v>121.151271753681</v>
      </c>
      <c r="AK115" t="str">
        <f>IF(AND(Table2[[#This Row],[20D EMA]]&gt;Table2[[#This Row],[50D EMA]],Table2[[#This Row],[50D EMA]]&gt;Table2[[#This Row],[200D EMA]]),"Uptrend","Downtrend/NoTrend")</f>
        <v>Uptrend</v>
      </c>
      <c r="AL115">
        <v>0.05</v>
      </c>
      <c r="AM115" t="s">
        <v>3033</v>
      </c>
      <c r="AN115">
        <v>6.63</v>
      </c>
      <c r="AO115" t="s">
        <v>3033</v>
      </c>
      <c r="AP115">
        <v>0.118493620467404</v>
      </c>
      <c r="AQ115">
        <f>(Table2[[#This Row],[Sharpe Ratio]]-AVERAGE(Table2[Sharpe Ratio]))/_xlfn.STDEV.P(Table2[Sharpe Ratio])</f>
        <v>0.69419182754295783</v>
      </c>
      <c r="AR1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-0.75710383468275089</v>
      </c>
      <c r="AS115">
        <f>_xlfn.RANK.AVG(Table2[[#This Row],[1Y Return vs Nifty Z-Score]],Table2[1Y Return vs Nifty Z-Score])</f>
        <v>150</v>
      </c>
      <c r="AT115">
        <f>_xlfn.RANK.AVG(Table2[[#This Row],[6M Return vs Nifty Z-Score]],Table2[6M Return vs Nifty Z-Score])</f>
        <v>114</v>
      </c>
      <c r="AU115">
        <f>_xlfn.RANK.AVG(Table2[[#This Row],[Sharpe Ratio Z-Score]],Table2[Sharpe Ratio Z-Score])</f>
        <v>176</v>
      </c>
      <c r="AV115">
        <f>(Table2[[#This Row],[Rank 1Y]]+Table2[[#This Row],[Rank 6M]]+Table2[[#This Row],[Rank Sharpe]])/3</f>
        <v>146.66666666666666</v>
      </c>
    </row>
    <row r="116" spans="1:48" x14ac:dyDescent="0.3">
      <c r="A116" t="s">
        <v>1662</v>
      </c>
      <c r="B116" t="s">
        <v>1663</v>
      </c>
      <c r="C116" t="s">
        <v>2995</v>
      </c>
      <c r="D116" t="s">
        <v>659</v>
      </c>
      <c r="E116">
        <v>4757.1347599999999</v>
      </c>
      <c r="F116">
        <v>1099.3499999999999</v>
      </c>
      <c r="G116">
        <v>107.58016270109199</v>
      </c>
      <c r="H116">
        <f>(Table2[[#This Row],[1Y Return vs Nifty]]-AVERAGE(Table2[1Y Return vs Nifty]))/_xlfn.STDEV.P(Table2[1Y Return vs Nifty])</f>
        <v>0.74386687866602186</v>
      </c>
      <c r="I116">
        <v>-8.7169215288648196</v>
      </c>
      <c r="J116">
        <f>(Table2[[#This Row],[1M Return vs Nifty]]-AVERAGE(Table2[1M Return vs Nifty]))/_xlfn.STDEV.P(Table2[1M Return vs Nifty])</f>
        <v>-1.0986819650041619</v>
      </c>
      <c r="K116">
        <v>21.828290975439099</v>
      </c>
      <c r="L116">
        <f>(Table2[[#This Row],[6M Return vs Nifty]]-AVERAGE(Table2[6M Return vs Nifty]))/_xlfn.STDEV.P(Table2[6M Return vs Nifty])</f>
        <v>0.28039093292731193</v>
      </c>
      <c r="M116">
        <v>-4.7744706979567697</v>
      </c>
      <c r="N116">
        <f>(Table2[[#This Row],[1W Return vs Nifty]]-AVERAGE(Table2[1W Return vs Nifty]))/_xlfn.STDEV.P(Table2[1W Return vs Nifty])</f>
        <v>-0.71725521576015083</v>
      </c>
      <c r="O116">
        <v>1115.33</v>
      </c>
      <c r="P116">
        <v>1152.52533291033</v>
      </c>
      <c r="Q116">
        <v>980.08309108700996</v>
      </c>
      <c r="R116">
        <v>48.253196483344297</v>
      </c>
      <c r="S116">
        <f>(Table2[[#This Row],[Close Price]]-Table2[[#This Row],[20D EMA]])/Table2[[#This Row],[20D EMA]]</f>
        <v>-1.4327598109976436E-2</v>
      </c>
      <c r="T116">
        <f>(Table2[[#This Row],[Close Price]]-Table2[[#This Row],[50D EMA]])/Table2[[#This Row],[50D EMA]]</f>
        <v>-4.6138103338737892E-2</v>
      </c>
      <c r="U116">
        <f>(Table2[[#This Row],[Close Price]]-Table2[[#This Row],[200D EMA]])/Table2[[#This Row],[200D EMA]]</f>
        <v>0.12169060970199072</v>
      </c>
      <c r="V116">
        <v>1.1857171929950701</v>
      </c>
      <c r="W116">
        <v>1090</v>
      </c>
      <c r="X116">
        <v>1114.55</v>
      </c>
      <c r="Y116">
        <v>1061.05</v>
      </c>
      <c r="Z116">
        <v>1128.55</v>
      </c>
      <c r="AA116">
        <v>967.05</v>
      </c>
      <c r="AB116">
        <v>1188.8</v>
      </c>
      <c r="AC116">
        <f>(Table2[[#This Row],[Close Price]]/Table2[[#This Row],[Day Low]])-1</f>
        <v>8.577981651376021E-3</v>
      </c>
      <c r="AD116">
        <f>(Table2[[#This Row],[Day High]]/Table2[[#This Row],[Close Price]])-1</f>
        <v>1.3826351935234404E-2</v>
      </c>
      <c r="AE116">
        <f>(Table2[[#This Row],[Close Price]]/Table2[[#This Row],[Current Week Low]])-1</f>
        <v>3.6096319683332601E-2</v>
      </c>
      <c r="AF116">
        <f>(Table2[[#This Row],[Current Week High]]/Table2[[#This Row],[Close Price]])-1</f>
        <v>2.656114977031887E-2</v>
      </c>
      <c r="AG116">
        <f>(Table2[[#This Row],[Close Price]]/Table2[[#This Row],[Current Month Low]])-1</f>
        <v>0.13680781758957661</v>
      </c>
      <c r="AH116">
        <f>(Table2[[#This Row],[Current Month High]]/Table2[[#This Row],[Close Price]])-1</f>
        <v>8.1366261882021229E-2</v>
      </c>
      <c r="AI116">
        <v>35.9849001682812</v>
      </c>
      <c r="AJ116">
        <v>147.517730496453</v>
      </c>
      <c r="AK116" t="str">
        <f>IF(AND(Table2[[#This Row],[20D EMA]]&gt;Table2[[#This Row],[50D EMA]],Table2[[#This Row],[50D EMA]]&gt;Table2[[#This Row],[200D EMA]]),"Uptrend","Downtrend/NoTrend")</f>
        <v>Downtrend/NoTrend</v>
      </c>
      <c r="AL116">
        <v>-0.24</v>
      </c>
      <c r="AM116" t="s">
        <v>3034</v>
      </c>
      <c r="AN116">
        <v>-2.1</v>
      </c>
      <c r="AO116" t="s">
        <v>3034</v>
      </c>
      <c r="AP116">
        <v>0.15999774881062201</v>
      </c>
      <c r="AQ116">
        <f>(Table2[[#This Row],[Sharpe Ratio]]-AVERAGE(Table2[Sharpe Ratio]))/_xlfn.STDEV.P(Table2[Sharpe Ratio])</f>
        <v>1.1640664850162987</v>
      </c>
      <c r="AR1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6">
        <f>_xlfn.RANK.AVG(Table2[[#This Row],[1Y Return vs Nifty Z-Score]],Table2[1Y Return vs Nifty Z-Score])</f>
        <v>119</v>
      </c>
      <c r="AT116">
        <f>_xlfn.RANK.AVG(Table2[[#This Row],[6M Return vs Nifty Z-Score]],Table2[6M Return vs Nifty Z-Score])</f>
        <v>231</v>
      </c>
      <c r="AU116">
        <f>_xlfn.RANK.AVG(Table2[[#This Row],[Sharpe Ratio Z-Score]],Table2[Sharpe Ratio Z-Score])</f>
        <v>92</v>
      </c>
      <c r="AV116">
        <f>(Table2[[#This Row],[Rank 1Y]]+Table2[[#This Row],[Rank 6M]]+Table2[[#This Row],[Rank Sharpe]])/3</f>
        <v>147.33333333333334</v>
      </c>
    </row>
    <row r="117" spans="1:48" x14ac:dyDescent="0.3">
      <c r="A117" t="s">
        <v>1422</v>
      </c>
      <c r="B117" t="s">
        <v>1423</v>
      </c>
      <c r="C117" t="s">
        <v>2995</v>
      </c>
      <c r="D117" t="s">
        <v>654</v>
      </c>
      <c r="E117">
        <v>6890.5907121600003</v>
      </c>
      <c r="F117">
        <v>221.11</v>
      </c>
      <c r="G117">
        <v>156.68511591471901</v>
      </c>
      <c r="H117">
        <f>(Table2[[#This Row],[1Y Return vs Nifty]]-AVERAGE(Table2[1Y Return vs Nifty]))/_xlfn.STDEV.P(Table2[1Y Return vs Nifty])</f>
        <v>1.3262573128834039</v>
      </c>
      <c r="I117">
        <v>6.9509593733551602</v>
      </c>
      <c r="J117">
        <f>(Table2[[#This Row],[1M Return vs Nifty]]-AVERAGE(Table2[1M Return vs Nifty]))/_xlfn.STDEV.P(Table2[1M Return vs Nifty])</f>
        <v>0.41243962638240239</v>
      </c>
      <c r="K117">
        <v>13.6348536146482</v>
      </c>
      <c r="L117">
        <f>(Table2[[#This Row],[6M Return vs Nifty]]-AVERAGE(Table2[6M Return vs Nifty]))/_xlfn.STDEV.P(Table2[6M Return vs Nifty])</f>
        <v>3.187401347481545E-2</v>
      </c>
      <c r="M117">
        <v>-2.84587726524855</v>
      </c>
      <c r="N117">
        <f>(Table2[[#This Row],[1W Return vs Nifty]]-AVERAGE(Table2[1W Return vs Nifty]))/_xlfn.STDEV.P(Table2[1W Return vs Nifty])</f>
        <v>-0.29247432651234861</v>
      </c>
      <c r="O117">
        <v>204.86</v>
      </c>
      <c r="P117">
        <v>193.82764329117001</v>
      </c>
      <c r="Q117">
        <v>164.87612138648001</v>
      </c>
      <c r="R117">
        <v>61.374882682132203</v>
      </c>
      <c r="S117">
        <f>(Table2[[#This Row],[Close Price]]-Table2[[#This Row],[20D EMA]])/Table2[[#This Row],[20D EMA]]</f>
        <v>7.9322464121839298E-2</v>
      </c>
      <c r="T117">
        <f>(Table2[[#This Row],[Close Price]]-Table2[[#This Row],[50D EMA]])/Table2[[#This Row],[50D EMA]]</f>
        <v>0.14075575725721512</v>
      </c>
      <c r="U117">
        <f>(Table2[[#This Row],[Close Price]]-Table2[[#This Row],[200D EMA]])/Table2[[#This Row],[200D EMA]]</f>
        <v>0.3410674519793212</v>
      </c>
      <c r="V117">
        <v>1.41922996884561</v>
      </c>
      <c r="W117">
        <v>211</v>
      </c>
      <c r="X117">
        <v>222</v>
      </c>
      <c r="Y117">
        <v>211</v>
      </c>
      <c r="Z117">
        <v>223.45</v>
      </c>
      <c r="AA117">
        <v>160.35</v>
      </c>
      <c r="AB117">
        <v>223.45</v>
      </c>
      <c r="AC117">
        <f>(Table2[[#This Row],[Close Price]]/Table2[[#This Row],[Day Low]])-1</f>
        <v>4.7914691943127918E-2</v>
      </c>
      <c r="AD117">
        <f>(Table2[[#This Row],[Day High]]/Table2[[#This Row],[Close Price]])-1</f>
        <v>4.0251458550042418E-3</v>
      </c>
      <c r="AE117">
        <f>(Table2[[#This Row],[Close Price]]/Table2[[#This Row],[Current Week Low]])-1</f>
        <v>4.7914691943127918E-2</v>
      </c>
      <c r="AF117">
        <f>(Table2[[#This Row],[Current Week High]]/Table2[[#This Row],[Close Price]])-1</f>
        <v>1.0582967753606676E-2</v>
      </c>
      <c r="AG117">
        <f>(Table2[[#This Row],[Close Price]]/Table2[[#This Row],[Current Month Low]])-1</f>
        <v>0.37892111007171825</v>
      </c>
      <c r="AH117">
        <f>(Table2[[#This Row],[Current Month High]]/Table2[[#This Row],[Close Price]])-1</f>
        <v>1.0582967753606676E-2</v>
      </c>
      <c r="AI117">
        <v>4.8346976617972901</v>
      </c>
      <c r="AJ117">
        <v>196.79194630872399</v>
      </c>
      <c r="AK117" t="str">
        <f>IF(AND(Table2[[#This Row],[20D EMA]]&gt;Table2[[#This Row],[50D EMA]],Table2[[#This Row],[50D EMA]]&gt;Table2[[#This Row],[200D EMA]]),"Uptrend","Downtrend/NoTrend")</f>
        <v>Uptrend</v>
      </c>
      <c r="AL117">
        <v>0.12</v>
      </c>
      <c r="AM117" t="s">
        <v>3033</v>
      </c>
      <c r="AN117">
        <v>19.940000000000001</v>
      </c>
      <c r="AO117" t="s">
        <v>3033</v>
      </c>
      <c r="AP117">
        <v>0.15968390006338601</v>
      </c>
      <c r="AQ117">
        <f>(Table2[[#This Row],[Sharpe Ratio]]-AVERAGE(Table2[Sharpe Ratio]))/_xlfn.STDEV.P(Table2[Sharpe Ratio])</f>
        <v>1.1605133547978672</v>
      </c>
      <c r="AR1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2.6386099810261405</v>
      </c>
      <c r="AS117">
        <f>_xlfn.RANK.AVG(Table2[[#This Row],[1Y Return vs Nifty Z-Score]],Table2[1Y Return vs Nifty Z-Score])</f>
        <v>60</v>
      </c>
      <c r="AT117">
        <f>_xlfn.RANK.AVG(Table2[[#This Row],[6M Return vs Nifty Z-Score]],Table2[6M Return vs Nifty Z-Score])</f>
        <v>292</v>
      </c>
      <c r="AU117">
        <f>_xlfn.RANK.AVG(Table2[[#This Row],[Sharpe Ratio Z-Score]],Table2[Sharpe Ratio Z-Score])</f>
        <v>93</v>
      </c>
      <c r="AV117">
        <f>(Table2[[#This Row],[Rank 1Y]]+Table2[[#This Row],[Rank 6M]]+Table2[[#This Row],[Rank Sharpe]])/3</f>
        <v>148.33333333333334</v>
      </c>
    </row>
    <row r="118" spans="1:48" x14ac:dyDescent="0.3">
      <c r="A118" t="s">
        <v>1292</v>
      </c>
      <c r="B118" t="s">
        <v>1293</v>
      </c>
      <c r="C118" t="s">
        <v>2991</v>
      </c>
      <c r="D118" t="s">
        <v>46</v>
      </c>
      <c r="E118">
        <v>8339.9512200000008</v>
      </c>
      <c r="F118">
        <v>1239.6500000000001</v>
      </c>
      <c r="G118">
        <v>76.407274032969397</v>
      </c>
      <c r="H118">
        <f>(Table2[[#This Row],[1Y Return vs Nifty]]-AVERAGE(Table2[1Y Return vs Nifty]))/_xlfn.STDEV.P(Table2[1Y Return vs Nifty])</f>
        <v>0.37415280749570407</v>
      </c>
      <c r="I118">
        <v>-7.8286122067186499</v>
      </c>
      <c r="J118">
        <f>(Table2[[#This Row],[1M Return vs Nifty]]-AVERAGE(Table2[1M Return vs Nifty]))/_xlfn.STDEV.P(Table2[1M Return vs Nifty])</f>
        <v>-1.0130071117867849</v>
      </c>
      <c r="K118">
        <v>44.120657567202002</v>
      </c>
      <c r="L118">
        <f>(Table2[[#This Row],[6M Return vs Nifty]]-AVERAGE(Table2[6M Return vs Nifty]))/_xlfn.STDEV.P(Table2[6M Return vs Nifty])</f>
        <v>0.95654552211134325</v>
      </c>
      <c r="M118">
        <v>1.9609157524771099</v>
      </c>
      <c r="N118">
        <f>(Table2[[#This Row],[1W Return vs Nifty]]-AVERAGE(Table2[1W Return vs Nifty]))/_xlfn.STDEV.P(Table2[1W Return vs Nifty])</f>
        <v>0.76624223752385434</v>
      </c>
      <c r="O118">
        <v>1204.22</v>
      </c>
      <c r="P118">
        <v>1168.6297781651699</v>
      </c>
      <c r="Q118">
        <v>973.63262823215405</v>
      </c>
      <c r="R118">
        <v>63.407119157933302</v>
      </c>
      <c r="S118">
        <f>(Table2[[#This Row],[Close Price]]-Table2[[#This Row],[20D EMA]])/Table2[[#This Row],[20D EMA]]</f>
        <v>2.9421534271146521E-2</v>
      </c>
      <c r="T118">
        <f>(Table2[[#This Row],[Close Price]]-Table2[[#This Row],[50D EMA]])/Table2[[#This Row],[50D EMA]]</f>
        <v>6.0772216455357547E-2</v>
      </c>
      <c r="U118">
        <f>(Table2[[#This Row],[Close Price]]-Table2[[#This Row],[200D EMA]])/Table2[[#This Row],[200D EMA]]</f>
        <v>0.27322150475879137</v>
      </c>
      <c r="V118">
        <v>1.39682614123338</v>
      </c>
      <c r="W118">
        <v>1232.4000000000001</v>
      </c>
      <c r="X118">
        <v>1287.5999999999999</v>
      </c>
      <c r="Y118">
        <v>1181.4000000000001</v>
      </c>
      <c r="Z118">
        <v>1287.5999999999999</v>
      </c>
      <c r="AA118">
        <v>1050</v>
      </c>
      <c r="AB118">
        <v>1325</v>
      </c>
      <c r="AC118">
        <f>(Table2[[#This Row],[Close Price]]/Table2[[#This Row],[Day Low]])-1</f>
        <v>5.8828302499187579E-3</v>
      </c>
      <c r="AD118">
        <f>(Table2[[#This Row],[Day High]]/Table2[[#This Row],[Close Price]])-1</f>
        <v>3.8680272657604764E-2</v>
      </c>
      <c r="AE118">
        <f>(Table2[[#This Row],[Close Price]]/Table2[[#This Row],[Current Week Low]])-1</f>
        <v>4.9305908244455798E-2</v>
      </c>
      <c r="AF118">
        <f>(Table2[[#This Row],[Current Week High]]/Table2[[#This Row],[Close Price]])-1</f>
        <v>3.8680272657604764E-2</v>
      </c>
      <c r="AG118">
        <f>(Table2[[#This Row],[Close Price]]/Table2[[#This Row],[Current Month Low]])-1</f>
        <v>0.18061904761904768</v>
      </c>
      <c r="AH118">
        <f>(Table2[[#This Row],[Current Month High]]/Table2[[#This Row],[Close Price]])-1</f>
        <v>6.885007865123205E-2</v>
      </c>
      <c r="AI118">
        <v>12.0477554148348</v>
      </c>
      <c r="AJ118">
        <v>107.143453922633</v>
      </c>
      <c r="AK118" t="str">
        <f>IF(AND(Table2[[#This Row],[20D EMA]]&gt;Table2[[#This Row],[50D EMA]],Table2[[#This Row],[50D EMA]]&gt;Table2[[#This Row],[200D EMA]]),"Uptrend","Downtrend/NoTrend")</f>
        <v>Uptrend</v>
      </c>
      <c r="AL118">
        <v>-0.03</v>
      </c>
      <c r="AM118" t="s">
        <v>3034</v>
      </c>
      <c r="AN118">
        <v>5.88</v>
      </c>
      <c r="AO118" t="s">
        <v>3033</v>
      </c>
      <c r="AP118">
        <v>0.121534239554038</v>
      </c>
      <c r="AQ118">
        <f>(Table2[[#This Row],[Sharpe Ratio]]-AVERAGE(Table2[Sharpe Ratio]))/_xlfn.STDEV.P(Table2[Sharpe Ratio])</f>
        <v>0.72861514659267623</v>
      </c>
      <c r="AR1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1.8125486019367929</v>
      </c>
      <c r="AS118">
        <f>_xlfn.RANK.AVG(Table2[[#This Row],[1Y Return vs Nifty Z-Score]],Table2[1Y Return vs Nifty Z-Score])</f>
        <v>174</v>
      </c>
      <c r="AT118">
        <f>_xlfn.RANK.AVG(Table2[[#This Row],[6M Return vs Nifty Z-Score]],Table2[6M Return vs Nifty Z-Score])</f>
        <v>100</v>
      </c>
      <c r="AU118">
        <f>_xlfn.RANK.AVG(Table2[[#This Row],[Sharpe Ratio Z-Score]],Table2[Sharpe Ratio Z-Score])</f>
        <v>171</v>
      </c>
      <c r="AV118">
        <f>(Table2[[#This Row],[Rank 1Y]]+Table2[[#This Row],[Rank 6M]]+Table2[[#This Row],[Rank Sharpe]])/3</f>
        <v>148.33333333333334</v>
      </c>
    </row>
    <row r="119" spans="1:48" x14ac:dyDescent="0.3">
      <c r="A119" t="s">
        <v>237</v>
      </c>
      <c r="B119" t="s">
        <v>238</v>
      </c>
      <c r="C119" t="s">
        <v>2988</v>
      </c>
      <c r="D119" t="s">
        <v>32</v>
      </c>
      <c r="E119">
        <v>107079.0381243</v>
      </c>
      <c r="F119">
        <v>118.69</v>
      </c>
      <c r="G119">
        <v>74.324795739581106</v>
      </c>
      <c r="H119">
        <f>(Table2[[#This Row],[1Y Return vs Nifty]]-AVERAGE(Table2[1Y Return vs Nifty]))/_xlfn.STDEV.P(Table2[1Y Return vs Nifty])</f>
        <v>0.3494543736685008</v>
      </c>
      <c r="I119">
        <v>-4.0136574219311703</v>
      </c>
      <c r="J119">
        <f>(Table2[[#This Row],[1M Return vs Nifty]]-AVERAGE(Table2[1M Return vs Nifty]))/_xlfn.STDEV.P(Table2[1M Return vs Nifty])</f>
        <v>-0.64506580680539327</v>
      </c>
      <c r="K119">
        <v>28.182647536443501</v>
      </c>
      <c r="L119">
        <f>(Table2[[#This Row],[6M Return vs Nifty]]-AVERAGE(Table2[6M Return vs Nifty]))/_xlfn.STDEV.P(Table2[6M Return vs Nifty])</f>
        <v>0.47312629515764437</v>
      </c>
      <c r="M119">
        <v>-4.73796006346568</v>
      </c>
      <c r="N119">
        <f>(Table2[[#This Row],[1W Return vs Nifty]]-AVERAGE(Table2[1W Return vs Nifty]))/_xlfn.STDEV.P(Table2[1W Return vs Nifty])</f>
        <v>-0.70921359354828417</v>
      </c>
      <c r="O119">
        <v>119.15</v>
      </c>
      <c r="P119">
        <v>117.654075945424</v>
      </c>
      <c r="Q119">
        <v>101.426527606226</v>
      </c>
      <c r="R119">
        <v>42.8854000439758</v>
      </c>
      <c r="S119">
        <f>(Table2[[#This Row],[Close Price]]-Table2[[#This Row],[20D EMA]])/Table2[[#This Row],[20D EMA]]</f>
        <v>-3.8606798153588582E-3</v>
      </c>
      <c r="T119">
        <f>(Table2[[#This Row],[Close Price]]-Table2[[#This Row],[50D EMA]])/Table2[[#This Row],[50D EMA]]</f>
        <v>8.8048292951323891E-3</v>
      </c>
      <c r="U119">
        <f>(Table2[[#This Row],[Close Price]]-Table2[[#This Row],[200D EMA]])/Table2[[#This Row],[200D EMA]]</f>
        <v>0.17020667867874723</v>
      </c>
      <c r="V119">
        <v>1.18106782201934</v>
      </c>
      <c r="W119">
        <v>117.21</v>
      </c>
      <c r="X119">
        <v>119.37</v>
      </c>
      <c r="Y119">
        <v>116.21</v>
      </c>
      <c r="Z119">
        <v>121.57</v>
      </c>
      <c r="AA119">
        <v>96.2</v>
      </c>
      <c r="AB119">
        <v>128.9</v>
      </c>
      <c r="AC119">
        <f>(Table2[[#This Row],[Close Price]]/Table2[[#This Row],[Day Low]])-1</f>
        <v>1.2626908966811845E-2</v>
      </c>
      <c r="AD119">
        <f>(Table2[[#This Row],[Day High]]/Table2[[#This Row],[Close Price]])-1</f>
        <v>5.7292105484876288E-3</v>
      </c>
      <c r="AE119">
        <f>(Table2[[#This Row],[Close Price]]/Table2[[#This Row],[Current Week Low]])-1</f>
        <v>2.1340676361758959E-2</v>
      </c>
      <c r="AF119">
        <f>(Table2[[#This Row],[Current Week High]]/Table2[[#This Row],[Close Price]])-1</f>
        <v>2.4264891734771199E-2</v>
      </c>
      <c r="AG119">
        <f>(Table2[[#This Row],[Close Price]]/Table2[[#This Row],[Current Month Low]])-1</f>
        <v>0.23378378378378373</v>
      </c>
      <c r="AH119">
        <f>(Table2[[#This Row],[Current Month High]]/Table2[[#This Row],[Close Price]])-1</f>
        <v>8.6022411323616321E-2</v>
      </c>
      <c r="AI119">
        <v>8.6022411323616303</v>
      </c>
      <c r="AJ119">
        <v>103.48019886850599</v>
      </c>
      <c r="AK119" t="str">
        <f>IF(AND(Table2[[#This Row],[20D EMA]]&gt;Table2[[#This Row],[50D EMA]],Table2[[#This Row],[50D EMA]]&gt;Table2[[#This Row],[200D EMA]]),"Uptrend","Downtrend/NoTrend")</f>
        <v>Uptrend</v>
      </c>
      <c r="AL119">
        <v>-0.11</v>
      </c>
      <c r="AM119" t="s">
        <v>3034</v>
      </c>
      <c r="AN119">
        <v>-0.18</v>
      </c>
      <c r="AO119" t="s">
        <v>3034</v>
      </c>
      <c r="AP119">
        <v>0.164425183183871</v>
      </c>
      <c r="AQ119">
        <f>(Table2[[#This Row],[Sharpe Ratio]]-AVERAGE(Table2[Sharpe Ratio]))/_xlfn.STDEV.P(Table2[Sharpe Ratio])</f>
        <v>1.2141901544597991</v>
      </c>
      <c r="AR1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0.68249142293226672</v>
      </c>
      <c r="AS119">
        <f>_xlfn.RANK.AVG(Table2[[#This Row],[1Y Return vs Nifty Z-Score]],Table2[1Y Return vs Nifty Z-Score])</f>
        <v>179</v>
      </c>
      <c r="AT119">
        <f>_xlfn.RANK.AVG(Table2[[#This Row],[6M Return vs Nifty Z-Score]],Table2[6M Return vs Nifty Z-Score])</f>
        <v>188</v>
      </c>
      <c r="AU119">
        <f>_xlfn.RANK.AVG(Table2[[#This Row],[Sharpe Ratio Z-Score]],Table2[Sharpe Ratio Z-Score])</f>
        <v>81</v>
      </c>
      <c r="AV119">
        <f>(Table2[[#This Row],[Rank 1Y]]+Table2[[#This Row],[Rank 6M]]+Table2[[#This Row],[Rank Sharpe]])/3</f>
        <v>149.33333333333334</v>
      </c>
    </row>
    <row r="120" spans="1:48" x14ac:dyDescent="0.3">
      <c r="A120" t="s">
        <v>267</v>
      </c>
      <c r="B120" t="s">
        <v>268</v>
      </c>
      <c r="C120" t="s">
        <v>2999</v>
      </c>
      <c r="D120" t="s">
        <v>269</v>
      </c>
      <c r="E120">
        <v>93910.941176324995</v>
      </c>
      <c r="F120">
        <v>649.95000000000005</v>
      </c>
      <c r="G120">
        <v>41.7335703940306</v>
      </c>
      <c r="H120">
        <f>(Table2[[#This Row],[1Y Return vs Nifty]]-AVERAGE(Table2[1Y Return vs Nifty]))/_xlfn.STDEV.P(Table2[1Y Return vs Nifty])</f>
        <v>-3.7081334818934983E-2</v>
      </c>
      <c r="I120">
        <v>11.3695886715181</v>
      </c>
      <c r="J120">
        <f>(Table2[[#This Row],[1M Return vs Nifty]]-AVERAGE(Table2[1M Return vs Nifty]))/_xlfn.STDEV.P(Table2[1M Return vs Nifty])</f>
        <v>0.83860358425632275</v>
      </c>
      <c r="K120">
        <v>37.561940726082703</v>
      </c>
      <c r="L120">
        <f>(Table2[[#This Row],[6M Return vs Nifty]]-AVERAGE(Table2[6M Return vs Nifty]))/_xlfn.STDEV.P(Table2[6M Return vs Nifty])</f>
        <v>0.75761166405609104</v>
      </c>
      <c r="M120">
        <v>4.2628099395302401</v>
      </c>
      <c r="N120">
        <f>(Table2[[#This Row],[1W Return vs Nifty]]-AVERAGE(Table2[1W Return vs Nifty]))/_xlfn.STDEV.P(Table2[1W Return vs Nifty])</f>
        <v>1.2732442023483963</v>
      </c>
      <c r="O120">
        <v>610.1</v>
      </c>
      <c r="P120">
        <v>588.81642965144897</v>
      </c>
      <c r="Q120">
        <v>514.46188924969101</v>
      </c>
      <c r="R120">
        <v>83.300383668703304</v>
      </c>
      <c r="S120">
        <f>(Table2[[#This Row],[Close Price]]-Table2[[#This Row],[20D EMA]])/Table2[[#This Row],[20D EMA]]</f>
        <v>6.5317161121127718E-2</v>
      </c>
      <c r="T120">
        <f>(Table2[[#This Row],[Close Price]]-Table2[[#This Row],[50D EMA]])/Table2[[#This Row],[50D EMA]]</f>
        <v>0.10382449821371188</v>
      </c>
      <c r="U120">
        <f>(Table2[[#This Row],[Close Price]]-Table2[[#This Row],[200D EMA]])/Table2[[#This Row],[200D EMA]]</f>
        <v>0.2633588873763022</v>
      </c>
      <c r="V120">
        <v>1.32032235575655</v>
      </c>
      <c r="W120">
        <v>646.35</v>
      </c>
      <c r="X120">
        <v>662.95</v>
      </c>
      <c r="Y120">
        <v>631.45000000000005</v>
      </c>
      <c r="Z120">
        <v>662.95</v>
      </c>
      <c r="AA120">
        <v>506.45</v>
      </c>
      <c r="AB120">
        <v>662.95</v>
      </c>
      <c r="AC120">
        <f>(Table2[[#This Row],[Close Price]]/Table2[[#This Row],[Day Low]])-1</f>
        <v>5.5697377581804819E-3</v>
      </c>
      <c r="AD120">
        <f>(Table2[[#This Row],[Day High]]/Table2[[#This Row],[Close Price]])-1</f>
        <v>2.0001538579890843E-2</v>
      </c>
      <c r="AE120">
        <f>(Table2[[#This Row],[Close Price]]/Table2[[#This Row],[Current Week Low]])-1</f>
        <v>2.9297648269855037E-2</v>
      </c>
      <c r="AF120">
        <f>(Table2[[#This Row],[Current Week High]]/Table2[[#This Row],[Close Price]])-1</f>
        <v>2.0001538579890843E-2</v>
      </c>
      <c r="AG120">
        <f>(Table2[[#This Row],[Close Price]]/Table2[[#This Row],[Current Month Low]])-1</f>
        <v>0.28334485141672427</v>
      </c>
      <c r="AH120">
        <f>(Table2[[#This Row],[Current Month High]]/Table2[[#This Row],[Close Price]])-1</f>
        <v>2.0001538579890843E-2</v>
      </c>
      <c r="AI120">
        <v>2.0001538579890799</v>
      </c>
      <c r="AJ120">
        <v>74.905812701829902</v>
      </c>
      <c r="AK120" t="str">
        <f>IF(AND(Table2[[#This Row],[20D EMA]]&gt;Table2[[#This Row],[50D EMA]],Table2[[#This Row],[50D EMA]]&gt;Table2[[#This Row],[200D EMA]]),"Uptrend","Downtrend/NoTrend")</f>
        <v>Uptrend</v>
      </c>
      <c r="AL120">
        <v>-0.02</v>
      </c>
      <c r="AM120" t="s">
        <v>3034</v>
      </c>
      <c r="AN120">
        <v>11.08</v>
      </c>
      <c r="AO120" t="s">
        <v>3033</v>
      </c>
      <c r="AP120">
        <v>0.21034806956302901</v>
      </c>
      <c r="AQ120">
        <f>(Table2[[#This Row],[Sharpe Ratio]]-AVERAGE(Table2[Sharpe Ratio]))/_xlfn.STDEV.P(Table2[Sharpe Ratio])</f>
        <v>1.734090255219775</v>
      </c>
      <c r="AR1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4.5664683710616494</v>
      </c>
      <c r="AS120">
        <f>_xlfn.RANK.AVG(Table2[[#This Row],[1Y Return vs Nifty Z-Score]],Table2[1Y Return vs Nifty Z-Score])</f>
        <v>288</v>
      </c>
      <c r="AT120">
        <f>_xlfn.RANK.AVG(Table2[[#This Row],[6M Return vs Nifty Z-Score]],Table2[6M Return vs Nifty Z-Score])</f>
        <v>132</v>
      </c>
      <c r="AU120">
        <f>_xlfn.RANK.AVG(Table2[[#This Row],[Sharpe Ratio Z-Score]],Table2[Sharpe Ratio Z-Score])</f>
        <v>30</v>
      </c>
      <c r="AV120">
        <f>(Table2[[#This Row],[Rank 1Y]]+Table2[[#This Row],[Rank 6M]]+Table2[[#This Row],[Rank Sharpe]])/3</f>
        <v>150</v>
      </c>
    </row>
    <row r="121" spans="1:48" x14ac:dyDescent="0.3">
      <c r="A121" t="s">
        <v>189</v>
      </c>
      <c r="B121" t="s">
        <v>190</v>
      </c>
      <c r="C121" t="s">
        <v>2988</v>
      </c>
      <c r="D121" t="s">
        <v>32</v>
      </c>
      <c r="E121">
        <v>136679.73612145401</v>
      </c>
      <c r="F121">
        <v>124.36</v>
      </c>
      <c r="G121">
        <v>119.535844341586</v>
      </c>
      <c r="H121">
        <f>(Table2[[#This Row],[1Y Return vs Nifty]]-AVERAGE(Table2[1Y Return vs Nifty]))/_xlfn.STDEV.P(Table2[1Y Return vs Nifty])</f>
        <v>0.88566264805980743</v>
      </c>
      <c r="I121">
        <v>-6.2696281722441602</v>
      </c>
      <c r="J121">
        <f>(Table2[[#This Row],[1M Return vs Nifty]]-AVERAGE(Table2[1M Return vs Nifty]))/_xlfn.STDEV.P(Table2[1M Return vs Nifty])</f>
        <v>-0.86264763115098686</v>
      </c>
      <c r="K121">
        <v>29.198425308908899</v>
      </c>
      <c r="L121">
        <f>(Table2[[#This Row],[6M Return vs Nifty]]-AVERAGE(Table2[6M Return vs Nifty]))/_xlfn.STDEV.P(Table2[6M Return vs Nifty])</f>
        <v>0.50393607031616872</v>
      </c>
      <c r="M121">
        <v>-5.1260315429484304</v>
      </c>
      <c r="N121">
        <f>(Table2[[#This Row],[1W Return vs Nifty]]-AVERAGE(Table2[1W Return vs Nifty]))/_xlfn.STDEV.P(Table2[1W Return vs Nifty])</f>
        <v>-0.79468798402928331</v>
      </c>
      <c r="O121">
        <v>126.35</v>
      </c>
      <c r="P121">
        <v>126.37699043817</v>
      </c>
      <c r="Q121">
        <v>107.32222529008</v>
      </c>
      <c r="R121">
        <v>39.530714587261002</v>
      </c>
      <c r="S121">
        <f>(Table2[[#This Row],[Close Price]]-Table2[[#This Row],[20D EMA]])/Table2[[#This Row],[20D EMA]]</f>
        <v>-1.5749901068460585E-2</v>
      </c>
      <c r="T121">
        <f>(Table2[[#This Row],[Close Price]]-Table2[[#This Row],[50D EMA]])/Table2[[#This Row],[50D EMA]]</f>
        <v>-1.5960108174571632E-2</v>
      </c>
      <c r="U121">
        <f>(Table2[[#This Row],[Close Price]]-Table2[[#This Row],[200D EMA]])/Table2[[#This Row],[200D EMA]]</f>
        <v>0.15875346102700347</v>
      </c>
      <c r="V121">
        <v>0.644139587885177</v>
      </c>
      <c r="W121">
        <v>123</v>
      </c>
      <c r="X121">
        <v>126</v>
      </c>
      <c r="Y121">
        <v>122.9</v>
      </c>
      <c r="Z121">
        <v>126.68</v>
      </c>
      <c r="AA121">
        <v>104.2</v>
      </c>
      <c r="AB121">
        <v>138.6</v>
      </c>
      <c r="AC121">
        <f>(Table2[[#This Row],[Close Price]]/Table2[[#This Row],[Day Low]])-1</f>
        <v>1.1056910569105627E-2</v>
      </c>
      <c r="AD121">
        <f>(Table2[[#This Row],[Day High]]/Table2[[#This Row],[Close Price]])-1</f>
        <v>1.3187520102927008E-2</v>
      </c>
      <c r="AE121">
        <f>(Table2[[#This Row],[Close Price]]/Table2[[#This Row],[Current Week Low]])-1</f>
        <v>1.1879576891781873E-2</v>
      </c>
      <c r="AF121">
        <f>(Table2[[#This Row],[Current Week High]]/Table2[[#This Row],[Close Price]])-1</f>
        <v>1.8655516243164971E-2</v>
      </c>
      <c r="AG121">
        <f>(Table2[[#This Row],[Close Price]]/Table2[[#This Row],[Current Month Low]])-1</f>
        <v>0.1934740882917465</v>
      </c>
      <c r="AH121">
        <f>(Table2[[#This Row],[Current Month High]]/Table2[[#This Row],[Close Price]])-1</f>
        <v>0.11450627211321973</v>
      </c>
      <c r="AI121">
        <v>14.908330652943</v>
      </c>
      <c r="AJ121">
        <v>150.22132796780599</v>
      </c>
      <c r="AK121" t="str">
        <f>IF(AND(Table2[[#This Row],[20D EMA]]&gt;Table2[[#This Row],[50D EMA]],Table2[[#This Row],[50D EMA]]&gt;Table2[[#This Row],[200D EMA]]),"Uptrend","Downtrend/NoTrend")</f>
        <v>Downtrend/NoTrend</v>
      </c>
      <c r="AL121">
        <v>-0.16</v>
      </c>
      <c r="AM121" t="s">
        <v>3034</v>
      </c>
      <c r="AN121">
        <v>-0.59</v>
      </c>
      <c r="AO121" t="s">
        <v>3034</v>
      </c>
      <c r="AP121">
        <v>0.12198829788986899</v>
      </c>
      <c r="AQ121">
        <f>(Table2[[#This Row],[Sharpe Ratio]]-AVERAGE(Table2[Sharpe Ratio]))/_xlfn.STDEV.P(Table2[Sharpe Ratio])</f>
        <v>0.73375561125337718</v>
      </c>
      <c r="AR1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1">
        <f>_xlfn.RANK.AVG(Table2[[#This Row],[1Y Return vs Nifty Z-Score]],Table2[1Y Return vs Nifty Z-Score])</f>
        <v>104</v>
      </c>
      <c r="AT121">
        <f>_xlfn.RANK.AVG(Table2[[#This Row],[6M Return vs Nifty Z-Score]],Table2[6M Return vs Nifty Z-Score])</f>
        <v>181</v>
      </c>
      <c r="AU121">
        <f>_xlfn.RANK.AVG(Table2[[#This Row],[Sharpe Ratio Z-Score]],Table2[Sharpe Ratio Z-Score])</f>
        <v>170</v>
      </c>
      <c r="AV121">
        <f>(Table2[[#This Row],[Rank 1Y]]+Table2[[#This Row],[Rank 6M]]+Table2[[#This Row],[Rank Sharpe]])/3</f>
        <v>151.66666666666666</v>
      </c>
    </row>
    <row r="122" spans="1:48" x14ac:dyDescent="0.3">
      <c r="A122" t="s">
        <v>536</v>
      </c>
      <c r="B122" t="s">
        <v>537</v>
      </c>
      <c r="C122" t="s">
        <v>2993</v>
      </c>
      <c r="D122" t="s">
        <v>167</v>
      </c>
      <c r="E122">
        <v>34614.999289589003</v>
      </c>
      <c r="F122">
        <v>186.9</v>
      </c>
      <c r="G122">
        <v>98.844718370142104</v>
      </c>
      <c r="H122">
        <f>(Table2[[#This Row],[1Y Return vs Nifty]]-AVERAGE(Table2[1Y Return vs Nifty]))/_xlfn.STDEV.P(Table2[1Y Return vs Nifty])</f>
        <v>0.64026349684726336</v>
      </c>
      <c r="I122">
        <v>-7.1462497797814004</v>
      </c>
      <c r="J122">
        <f>(Table2[[#This Row],[1M Return vs Nifty]]-AVERAGE(Table2[1M Return vs Nifty]))/_xlfn.STDEV.P(Table2[1M Return vs Nifty])</f>
        <v>-0.9471952382519464</v>
      </c>
      <c r="K122">
        <v>50.707259880184303</v>
      </c>
      <c r="L122">
        <f>(Table2[[#This Row],[6M Return vs Nifty]]-AVERAGE(Table2[6M Return vs Nifty]))/_xlfn.STDEV.P(Table2[6M Return vs Nifty])</f>
        <v>1.1563251804406094</v>
      </c>
      <c r="M122">
        <v>-1.63801808720155</v>
      </c>
      <c r="N122">
        <f>(Table2[[#This Row],[1W Return vs Nifty]]-AVERAGE(Table2[1W Return vs Nifty]))/_xlfn.STDEV.P(Table2[1W Return vs Nifty])</f>
        <v>-2.6438215927630973E-2</v>
      </c>
      <c r="O122">
        <v>187.51</v>
      </c>
      <c r="P122">
        <v>182.81370387401</v>
      </c>
      <c r="Q122">
        <v>148.20653035266901</v>
      </c>
      <c r="R122">
        <v>50.733113381588701</v>
      </c>
      <c r="S122">
        <f>(Table2[[#This Row],[Close Price]]-Table2[[#This Row],[20D EMA]])/Table2[[#This Row],[20D EMA]]</f>
        <v>-3.2531598314755761E-3</v>
      </c>
      <c r="T122">
        <f>(Table2[[#This Row],[Close Price]]-Table2[[#This Row],[50D EMA]])/Table2[[#This Row],[50D EMA]]</f>
        <v>2.235224186916623E-2</v>
      </c>
      <c r="U122">
        <f>(Table2[[#This Row],[Close Price]]-Table2[[#This Row],[200D EMA]])/Table2[[#This Row],[200D EMA]]</f>
        <v>0.26107803451883577</v>
      </c>
      <c r="V122">
        <v>0.66776435323848704</v>
      </c>
      <c r="W122">
        <v>185.56</v>
      </c>
      <c r="X122">
        <v>188.74</v>
      </c>
      <c r="Y122">
        <v>184.95</v>
      </c>
      <c r="Z122">
        <v>192.4</v>
      </c>
      <c r="AA122">
        <v>147.15</v>
      </c>
      <c r="AB122">
        <v>201.6</v>
      </c>
      <c r="AC122">
        <f>(Table2[[#This Row],[Close Price]]/Table2[[#This Row],[Day Low]])-1</f>
        <v>7.2213839189481099E-3</v>
      </c>
      <c r="AD122">
        <f>(Table2[[#This Row],[Day High]]/Table2[[#This Row],[Close Price]])-1</f>
        <v>9.8448368111290208E-3</v>
      </c>
      <c r="AE122">
        <f>(Table2[[#This Row],[Close Price]]/Table2[[#This Row],[Current Week Low]])-1</f>
        <v>1.0543390105433925E-2</v>
      </c>
      <c r="AF122">
        <f>(Table2[[#This Row],[Current Week High]]/Table2[[#This Row],[Close Price]])-1</f>
        <v>2.9427501337613737E-2</v>
      </c>
      <c r="AG122">
        <f>(Table2[[#This Row],[Close Price]]/Table2[[#This Row],[Current Month Low]])-1</f>
        <v>0.27013251783893977</v>
      </c>
      <c r="AH122">
        <f>(Table2[[#This Row],[Current Month High]]/Table2[[#This Row],[Close Price]])-1</f>
        <v>7.8651685393258397E-2</v>
      </c>
      <c r="AI122">
        <v>10.379882289994599</v>
      </c>
      <c r="AJ122">
        <v>131.742095474271</v>
      </c>
      <c r="AK122" t="str">
        <f>IF(AND(Table2[[#This Row],[20D EMA]]&gt;Table2[[#This Row],[50D EMA]],Table2[[#This Row],[50D EMA]]&gt;Table2[[#This Row],[200D EMA]]),"Uptrend","Downtrend/NoTrend")</f>
        <v>Uptrend</v>
      </c>
      <c r="AL122">
        <v>-0.05</v>
      </c>
      <c r="AM122" t="s">
        <v>3034</v>
      </c>
      <c r="AN122">
        <v>0.86</v>
      </c>
      <c r="AO122" t="s">
        <v>3033</v>
      </c>
      <c r="AP122">
        <v>8.6950604841165999E-2</v>
      </c>
      <c r="AQ122">
        <f>(Table2[[#This Row],[Sharpe Ratio]]-AVERAGE(Table2[Sharpe Ratio]))/_xlfn.STDEV.P(Table2[Sharpe Ratio])</f>
        <v>0.33708846807735199</v>
      </c>
      <c r="AR1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1.1600436911856473</v>
      </c>
      <c r="AS122">
        <f>_xlfn.RANK.AVG(Table2[[#This Row],[1Y Return vs Nifty Z-Score]],Table2[1Y Return vs Nifty Z-Score])</f>
        <v>138</v>
      </c>
      <c r="AT122">
        <f>_xlfn.RANK.AVG(Table2[[#This Row],[6M Return vs Nifty Z-Score]],Table2[6M Return vs Nifty Z-Score])</f>
        <v>81</v>
      </c>
      <c r="AU122">
        <f>_xlfn.RANK.AVG(Table2[[#This Row],[Sharpe Ratio Z-Score]],Table2[Sharpe Ratio Z-Score])</f>
        <v>246</v>
      </c>
      <c r="AV122">
        <f>(Table2[[#This Row],[Rank 1Y]]+Table2[[#This Row],[Rank 6M]]+Table2[[#This Row],[Rank Sharpe]])/3</f>
        <v>155</v>
      </c>
    </row>
    <row r="123" spans="1:48" x14ac:dyDescent="0.3">
      <c r="A123" t="s">
        <v>135</v>
      </c>
      <c r="B123" t="s">
        <v>136</v>
      </c>
      <c r="C123" t="s">
        <v>2990</v>
      </c>
      <c r="D123" t="s">
        <v>137</v>
      </c>
      <c r="E123">
        <v>206461.59001950501</v>
      </c>
      <c r="F123">
        <v>1607.55</v>
      </c>
      <c r="G123">
        <v>71.104318879742493</v>
      </c>
      <c r="H123">
        <f>(Table2[[#This Row],[1Y Return vs Nifty]]-AVERAGE(Table2[1Y Return vs Nifty]))/_xlfn.STDEV.P(Table2[1Y Return vs Nifty])</f>
        <v>0.31125914499922769</v>
      </c>
      <c r="I123">
        <v>2.5342433291007902</v>
      </c>
      <c r="J123">
        <f>(Table2[[#This Row],[1M Return vs Nifty]]-AVERAGE(Table2[1M Return vs Nifty]))/_xlfn.STDEV.P(Table2[1M Return vs Nifty])</f>
        <v>-1.3539803710825433E-2</v>
      </c>
      <c r="K123">
        <v>17.277507343367599</v>
      </c>
      <c r="L123">
        <f>(Table2[[#This Row],[6M Return vs Nifty]]-AVERAGE(Table2[6M Return vs Nifty]))/_xlfn.STDEV.P(Table2[6M Return vs Nifty])</f>
        <v>0.14236013101390302</v>
      </c>
      <c r="M123">
        <v>-4.7960555106185296</v>
      </c>
      <c r="N123">
        <f>(Table2[[#This Row],[1W Return vs Nifty]]-AVERAGE(Table2[1W Return vs Nifty]))/_xlfn.STDEV.P(Table2[1W Return vs Nifty])</f>
        <v>-0.72200936236316726</v>
      </c>
      <c r="O123">
        <v>1559.46</v>
      </c>
      <c r="P123">
        <v>1499.4205833016499</v>
      </c>
      <c r="Q123">
        <v>1276.13897717841</v>
      </c>
      <c r="R123">
        <v>57.859985061461799</v>
      </c>
      <c r="S123">
        <f>(Table2[[#This Row],[Close Price]]-Table2[[#This Row],[20D EMA]])/Table2[[#This Row],[20D EMA]]</f>
        <v>3.0837597629948775E-2</v>
      </c>
      <c r="T123">
        <f>(Table2[[#This Row],[Close Price]]-Table2[[#This Row],[50D EMA]])/Table2[[#This Row],[50D EMA]]</f>
        <v>7.2114133887807796E-2</v>
      </c>
      <c r="U123">
        <f>(Table2[[#This Row],[Close Price]]-Table2[[#This Row],[200D EMA]])/Table2[[#This Row],[200D EMA]]</f>
        <v>0.25969822154821404</v>
      </c>
      <c r="V123">
        <v>0.938508976866962</v>
      </c>
      <c r="W123">
        <v>1568.1</v>
      </c>
      <c r="X123">
        <v>1617</v>
      </c>
      <c r="Y123">
        <v>1561.35</v>
      </c>
      <c r="Z123">
        <v>1617</v>
      </c>
      <c r="AA123">
        <v>1320.05</v>
      </c>
      <c r="AB123">
        <v>1672</v>
      </c>
      <c r="AC123">
        <f>(Table2[[#This Row],[Close Price]]/Table2[[#This Row],[Day Low]])-1</f>
        <v>2.515783432179064E-2</v>
      </c>
      <c r="AD123">
        <f>(Table2[[#This Row],[Day High]]/Table2[[#This Row],[Close Price]])-1</f>
        <v>5.878510777269863E-3</v>
      </c>
      <c r="AE123">
        <f>(Table2[[#This Row],[Close Price]]/Table2[[#This Row],[Current Week Low]])-1</f>
        <v>2.9589778076664519E-2</v>
      </c>
      <c r="AF123">
        <f>(Table2[[#This Row],[Current Week High]]/Table2[[#This Row],[Close Price]])-1</f>
        <v>5.878510777269863E-3</v>
      </c>
      <c r="AG123">
        <f>(Table2[[#This Row],[Close Price]]/Table2[[#This Row],[Current Month Low]])-1</f>
        <v>0.21779478050073853</v>
      </c>
      <c r="AH123">
        <f>(Table2[[#This Row],[Current Month High]]/Table2[[#This Row],[Close Price]])-1</f>
        <v>4.0092065565612289E-2</v>
      </c>
      <c r="AI123">
        <v>4.00920655656122</v>
      </c>
      <c r="AJ123">
        <v>112.92052980132399</v>
      </c>
      <c r="AK123" t="str">
        <f>IF(AND(Table2[[#This Row],[20D EMA]]&gt;Table2[[#This Row],[50D EMA]],Table2[[#This Row],[50D EMA]]&gt;Table2[[#This Row],[200D EMA]]),"Uptrend","Downtrend/NoTrend")</f>
        <v>Uptrend</v>
      </c>
      <c r="AL123">
        <v>0.01</v>
      </c>
      <c r="AM123" t="s">
        <v>3033</v>
      </c>
      <c r="AN123">
        <v>5.86</v>
      </c>
      <c r="AO123" t="s">
        <v>3033</v>
      </c>
      <c r="AP123">
        <v>0.23935490961575201</v>
      </c>
      <c r="AQ123">
        <f>(Table2[[#This Row],[Sharpe Ratio]]-AVERAGE(Table2[Sharpe Ratio]))/_xlfn.STDEV.P(Table2[Sharpe Ratio])</f>
        <v>2.0624811786827983</v>
      </c>
      <c r="AR1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1.7805512886219357</v>
      </c>
      <c r="AS123">
        <f>_xlfn.RANK.AVG(Table2[[#This Row],[1Y Return vs Nifty Z-Score]],Table2[1Y Return vs Nifty Z-Score])</f>
        <v>191</v>
      </c>
      <c r="AT123">
        <f>_xlfn.RANK.AVG(Table2[[#This Row],[6M Return vs Nifty Z-Score]],Table2[6M Return vs Nifty Z-Score])</f>
        <v>263</v>
      </c>
      <c r="AU123">
        <f>_xlfn.RANK.AVG(Table2[[#This Row],[Sharpe Ratio Z-Score]],Table2[Sharpe Ratio Z-Score])</f>
        <v>14</v>
      </c>
      <c r="AV123">
        <f>(Table2[[#This Row],[Rank 1Y]]+Table2[[#This Row],[Rank 6M]]+Table2[[#This Row],[Rank Sharpe]])/3</f>
        <v>156</v>
      </c>
    </row>
    <row r="124" spans="1:48" x14ac:dyDescent="0.3">
      <c r="A124" t="s">
        <v>673</v>
      </c>
      <c r="B124" t="s">
        <v>674</v>
      </c>
      <c r="C124" t="s">
        <v>2995</v>
      </c>
      <c r="D124" t="s">
        <v>500</v>
      </c>
      <c r="E124">
        <v>25108.052268650001</v>
      </c>
      <c r="F124">
        <v>1607.75</v>
      </c>
      <c r="G124">
        <v>73.393697845950797</v>
      </c>
      <c r="H124">
        <f>(Table2[[#This Row],[1Y Return vs Nifty]]-AVERAGE(Table2[1Y Return vs Nifty]))/_xlfn.STDEV.P(Table2[1Y Return vs Nifty])</f>
        <v>0.33841144477676194</v>
      </c>
      <c r="I124">
        <v>20.792140461408501</v>
      </c>
      <c r="J124">
        <f>(Table2[[#This Row],[1M Return vs Nifty]]-AVERAGE(Table2[1M Return vs Nifty]))/_xlfn.STDEV.P(Table2[1M Return vs Nifty])</f>
        <v>1.7473813280062154</v>
      </c>
      <c r="K124">
        <v>39.782974605880199</v>
      </c>
      <c r="L124">
        <f>(Table2[[#This Row],[6M Return vs Nifty]]-AVERAGE(Table2[6M Return vs Nifty]))/_xlfn.STDEV.P(Table2[6M Return vs Nifty])</f>
        <v>0.82497832270027449</v>
      </c>
      <c r="M124">
        <v>2.3292360476860301</v>
      </c>
      <c r="N124">
        <f>(Table2[[#This Row],[1W Return vs Nifty]]-AVERAGE(Table2[1W Return vs Nifty]))/_xlfn.STDEV.P(Table2[1W Return vs Nifty])</f>
        <v>0.84736634583690407</v>
      </c>
      <c r="O124">
        <v>1505.35</v>
      </c>
      <c r="P124">
        <v>1327.5925004189401</v>
      </c>
      <c r="Q124">
        <v>1086.70559225137</v>
      </c>
      <c r="R124">
        <v>77.087722002430795</v>
      </c>
      <c r="S124">
        <f>(Table2[[#This Row],[Close Price]]-Table2[[#This Row],[20D EMA]])/Table2[[#This Row],[20D EMA]]</f>
        <v>6.8024047563689571E-2</v>
      </c>
      <c r="T124">
        <f>(Table2[[#This Row],[Close Price]]-Table2[[#This Row],[50D EMA]])/Table2[[#This Row],[50D EMA]]</f>
        <v>0.21102672656907326</v>
      </c>
      <c r="U124">
        <f>(Table2[[#This Row],[Close Price]]-Table2[[#This Row],[200D EMA]])/Table2[[#This Row],[200D EMA]]</f>
        <v>0.47947154359366284</v>
      </c>
      <c r="V124">
        <v>0.37461850757626802</v>
      </c>
      <c r="W124">
        <v>1597</v>
      </c>
      <c r="X124">
        <v>1657.2</v>
      </c>
      <c r="Y124">
        <v>1545.4</v>
      </c>
      <c r="Z124">
        <v>1700</v>
      </c>
      <c r="AA124">
        <v>1300.05</v>
      </c>
      <c r="AB124">
        <v>1700</v>
      </c>
      <c r="AC124">
        <f>(Table2[[#This Row],[Close Price]]/Table2[[#This Row],[Day Low]])-1</f>
        <v>6.731371321227364E-3</v>
      </c>
      <c r="AD124">
        <f>(Table2[[#This Row],[Day High]]/Table2[[#This Row],[Close Price]])-1</f>
        <v>3.0757269475975679E-2</v>
      </c>
      <c r="AE124">
        <f>(Table2[[#This Row],[Close Price]]/Table2[[#This Row],[Current Week Low]])-1</f>
        <v>4.0345541607350821E-2</v>
      </c>
      <c r="AF124">
        <f>(Table2[[#This Row],[Current Week High]]/Table2[[#This Row],[Close Price]])-1</f>
        <v>5.7378323744363247E-2</v>
      </c>
      <c r="AG124">
        <f>(Table2[[#This Row],[Close Price]]/Table2[[#This Row],[Current Month Low]])-1</f>
        <v>0.23668320449213498</v>
      </c>
      <c r="AH124">
        <f>(Table2[[#This Row],[Current Month High]]/Table2[[#This Row],[Close Price]])-1</f>
        <v>5.7378323744363247E-2</v>
      </c>
      <c r="AI124">
        <v>5.7378323744363202</v>
      </c>
      <c r="AJ124">
        <v>105.98975016015299</v>
      </c>
      <c r="AK124" t="str">
        <f>IF(AND(Table2[[#This Row],[20D EMA]]&gt;Table2[[#This Row],[50D EMA]],Table2[[#This Row],[50D EMA]]&gt;Table2[[#This Row],[200D EMA]]),"Uptrend","Downtrend/NoTrend")</f>
        <v>Uptrend</v>
      </c>
      <c r="AL124">
        <v>0.46</v>
      </c>
      <c r="AM124" t="s">
        <v>3033</v>
      </c>
      <c r="AN124">
        <v>9.09</v>
      </c>
      <c r="AO124" t="s">
        <v>3033</v>
      </c>
      <c r="AP124">
        <v>0.12522875850401899</v>
      </c>
      <c r="AQ124">
        <f>(Table2[[#This Row],[Sharpe Ratio]]-AVERAGE(Table2[Sharpe Ratio]))/_xlfn.STDEV.P(Table2[Sharpe Ratio])</f>
        <v>0.77044136715067879</v>
      </c>
      <c r="AR1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4.5285788084708347</v>
      </c>
      <c r="AS124">
        <f>_xlfn.RANK.AVG(Table2[[#This Row],[1Y Return vs Nifty Z-Score]],Table2[1Y Return vs Nifty Z-Score])</f>
        <v>183</v>
      </c>
      <c r="AT124">
        <f>_xlfn.RANK.AVG(Table2[[#This Row],[6M Return vs Nifty Z-Score]],Table2[6M Return vs Nifty Z-Score])</f>
        <v>123</v>
      </c>
      <c r="AU124">
        <f>_xlfn.RANK.AVG(Table2[[#This Row],[Sharpe Ratio Z-Score]],Table2[Sharpe Ratio Z-Score])</f>
        <v>162</v>
      </c>
      <c r="AV124">
        <f>(Table2[[#This Row],[Rank 1Y]]+Table2[[#This Row],[Rank 6M]]+Table2[[#This Row],[Rank Sharpe]])/3</f>
        <v>156</v>
      </c>
    </row>
    <row r="125" spans="1:48" x14ac:dyDescent="0.3">
      <c r="A125" t="s">
        <v>351</v>
      </c>
      <c r="B125" t="s">
        <v>352</v>
      </c>
      <c r="C125" t="s">
        <v>3002</v>
      </c>
      <c r="D125" t="s">
        <v>284</v>
      </c>
      <c r="E125">
        <v>70508.304944135001</v>
      </c>
      <c r="F125">
        <v>8175.05</v>
      </c>
      <c r="G125">
        <v>58.744174536936903</v>
      </c>
      <c r="H125">
        <f>(Table2[[#This Row],[1Y Return vs Nifty]]-AVERAGE(Table2[1Y Return vs Nifty]))/_xlfn.STDEV.P(Table2[1Y Return vs Nifty])</f>
        <v>0.16466640109659336</v>
      </c>
      <c r="I125">
        <v>-13.911952227669801</v>
      </c>
      <c r="J125">
        <f>(Table2[[#This Row],[1M Return vs Nifty]]-AVERAGE(Table2[1M Return vs Nifty]))/_xlfn.STDEV.P(Table2[1M Return vs Nifty])</f>
        <v>-1.5997275822048853</v>
      </c>
      <c r="K125">
        <v>32.381684423812501</v>
      </c>
      <c r="L125">
        <f>(Table2[[#This Row],[6M Return vs Nifty]]-AVERAGE(Table2[6M Return vs Nifty]))/_xlfn.STDEV.P(Table2[6M Return vs Nifty])</f>
        <v>0.60048819053382541</v>
      </c>
      <c r="M125">
        <v>-13.2223127520103</v>
      </c>
      <c r="N125">
        <f>(Table2[[#This Row],[1W Return vs Nifty]]-AVERAGE(Table2[1W Return vs Nifty]))/_xlfn.STDEV.P(Table2[1W Return vs Nifty])</f>
        <v>-2.5779282840629536</v>
      </c>
      <c r="O125">
        <v>8637.75</v>
      </c>
      <c r="P125">
        <v>8281.9385457505996</v>
      </c>
      <c r="Q125">
        <v>6730.9038056900199</v>
      </c>
      <c r="R125">
        <v>33.513617465806597</v>
      </c>
      <c r="S125">
        <f>(Table2[[#This Row],[Close Price]]-Table2[[#This Row],[20D EMA]])/Table2[[#This Row],[20D EMA]]</f>
        <v>-5.3567190529941223E-2</v>
      </c>
      <c r="T125">
        <f>(Table2[[#This Row],[Close Price]]-Table2[[#This Row],[50D EMA]])/Table2[[#This Row],[50D EMA]]</f>
        <v>-1.2906223000826673E-2</v>
      </c>
      <c r="U125">
        <f>(Table2[[#This Row],[Close Price]]-Table2[[#This Row],[200D EMA]])/Table2[[#This Row],[200D EMA]]</f>
        <v>0.21455457335301101</v>
      </c>
      <c r="V125">
        <v>1.3286866266491999</v>
      </c>
      <c r="W125">
        <v>8160</v>
      </c>
      <c r="X125">
        <v>8375</v>
      </c>
      <c r="Y125">
        <v>8150</v>
      </c>
      <c r="Z125">
        <v>8633.85</v>
      </c>
      <c r="AA125">
        <v>7700.1</v>
      </c>
      <c r="AB125">
        <v>9750</v>
      </c>
      <c r="AC125">
        <f>(Table2[[#This Row],[Close Price]]/Table2[[#This Row],[Day Low]])-1</f>
        <v>1.8443627450981381E-3</v>
      </c>
      <c r="AD125">
        <f>(Table2[[#This Row],[Day High]]/Table2[[#This Row],[Close Price]])-1</f>
        <v>2.4458566002654392E-2</v>
      </c>
      <c r="AE125">
        <f>(Table2[[#This Row],[Close Price]]/Table2[[#This Row],[Current Week Low]])-1</f>
        <v>3.0736196319018916E-3</v>
      </c>
      <c r="AF125">
        <f>(Table2[[#This Row],[Current Week High]]/Table2[[#This Row],[Close Price]])-1</f>
        <v>5.6121980905315505E-2</v>
      </c>
      <c r="AG125">
        <f>(Table2[[#This Row],[Close Price]]/Table2[[#This Row],[Current Month Low]])-1</f>
        <v>6.1681017129647575E-2</v>
      </c>
      <c r="AH125">
        <f>(Table2[[#This Row],[Current Month High]]/Table2[[#This Row],[Close Price]])-1</f>
        <v>0.19265325594338867</v>
      </c>
      <c r="AI125">
        <v>21.528920312413899</v>
      </c>
      <c r="AJ125">
        <v>91.005841121495294</v>
      </c>
      <c r="AK125" t="str">
        <f>IF(AND(Table2[[#This Row],[20D EMA]]&gt;Table2[[#This Row],[50D EMA]],Table2[[#This Row],[50D EMA]]&gt;Table2[[#This Row],[200D EMA]]),"Uptrend","Downtrend/NoTrend")</f>
        <v>Uptrend</v>
      </c>
      <c r="AL125">
        <v>0.12</v>
      </c>
      <c r="AM125" t="s">
        <v>3033</v>
      </c>
      <c r="AN125">
        <v>-3.97</v>
      </c>
      <c r="AO125" t="s">
        <v>3034</v>
      </c>
      <c r="AP125">
        <v>0.168073659858717</v>
      </c>
      <c r="AQ125">
        <f>(Table2[[#This Row],[Sharpe Ratio]]-AVERAGE(Table2[Sharpe Ratio]))/_xlfn.STDEV.P(Table2[Sharpe Ratio])</f>
        <v>1.2554951232984679</v>
      </c>
      <c r="AR1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-2.157006151338952</v>
      </c>
      <c r="AS125">
        <f>_xlfn.RANK.AVG(Table2[[#This Row],[1Y Return vs Nifty Z-Score]],Table2[1Y Return vs Nifty Z-Score])</f>
        <v>234</v>
      </c>
      <c r="AT125">
        <f>_xlfn.RANK.AVG(Table2[[#This Row],[6M Return vs Nifty Z-Score]],Table2[6M Return vs Nifty Z-Score])</f>
        <v>162</v>
      </c>
      <c r="AU125">
        <f>_xlfn.RANK.AVG(Table2[[#This Row],[Sharpe Ratio Z-Score]],Table2[Sharpe Ratio Z-Score])</f>
        <v>76</v>
      </c>
      <c r="AV125">
        <f>(Table2[[#This Row],[Rank 1Y]]+Table2[[#This Row],[Rank 6M]]+Table2[[#This Row],[Rank Sharpe]])/3</f>
        <v>157.33333333333334</v>
      </c>
    </row>
    <row r="126" spans="1:48" x14ac:dyDescent="0.3">
      <c r="A126" t="s">
        <v>967</v>
      </c>
      <c r="B126" t="s">
        <v>968</v>
      </c>
      <c r="C126" t="s">
        <v>2992</v>
      </c>
      <c r="D126" t="s">
        <v>450</v>
      </c>
      <c r="E126">
        <v>13970.625278400001</v>
      </c>
      <c r="F126">
        <v>498.65</v>
      </c>
      <c r="G126">
        <v>200.25059562343699</v>
      </c>
      <c r="H126">
        <f>(Table2[[#This Row],[1Y Return vs Nifty]]-AVERAGE(Table2[1Y Return vs Nifty]))/_xlfn.STDEV.P(Table2[1Y Return vs Nifty])</f>
        <v>1.8429489495512879</v>
      </c>
      <c r="I126">
        <v>-7.52121995053629</v>
      </c>
      <c r="J126">
        <f>(Table2[[#This Row],[1M Return vs Nifty]]-AVERAGE(Table2[1M Return vs Nifty]))/_xlfn.STDEV.P(Table2[1M Return vs Nifty])</f>
        <v>-0.98336002177881987</v>
      </c>
      <c r="K126">
        <v>0.53374326710255904</v>
      </c>
      <c r="L126">
        <f>(Table2[[#This Row],[6M Return vs Nifty]]-AVERAGE(Table2[6M Return vs Nifty]))/_xlfn.STDEV.P(Table2[6M Return vs Nifty])</f>
        <v>-0.36549859604312518</v>
      </c>
      <c r="M126">
        <v>-4.8837498257741103</v>
      </c>
      <c r="N126">
        <f>(Table2[[#This Row],[1W Return vs Nifty]]-AVERAGE(Table2[1W Return vs Nifty]))/_xlfn.STDEV.P(Table2[1W Return vs Nifty])</f>
        <v>-0.74132440748465522</v>
      </c>
      <c r="O126">
        <v>497.06</v>
      </c>
      <c r="P126">
        <v>496.06257485314399</v>
      </c>
      <c r="Q126">
        <v>421.98941013939299</v>
      </c>
      <c r="R126">
        <v>56.488541593818297</v>
      </c>
      <c r="S126">
        <f>(Table2[[#This Row],[Close Price]]-Table2[[#This Row],[20D EMA]])/Table2[[#This Row],[20D EMA]]</f>
        <v>3.1988089969017322E-3</v>
      </c>
      <c r="T126">
        <f>(Table2[[#This Row],[Close Price]]-Table2[[#This Row],[50D EMA]])/Table2[[#This Row],[50D EMA]]</f>
        <v>5.2159249216129269E-3</v>
      </c>
      <c r="U126">
        <f>(Table2[[#This Row],[Close Price]]-Table2[[#This Row],[200D EMA]])/Table2[[#This Row],[200D EMA]]</f>
        <v>0.18166472432396871</v>
      </c>
      <c r="V126">
        <v>1.17958717981386</v>
      </c>
      <c r="W126">
        <v>496.05</v>
      </c>
      <c r="X126">
        <v>506.8</v>
      </c>
      <c r="Y126">
        <v>491.7</v>
      </c>
      <c r="Z126">
        <v>519</v>
      </c>
      <c r="AA126">
        <v>411.25</v>
      </c>
      <c r="AB126">
        <v>532.54999999999995</v>
      </c>
      <c r="AC126">
        <f>(Table2[[#This Row],[Close Price]]/Table2[[#This Row],[Day Low]])-1</f>
        <v>5.2414071162181219E-3</v>
      </c>
      <c r="AD126">
        <f>(Table2[[#This Row],[Day High]]/Table2[[#This Row],[Close Price]])-1</f>
        <v>1.6344129148701647E-2</v>
      </c>
      <c r="AE126">
        <f>(Table2[[#This Row],[Close Price]]/Table2[[#This Row],[Current Week Low]])-1</f>
        <v>1.4134634940003998E-2</v>
      </c>
      <c r="AF126">
        <f>(Table2[[#This Row],[Current Week High]]/Table2[[#This Row],[Close Price]])-1</f>
        <v>4.0810187506266971E-2</v>
      </c>
      <c r="AG126">
        <f>(Table2[[#This Row],[Close Price]]/Table2[[#This Row],[Current Month Low]])-1</f>
        <v>0.21252279635258353</v>
      </c>
      <c r="AH126">
        <f>(Table2[[#This Row],[Current Month High]]/Table2[[#This Row],[Close Price]])-1</f>
        <v>6.798355560012026E-2</v>
      </c>
      <c r="AI126">
        <v>22.7313747117216</v>
      </c>
      <c r="AJ126">
        <v>246.16452620617801</v>
      </c>
      <c r="AK126" t="str">
        <f>IF(AND(Table2[[#This Row],[20D EMA]]&gt;Table2[[#This Row],[50D EMA]],Table2[[#This Row],[50D EMA]]&gt;Table2[[#This Row],[200D EMA]]),"Uptrend","Downtrend/NoTrend")</f>
        <v>Uptrend</v>
      </c>
      <c r="AL126">
        <v>-0.13</v>
      </c>
      <c r="AM126" t="s">
        <v>3034</v>
      </c>
      <c r="AN126">
        <v>5.34</v>
      </c>
      <c r="AO126" t="s">
        <v>3033</v>
      </c>
      <c r="AP126">
        <v>0.21308162002118899</v>
      </c>
      <c r="AQ126">
        <f>(Table2[[#This Row],[Sharpe Ratio]]-AVERAGE(Table2[Sharpe Ratio]))/_xlfn.STDEV.P(Table2[Sharpe Ratio])</f>
        <v>1.7650372028244199</v>
      </c>
      <c r="AR1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1.5178031270691077</v>
      </c>
      <c r="AS126">
        <f>_xlfn.RANK.AVG(Table2[[#This Row],[1Y Return vs Nifty Z-Score]],Table2[1Y Return vs Nifty Z-Score])</f>
        <v>28</v>
      </c>
      <c r="AT126">
        <f>_xlfn.RANK.AVG(Table2[[#This Row],[6M Return vs Nifty Z-Score]],Table2[6M Return vs Nifty Z-Score])</f>
        <v>423</v>
      </c>
      <c r="AU126">
        <f>_xlfn.RANK.AVG(Table2[[#This Row],[Sharpe Ratio Z-Score]],Table2[Sharpe Ratio Z-Score])</f>
        <v>26</v>
      </c>
      <c r="AV126">
        <f>(Table2[[#This Row],[Rank 1Y]]+Table2[[#This Row],[Rank 6M]]+Table2[[#This Row],[Rank Sharpe]])/3</f>
        <v>159</v>
      </c>
    </row>
    <row r="127" spans="1:48" x14ac:dyDescent="0.3">
      <c r="A127" t="s">
        <v>205</v>
      </c>
      <c r="B127" t="s">
        <v>206</v>
      </c>
      <c r="C127" t="s">
        <v>2988</v>
      </c>
      <c r="D127" t="s">
        <v>32</v>
      </c>
      <c r="E127">
        <v>121504.705981568</v>
      </c>
      <c r="F127">
        <v>64.180000000000007</v>
      </c>
      <c r="G127">
        <v>141.96312937090599</v>
      </c>
      <c r="H127">
        <f>(Table2[[#This Row],[1Y Return vs Nifty]]-AVERAGE(Table2[1Y Return vs Nifty]))/_xlfn.STDEV.P(Table2[1Y Return vs Nifty])</f>
        <v>1.1516528468432166</v>
      </c>
      <c r="I127">
        <v>-8.6710980324376496</v>
      </c>
      <c r="J127">
        <f>(Table2[[#This Row],[1M Return vs Nifty]]-AVERAGE(Table2[1M Return vs Nifty]))/_xlfn.STDEV.P(Table2[1M Return vs Nifty])</f>
        <v>-1.0942624219098491</v>
      </c>
      <c r="K127">
        <v>38.282380901339103</v>
      </c>
      <c r="L127">
        <f>(Table2[[#This Row],[6M Return vs Nifty]]-AVERAGE(Table2[6M Return vs Nifty]))/_xlfn.STDEV.P(Table2[6M Return vs Nifty])</f>
        <v>0.7794634907218233</v>
      </c>
      <c r="M127">
        <v>-5.4165481200218304</v>
      </c>
      <c r="N127">
        <f>(Table2[[#This Row],[1W Return vs Nifty]]-AVERAGE(Table2[1W Return vs Nifty]))/_xlfn.STDEV.P(Table2[1W Return vs Nifty])</f>
        <v>-0.85867549319401915</v>
      </c>
      <c r="O127">
        <v>66.22</v>
      </c>
      <c r="P127">
        <v>65.373044199759406</v>
      </c>
      <c r="Q127">
        <v>54.4536747850062</v>
      </c>
      <c r="R127">
        <v>36.222762097992302</v>
      </c>
      <c r="S127">
        <f>(Table2[[#This Row],[Close Price]]-Table2[[#This Row],[20D EMA]])/Table2[[#This Row],[20D EMA]]</f>
        <v>-3.0806402899426037E-2</v>
      </c>
      <c r="T127">
        <f>(Table2[[#This Row],[Close Price]]-Table2[[#This Row],[50D EMA]])/Table2[[#This Row],[50D EMA]]</f>
        <v>-1.8249788033640166E-2</v>
      </c>
      <c r="U127">
        <f>(Table2[[#This Row],[Close Price]]-Table2[[#This Row],[200D EMA]])/Table2[[#This Row],[200D EMA]]</f>
        <v>0.17861650757997966</v>
      </c>
      <c r="V127">
        <v>0.63855011068796597</v>
      </c>
      <c r="W127">
        <v>64</v>
      </c>
      <c r="X127">
        <v>65.2</v>
      </c>
      <c r="Y127">
        <v>64</v>
      </c>
      <c r="Z127">
        <v>66.680000000000007</v>
      </c>
      <c r="AA127">
        <v>58.6</v>
      </c>
      <c r="AB127">
        <v>74.900000000000006</v>
      </c>
      <c r="AC127">
        <f>(Table2[[#This Row],[Close Price]]/Table2[[#This Row],[Day Low]])-1</f>
        <v>2.8125000000001066E-3</v>
      </c>
      <c r="AD127">
        <f>(Table2[[#This Row],[Day High]]/Table2[[#This Row],[Close Price]])-1</f>
        <v>1.5892801495793085E-2</v>
      </c>
      <c r="AE127">
        <f>(Table2[[#This Row],[Close Price]]/Table2[[#This Row],[Current Week Low]])-1</f>
        <v>2.8125000000001066E-3</v>
      </c>
      <c r="AF127">
        <f>(Table2[[#This Row],[Current Week High]]/Table2[[#This Row],[Close Price]])-1</f>
        <v>3.8952944842630011E-2</v>
      </c>
      <c r="AG127">
        <f>(Table2[[#This Row],[Close Price]]/Table2[[#This Row],[Current Month Low]])-1</f>
        <v>9.5221843003413076E-2</v>
      </c>
      <c r="AH127">
        <f>(Table2[[#This Row],[Current Month High]]/Table2[[#This Row],[Close Price]])-1</f>
        <v>0.1670302274851978</v>
      </c>
      <c r="AI127">
        <v>30.4923652228108</v>
      </c>
      <c r="AJ127">
        <v>170.80168776371301</v>
      </c>
      <c r="AK127" t="str">
        <f>IF(AND(Table2[[#This Row],[20D EMA]]&gt;Table2[[#This Row],[50D EMA]],Table2[[#This Row],[50D EMA]]&gt;Table2[[#This Row],[200D EMA]]),"Uptrend","Downtrend/NoTrend")</f>
        <v>Uptrend</v>
      </c>
      <c r="AL127">
        <v>-0.11</v>
      </c>
      <c r="AM127" t="s">
        <v>3034</v>
      </c>
      <c r="AN127">
        <v>-4.6399999999999997</v>
      </c>
      <c r="AO127" t="s">
        <v>3034</v>
      </c>
      <c r="AP127">
        <v>7.6020850573182003E-2</v>
      </c>
      <c r="AQ127">
        <f>(Table2[[#This Row],[Sharpe Ratio]]-AVERAGE(Table2[Sharpe Ratio]))/_xlfn.STDEV.P(Table2[Sharpe Ratio])</f>
        <v>0.21335102922626112</v>
      </c>
      <c r="AR1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0.19152945168743252</v>
      </c>
      <c r="AS127">
        <f>_xlfn.RANK.AVG(Table2[[#This Row],[1Y Return vs Nifty Z-Score]],Table2[1Y Return vs Nifty Z-Score])</f>
        <v>75</v>
      </c>
      <c r="AT127">
        <f>_xlfn.RANK.AVG(Table2[[#This Row],[6M Return vs Nifty Z-Score]],Table2[6M Return vs Nifty Z-Score])</f>
        <v>128</v>
      </c>
      <c r="AU127">
        <f>_xlfn.RANK.AVG(Table2[[#This Row],[Sharpe Ratio Z-Score]],Table2[Sharpe Ratio Z-Score])</f>
        <v>274</v>
      </c>
      <c r="AV127">
        <f>(Table2[[#This Row],[Rank 1Y]]+Table2[[#This Row],[Rank 6M]]+Table2[[#This Row],[Rank Sharpe]])/3</f>
        <v>159</v>
      </c>
    </row>
    <row r="128" spans="1:48" x14ac:dyDescent="0.3">
      <c r="A128" t="s">
        <v>392</v>
      </c>
      <c r="B128" t="s">
        <v>393</v>
      </c>
      <c r="C128" t="s">
        <v>2992</v>
      </c>
      <c r="D128" t="s">
        <v>196</v>
      </c>
      <c r="E128">
        <v>60447.969601600002</v>
      </c>
      <c r="F128">
        <v>1054.8</v>
      </c>
      <c r="G128">
        <v>52.2343176616384</v>
      </c>
      <c r="H128">
        <f>(Table2[[#This Row],[1Y Return vs Nifty]]-AVERAGE(Table2[1Y Return vs Nifty]))/_xlfn.STDEV.P(Table2[1Y Return vs Nifty])</f>
        <v>8.7458744349534406E-2</v>
      </c>
      <c r="I128">
        <v>20.701543574924798</v>
      </c>
      <c r="J128">
        <f>(Table2[[#This Row],[1M Return vs Nifty]]-AVERAGE(Table2[1M Return vs Nifty]))/_xlfn.STDEV.P(Table2[1M Return vs Nifty])</f>
        <v>1.7386435215260472</v>
      </c>
      <c r="K128">
        <v>47.6777468658941</v>
      </c>
      <c r="L128">
        <f>(Table2[[#This Row],[6M Return vs Nifty]]-AVERAGE(Table2[6M Return vs Nifty]))/_xlfn.STDEV.P(Table2[6M Return vs Nifty])</f>
        <v>1.0644363664300787</v>
      </c>
      <c r="M128">
        <v>-2.9788252371416601</v>
      </c>
      <c r="N128">
        <f>(Table2[[#This Row],[1W Return vs Nifty]]-AVERAGE(Table2[1W Return vs Nifty]))/_xlfn.STDEV.P(Table2[1W Return vs Nifty])</f>
        <v>-0.32175668160423754</v>
      </c>
      <c r="O128">
        <v>984.37</v>
      </c>
      <c r="P128">
        <v>860.76485754710905</v>
      </c>
      <c r="Q128">
        <v>713.886640486293</v>
      </c>
      <c r="R128">
        <v>66.230300170835903</v>
      </c>
      <c r="S128">
        <f>(Table2[[#This Row],[Close Price]]-Table2[[#This Row],[20D EMA]])/Table2[[#This Row],[20D EMA]]</f>
        <v>7.1548299927872594E-2</v>
      </c>
      <c r="T128">
        <f>(Table2[[#This Row],[Close Price]]-Table2[[#This Row],[50D EMA]])/Table2[[#This Row],[50D EMA]]</f>
        <v>0.22542177547283465</v>
      </c>
      <c r="U128">
        <f>(Table2[[#This Row],[Close Price]]-Table2[[#This Row],[200D EMA]])/Table2[[#This Row],[200D EMA]]</f>
        <v>0.4775455095804565</v>
      </c>
      <c r="V128">
        <v>1.43103061708033</v>
      </c>
      <c r="W128">
        <v>1033.55</v>
      </c>
      <c r="X128">
        <v>1089</v>
      </c>
      <c r="Y128">
        <v>1033.55</v>
      </c>
      <c r="Z128">
        <v>1097.95</v>
      </c>
      <c r="AA128">
        <v>807.05</v>
      </c>
      <c r="AB128">
        <v>1188</v>
      </c>
      <c r="AC128">
        <f>(Table2[[#This Row],[Close Price]]/Table2[[#This Row],[Day Low]])-1</f>
        <v>2.0560205118281605E-2</v>
      </c>
      <c r="AD128">
        <f>(Table2[[#This Row],[Day High]]/Table2[[#This Row],[Close Price]])-1</f>
        <v>3.2423208191126429E-2</v>
      </c>
      <c r="AE128">
        <f>(Table2[[#This Row],[Close Price]]/Table2[[#This Row],[Current Week Low]])-1</f>
        <v>2.0560205118281605E-2</v>
      </c>
      <c r="AF128">
        <f>(Table2[[#This Row],[Current Week High]]/Table2[[#This Row],[Close Price]])-1</f>
        <v>4.0908229048160827E-2</v>
      </c>
      <c r="AG128">
        <f>(Table2[[#This Row],[Close Price]]/Table2[[#This Row],[Current Month Low]])-1</f>
        <v>0.30698221919335844</v>
      </c>
      <c r="AH128">
        <f>(Table2[[#This Row],[Current Month High]]/Table2[[#This Row],[Close Price]])-1</f>
        <v>0.12627986348122877</v>
      </c>
      <c r="AI128">
        <v>12.6279863481228</v>
      </c>
      <c r="AJ128">
        <v>92.271235873131602</v>
      </c>
      <c r="AK128" t="str">
        <f>IF(AND(Table2[[#This Row],[20D EMA]]&gt;Table2[[#This Row],[50D EMA]],Table2[[#This Row],[50D EMA]]&gt;Table2[[#This Row],[200D EMA]]),"Uptrend","Downtrend/NoTrend")</f>
        <v>Uptrend</v>
      </c>
      <c r="AL128">
        <v>0.25</v>
      </c>
      <c r="AM128" t="s">
        <v>3033</v>
      </c>
      <c r="AN128">
        <v>9.49</v>
      </c>
      <c r="AO128" t="s">
        <v>3033</v>
      </c>
      <c r="AP128">
        <v>0.136455541444965</v>
      </c>
      <c r="AQ128">
        <f>(Table2[[#This Row],[Sharpe Ratio]]-AVERAGE(Table2[Sharpe Ratio]))/_xlfn.STDEV.P(Table2[Sharpe Ratio])</f>
        <v>0.89754151355735656</v>
      </c>
      <c r="AR1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3.466323464258779</v>
      </c>
      <c r="AS128">
        <f>_xlfn.RANK.AVG(Table2[[#This Row],[1Y Return vs Nifty Z-Score]],Table2[1Y Return vs Nifty Z-Score])</f>
        <v>254</v>
      </c>
      <c r="AT128">
        <f>_xlfn.RANK.AVG(Table2[[#This Row],[6M Return vs Nifty Z-Score]],Table2[6M Return vs Nifty Z-Score])</f>
        <v>85</v>
      </c>
      <c r="AU128">
        <f>_xlfn.RANK.AVG(Table2[[#This Row],[Sharpe Ratio Z-Score]],Table2[Sharpe Ratio Z-Score])</f>
        <v>141</v>
      </c>
      <c r="AV128">
        <f>(Table2[[#This Row],[Rank 1Y]]+Table2[[#This Row],[Rank 6M]]+Table2[[#This Row],[Rank Sharpe]])/3</f>
        <v>160</v>
      </c>
    </row>
    <row r="129" spans="1:48" x14ac:dyDescent="0.3">
      <c r="A129" t="s">
        <v>1751</v>
      </c>
      <c r="B129" t="s">
        <v>1752</v>
      </c>
      <c r="C129" t="s">
        <v>2993</v>
      </c>
      <c r="D129" t="s">
        <v>129</v>
      </c>
      <c r="E129">
        <v>4093.4980222199902</v>
      </c>
      <c r="F129">
        <v>755.95</v>
      </c>
      <c r="G129">
        <v>112.971024410488</v>
      </c>
      <c r="H129">
        <f>(Table2[[#This Row],[1Y Return vs Nifty]]-AVERAGE(Table2[1Y Return vs Nifty]))/_xlfn.STDEV.P(Table2[1Y Return vs Nifty])</f>
        <v>0.80780312310316638</v>
      </c>
      <c r="I129">
        <v>0.22424368141246101</v>
      </c>
      <c r="J129">
        <f>(Table2[[#This Row],[1M Return vs Nifty]]-AVERAGE(Table2[1M Return vs Nifty]))/_xlfn.STDEV.P(Table2[1M Return vs Nifty])</f>
        <v>-0.23633255823212099</v>
      </c>
      <c r="K129">
        <v>41.534783134633003</v>
      </c>
      <c r="L129">
        <f>(Table2[[#This Row],[6M Return vs Nifty]]-AVERAGE(Table2[6M Return vs Nifty]))/_xlfn.STDEV.P(Table2[6M Return vs Nifty])</f>
        <v>0.8781128058074027</v>
      </c>
      <c r="M129">
        <v>-3.7233365295426899</v>
      </c>
      <c r="N129">
        <f>(Table2[[#This Row],[1W Return vs Nifty]]-AVERAGE(Table2[1W Return vs Nifty]))/_xlfn.STDEV.P(Table2[1W Return vs Nifty])</f>
        <v>-0.48573845374842717</v>
      </c>
      <c r="O129">
        <v>759.14</v>
      </c>
      <c r="P129">
        <v>725.71757893482504</v>
      </c>
      <c r="Q129">
        <v>592.53082858165305</v>
      </c>
      <c r="R129">
        <v>46.768151993430401</v>
      </c>
      <c r="S129">
        <f>(Table2[[#This Row],[Close Price]]-Table2[[#This Row],[20D EMA]])/Table2[[#This Row],[20D EMA]]</f>
        <v>-4.2021234554890279E-3</v>
      </c>
      <c r="T129">
        <f>(Table2[[#This Row],[Close Price]]-Table2[[#This Row],[50D EMA]])/Table2[[#This Row],[50D EMA]]</f>
        <v>4.1658658881529045E-2</v>
      </c>
      <c r="U129">
        <f>(Table2[[#This Row],[Close Price]]-Table2[[#This Row],[200D EMA]])/Table2[[#This Row],[200D EMA]]</f>
        <v>0.27579859736500983</v>
      </c>
      <c r="V129">
        <v>0.77975210249021998</v>
      </c>
      <c r="W129">
        <v>750.65</v>
      </c>
      <c r="X129">
        <v>765.7</v>
      </c>
      <c r="Y129">
        <v>744.55</v>
      </c>
      <c r="Z129">
        <v>809.9</v>
      </c>
      <c r="AA129">
        <v>587.04999999999995</v>
      </c>
      <c r="AB129">
        <v>880</v>
      </c>
      <c r="AC129">
        <f>(Table2[[#This Row],[Close Price]]/Table2[[#This Row],[Day Low]])-1</f>
        <v>7.0605475254779115E-3</v>
      </c>
      <c r="AD129">
        <f>(Table2[[#This Row],[Day High]]/Table2[[#This Row],[Close Price]])-1</f>
        <v>1.2897678417884695E-2</v>
      </c>
      <c r="AE129">
        <f>(Table2[[#This Row],[Close Price]]/Table2[[#This Row],[Current Week Low]])-1</f>
        <v>1.5311261836008505E-2</v>
      </c>
      <c r="AF129">
        <f>(Table2[[#This Row],[Current Week High]]/Table2[[#This Row],[Close Price]])-1</f>
        <v>7.1367153912295755E-2</v>
      </c>
      <c r="AG129">
        <f>(Table2[[#This Row],[Close Price]]/Table2[[#This Row],[Current Month Low]])-1</f>
        <v>0.28770973511625941</v>
      </c>
      <c r="AH129">
        <f>(Table2[[#This Row],[Current Month High]]/Table2[[#This Row],[Close Price]])-1</f>
        <v>0.164098154639857</v>
      </c>
      <c r="AI129">
        <v>16.409815463985701</v>
      </c>
      <c r="AJ129">
        <v>149.85952735085101</v>
      </c>
      <c r="AK129" t="str">
        <f>IF(AND(Table2[[#This Row],[20D EMA]]&gt;Table2[[#This Row],[50D EMA]],Table2[[#This Row],[50D EMA]]&gt;Table2[[#This Row],[200D EMA]]),"Uptrend","Downtrend/NoTrend")</f>
        <v>Uptrend</v>
      </c>
      <c r="AL129">
        <v>-0.08</v>
      </c>
      <c r="AM129" t="s">
        <v>3034</v>
      </c>
      <c r="AN129">
        <v>2.7</v>
      </c>
      <c r="AO129" t="s">
        <v>3033</v>
      </c>
      <c r="AP129">
        <v>8.2858126105046004E-2</v>
      </c>
      <c r="AQ129">
        <f>(Table2[[#This Row],[Sharpe Ratio]]-AVERAGE(Table2[Sharpe Ratio]))/_xlfn.STDEV.P(Table2[Sharpe Ratio])</f>
        <v>0.29075688321790188</v>
      </c>
      <c r="AR1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1.2546018001479227</v>
      </c>
      <c r="AS129">
        <f>_xlfn.RANK.AVG(Table2[[#This Row],[1Y Return vs Nifty Z-Score]],Table2[1Y Return vs Nifty Z-Score])</f>
        <v>113</v>
      </c>
      <c r="AT129">
        <f>_xlfn.RANK.AVG(Table2[[#This Row],[6M Return vs Nifty Z-Score]],Table2[6M Return vs Nifty Z-Score])</f>
        <v>116</v>
      </c>
      <c r="AU129">
        <f>_xlfn.RANK.AVG(Table2[[#This Row],[Sharpe Ratio Z-Score]],Table2[Sharpe Ratio Z-Score])</f>
        <v>257</v>
      </c>
      <c r="AV129">
        <f>(Table2[[#This Row],[Rank 1Y]]+Table2[[#This Row],[Rank 6M]]+Table2[[#This Row],[Rank Sharpe]])/3</f>
        <v>162</v>
      </c>
    </row>
    <row r="130" spans="1:48" x14ac:dyDescent="0.3">
      <c r="A130" t="s">
        <v>962</v>
      </c>
      <c r="B130" t="s">
        <v>963</v>
      </c>
      <c r="C130" t="s">
        <v>2987</v>
      </c>
      <c r="D130" t="s">
        <v>303</v>
      </c>
      <c r="E130">
        <v>14154.752738535</v>
      </c>
      <c r="F130">
        <v>974.65</v>
      </c>
      <c r="G130">
        <v>182.969436746832</v>
      </c>
      <c r="H130">
        <f>(Table2[[#This Row],[1Y Return vs Nifty]]-AVERAGE(Table2[1Y Return vs Nifty]))/_xlfn.STDEV.P(Table2[1Y Return vs Nifty])</f>
        <v>1.6379924031487021</v>
      </c>
      <c r="I130">
        <v>9.30682712801101</v>
      </c>
      <c r="J130">
        <f>(Table2[[#This Row],[1M Return vs Nifty]]-AVERAGE(Table2[1M Return vs Nifty]))/_xlfn.STDEV.P(Table2[1M Return vs Nifty])</f>
        <v>0.63965622655501564</v>
      </c>
      <c r="K130">
        <v>17.809849336760202</v>
      </c>
      <c r="L130">
        <f>(Table2[[#This Row],[6M Return vs Nifty]]-AVERAGE(Table2[6M Return vs Nifty]))/_xlfn.STDEV.P(Table2[6M Return vs Nifty])</f>
        <v>0.15850671107152617</v>
      </c>
      <c r="M130">
        <v>7.1531783309619499</v>
      </c>
      <c r="N130">
        <f>(Table2[[#This Row],[1W Return vs Nifty]]-AVERAGE(Table2[1W Return vs Nifty]))/_xlfn.STDEV.P(Table2[1W Return vs Nifty])</f>
        <v>1.9098601083986444</v>
      </c>
      <c r="O130">
        <v>945.52</v>
      </c>
      <c r="P130">
        <v>908.43411420931102</v>
      </c>
      <c r="Q130">
        <v>744.56655070641796</v>
      </c>
      <c r="R130">
        <v>76.832465116988999</v>
      </c>
      <c r="S130">
        <f>(Table2[[#This Row],[Close Price]]-Table2[[#This Row],[20D EMA]])/Table2[[#This Row],[20D EMA]]</f>
        <v>3.0808444030797865E-2</v>
      </c>
      <c r="T130">
        <f>(Table2[[#This Row],[Close Price]]-Table2[[#This Row],[50D EMA]])/Table2[[#This Row],[50D EMA]]</f>
        <v>7.2890135624554764E-2</v>
      </c>
      <c r="U130">
        <f>(Table2[[#This Row],[Close Price]]-Table2[[#This Row],[200D EMA]])/Table2[[#This Row],[200D EMA]]</f>
        <v>0.30901663400711077</v>
      </c>
      <c r="V130">
        <v>1.0139632697077701</v>
      </c>
      <c r="W130">
        <v>945.05</v>
      </c>
      <c r="X130">
        <v>1024.3</v>
      </c>
      <c r="Y130">
        <v>945.05</v>
      </c>
      <c r="Z130">
        <v>1029</v>
      </c>
      <c r="AA130">
        <v>780</v>
      </c>
      <c r="AB130">
        <v>1029</v>
      </c>
      <c r="AC130">
        <f>(Table2[[#This Row],[Close Price]]/Table2[[#This Row],[Day Low]])-1</f>
        <v>3.1321094122004123E-2</v>
      </c>
      <c r="AD130">
        <f>(Table2[[#This Row],[Day High]]/Table2[[#This Row],[Close Price]])-1</f>
        <v>5.0941363566408437E-2</v>
      </c>
      <c r="AE130">
        <f>(Table2[[#This Row],[Close Price]]/Table2[[#This Row],[Current Week Low]])-1</f>
        <v>3.1321094122004123E-2</v>
      </c>
      <c r="AF130">
        <f>(Table2[[#This Row],[Current Week High]]/Table2[[#This Row],[Close Price]])-1</f>
        <v>5.5763607448827912E-2</v>
      </c>
      <c r="AG130">
        <f>(Table2[[#This Row],[Close Price]]/Table2[[#This Row],[Current Month Low]])-1</f>
        <v>0.24955128205128196</v>
      </c>
      <c r="AH130">
        <f>(Table2[[#This Row],[Current Month High]]/Table2[[#This Row],[Close Price]])-1</f>
        <v>5.5763607448827912E-2</v>
      </c>
      <c r="AI130">
        <v>8.5620479146360093</v>
      </c>
      <c r="AJ130">
        <v>222.171721345343</v>
      </c>
      <c r="AK130" t="str">
        <f>IF(AND(Table2[[#This Row],[20D EMA]]&gt;Table2[[#This Row],[50D EMA]],Table2[[#This Row],[50D EMA]]&gt;Table2[[#This Row],[200D EMA]]),"Uptrend","Downtrend/NoTrend")</f>
        <v>Uptrend</v>
      </c>
      <c r="AL130">
        <v>0.23</v>
      </c>
      <c r="AM130" t="s">
        <v>3033</v>
      </c>
      <c r="AN130">
        <v>2.69</v>
      </c>
      <c r="AO130" t="s">
        <v>3033</v>
      </c>
      <c r="AP130">
        <v>0.11147845492510999</v>
      </c>
      <c r="AQ130">
        <f>(Table2[[#This Row],[Sharpe Ratio]]-AVERAGE(Table2[Sharpe Ratio]))/_xlfn.STDEV.P(Table2[Sharpe Ratio])</f>
        <v>0.61477205322446393</v>
      </c>
      <c r="AR1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4.9607875023983521</v>
      </c>
      <c r="AS130">
        <f>_xlfn.RANK.AVG(Table2[[#This Row],[1Y Return vs Nifty Z-Score]],Table2[1Y Return vs Nifty Z-Score])</f>
        <v>42</v>
      </c>
      <c r="AT130">
        <f>_xlfn.RANK.AVG(Table2[[#This Row],[6M Return vs Nifty Z-Score]],Table2[6M Return vs Nifty Z-Score])</f>
        <v>259</v>
      </c>
      <c r="AU130">
        <f>_xlfn.RANK.AVG(Table2[[#This Row],[Sharpe Ratio Z-Score]],Table2[Sharpe Ratio Z-Score])</f>
        <v>186</v>
      </c>
      <c r="AV130">
        <f>(Table2[[#This Row],[Rank 1Y]]+Table2[[#This Row],[Rank 6M]]+Table2[[#This Row],[Rank Sharpe]])/3</f>
        <v>162.33333333333334</v>
      </c>
    </row>
    <row r="131" spans="1:48" x14ac:dyDescent="0.3">
      <c r="A131" t="s">
        <v>937</v>
      </c>
      <c r="B131" t="s">
        <v>938</v>
      </c>
      <c r="C131" t="s">
        <v>2995</v>
      </c>
      <c r="D131" t="s">
        <v>230</v>
      </c>
      <c r="E131">
        <v>14742.887360000001</v>
      </c>
      <c r="F131">
        <v>4685.3999999999996</v>
      </c>
      <c r="G131">
        <v>31.0591113469238</v>
      </c>
      <c r="H131">
        <f>(Table2[[#This Row],[1Y Return vs Nifty]]-AVERAGE(Table2[1Y Return vs Nifty]))/_xlfn.STDEV.P(Table2[1Y Return vs Nifty])</f>
        <v>-0.16368165581781555</v>
      </c>
      <c r="I131">
        <v>-4.9792161323897304</v>
      </c>
      <c r="J131">
        <f>(Table2[[#This Row],[1M Return vs Nifty]]-AVERAGE(Table2[1M Return vs Nifty]))/_xlfn.STDEV.P(Table2[1M Return vs Nifty])</f>
        <v>-0.73819113908428247</v>
      </c>
      <c r="K131">
        <v>39.9303662520119</v>
      </c>
      <c r="L131">
        <f>(Table2[[#This Row],[6M Return vs Nifty]]-AVERAGE(Table2[6M Return vs Nifty]))/_xlfn.STDEV.P(Table2[6M Return vs Nifty])</f>
        <v>0.82944889057511662</v>
      </c>
      <c r="M131">
        <v>-1.0658465432823501</v>
      </c>
      <c r="N131">
        <f>(Table2[[#This Row],[1W Return vs Nifty]]-AVERAGE(Table2[1W Return vs Nifty]))/_xlfn.STDEV.P(Table2[1W Return vs Nifty])</f>
        <v>9.9584995137122614E-2</v>
      </c>
      <c r="O131">
        <v>4591.99</v>
      </c>
      <c r="P131">
        <v>4369.7951224584103</v>
      </c>
      <c r="Q131">
        <v>3636.3032597469901</v>
      </c>
      <c r="R131">
        <v>55.357306072340101</v>
      </c>
      <c r="S131">
        <f>(Table2[[#This Row],[Close Price]]-Table2[[#This Row],[20D EMA]])/Table2[[#This Row],[20D EMA]]</f>
        <v>2.0341943253360712E-2</v>
      </c>
      <c r="T131">
        <f>(Table2[[#This Row],[Close Price]]-Table2[[#This Row],[50D EMA]])/Table2[[#This Row],[50D EMA]]</f>
        <v>7.2224181843114105E-2</v>
      </c>
      <c r="U131">
        <f>(Table2[[#This Row],[Close Price]]-Table2[[#This Row],[200D EMA]])/Table2[[#This Row],[200D EMA]]</f>
        <v>0.28850639380556081</v>
      </c>
      <c r="V131">
        <v>0.79273034937165998</v>
      </c>
      <c r="W131">
        <v>4640.1000000000004</v>
      </c>
      <c r="X131">
        <v>4788</v>
      </c>
      <c r="Y131">
        <v>4625</v>
      </c>
      <c r="Z131">
        <v>4848.55</v>
      </c>
      <c r="AA131">
        <v>3846.65</v>
      </c>
      <c r="AB131">
        <v>4980</v>
      </c>
      <c r="AC131">
        <f>(Table2[[#This Row],[Close Price]]/Table2[[#This Row],[Day Low]])-1</f>
        <v>9.7627206310206827E-3</v>
      </c>
      <c r="AD131">
        <f>(Table2[[#This Row],[Day High]]/Table2[[#This Row],[Close Price]])-1</f>
        <v>2.1897810218978186E-2</v>
      </c>
      <c r="AE131">
        <f>(Table2[[#This Row],[Close Price]]/Table2[[#This Row],[Current Week Low]])-1</f>
        <v>1.3059459459459299E-2</v>
      </c>
      <c r="AF131">
        <f>(Table2[[#This Row],[Current Week High]]/Table2[[#This Row],[Close Price]])-1</f>
        <v>3.4820933111367358E-2</v>
      </c>
      <c r="AG131">
        <f>(Table2[[#This Row],[Close Price]]/Table2[[#This Row],[Current Month Low]])-1</f>
        <v>0.2180468719535178</v>
      </c>
      <c r="AH131">
        <f>(Table2[[#This Row],[Current Month High]]/Table2[[#This Row],[Close Price]])-1</f>
        <v>6.2876168523498643E-2</v>
      </c>
      <c r="AI131">
        <v>6.71447475135529</v>
      </c>
      <c r="AJ131">
        <v>72.380934861389505</v>
      </c>
      <c r="AK131" t="str">
        <f>IF(AND(Table2[[#This Row],[20D EMA]]&gt;Table2[[#This Row],[50D EMA]],Table2[[#This Row],[50D EMA]]&gt;Table2[[#This Row],[200D EMA]]),"Uptrend","Downtrend/NoTrend")</f>
        <v>Uptrend</v>
      </c>
      <c r="AL131">
        <v>0.16</v>
      </c>
      <c r="AM131" t="s">
        <v>3033</v>
      </c>
      <c r="AN131">
        <v>1.98</v>
      </c>
      <c r="AO131" t="s">
        <v>3033</v>
      </c>
      <c r="AP131">
        <v>0.197973613299506</v>
      </c>
      <c r="AQ131">
        <f>(Table2[[#This Row],[Sharpe Ratio]]-AVERAGE(Table2[Sharpe Ratio]))/_xlfn.STDEV.P(Table2[Sharpe Ratio])</f>
        <v>1.593997121588363</v>
      </c>
      <c r="AR1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1.6211582123985042</v>
      </c>
      <c r="AS131">
        <f>_xlfn.RANK.AVG(Table2[[#This Row],[1Y Return vs Nifty Z-Score]],Table2[1Y Return vs Nifty Z-Score])</f>
        <v>327</v>
      </c>
      <c r="AT131">
        <f>_xlfn.RANK.AVG(Table2[[#This Row],[6M Return vs Nifty Z-Score]],Table2[6M Return vs Nifty Z-Score])</f>
        <v>122</v>
      </c>
      <c r="AU131">
        <f>_xlfn.RANK.AVG(Table2[[#This Row],[Sharpe Ratio Z-Score]],Table2[Sharpe Ratio Z-Score])</f>
        <v>41</v>
      </c>
      <c r="AV131">
        <f>(Table2[[#This Row],[Rank 1Y]]+Table2[[#This Row],[Rank 6M]]+Table2[[#This Row],[Rank Sharpe]])/3</f>
        <v>163.33333333333334</v>
      </c>
    </row>
    <row r="132" spans="1:48" x14ac:dyDescent="0.3">
      <c r="A132" t="s">
        <v>462</v>
      </c>
      <c r="B132" t="s">
        <v>463</v>
      </c>
      <c r="C132" t="s">
        <v>2995</v>
      </c>
      <c r="D132" t="s">
        <v>464</v>
      </c>
      <c r="E132">
        <v>45531.429594970003</v>
      </c>
      <c r="F132">
        <v>4250.95</v>
      </c>
      <c r="G132">
        <v>65.475969648231597</v>
      </c>
      <c r="H132">
        <f>(Table2[[#This Row],[1Y Return vs Nifty]]-AVERAGE(Table2[1Y Return vs Nifty]))/_xlfn.STDEV.P(Table2[1Y Return vs Nifty])</f>
        <v>0.24450627103544484</v>
      </c>
      <c r="I132">
        <v>5.5452230030173197</v>
      </c>
      <c r="J132">
        <f>(Table2[[#This Row],[1M Return vs Nifty]]-AVERAGE(Table2[1M Return vs Nifty]))/_xlfn.STDEV.P(Table2[1M Return vs Nifty])</f>
        <v>0.27686043770514435</v>
      </c>
      <c r="K132">
        <v>31.4861226585125</v>
      </c>
      <c r="L132">
        <f>(Table2[[#This Row],[6M Return vs Nifty]]-AVERAGE(Table2[6M Return vs Nifty]))/_xlfn.STDEV.P(Table2[6M Return vs Nifty])</f>
        <v>0.57332471307113653</v>
      </c>
      <c r="M132">
        <v>-3.85606909892127</v>
      </c>
      <c r="N132">
        <f>(Table2[[#This Row],[1W Return vs Nifty]]-AVERAGE(Table2[1W Return vs Nifty]))/_xlfn.STDEV.P(Table2[1W Return vs Nifty])</f>
        <v>-0.51497336552223971</v>
      </c>
      <c r="O132">
        <v>4097.05</v>
      </c>
      <c r="P132">
        <v>3787.3867126713199</v>
      </c>
      <c r="Q132">
        <v>3198.3902047748102</v>
      </c>
      <c r="R132">
        <v>55.601843549661503</v>
      </c>
      <c r="S132">
        <f>(Table2[[#This Row],[Close Price]]-Table2[[#This Row],[20D EMA]])/Table2[[#This Row],[20D EMA]]</f>
        <v>3.7563612843387224E-2</v>
      </c>
      <c r="T132">
        <f>(Table2[[#This Row],[Close Price]]-Table2[[#This Row],[50D EMA]])/Table2[[#This Row],[50D EMA]]</f>
        <v>0.12239660813556572</v>
      </c>
      <c r="U132">
        <f>(Table2[[#This Row],[Close Price]]-Table2[[#This Row],[200D EMA]])/Table2[[#This Row],[200D EMA]]</f>
        <v>0.3290904886007483</v>
      </c>
      <c r="V132">
        <v>0.82988277847587899</v>
      </c>
      <c r="W132">
        <v>4156.05</v>
      </c>
      <c r="X132">
        <v>4264.8</v>
      </c>
      <c r="Y132">
        <v>4156.05</v>
      </c>
      <c r="Z132">
        <v>4356.5</v>
      </c>
      <c r="AA132">
        <v>3556.45</v>
      </c>
      <c r="AB132">
        <v>4409.55</v>
      </c>
      <c r="AC132">
        <f>(Table2[[#This Row],[Close Price]]/Table2[[#This Row],[Day Low]])-1</f>
        <v>2.2834181494447714E-2</v>
      </c>
      <c r="AD132">
        <f>(Table2[[#This Row],[Day High]]/Table2[[#This Row],[Close Price]])-1</f>
        <v>3.2580952492973214E-3</v>
      </c>
      <c r="AE132">
        <f>(Table2[[#This Row],[Close Price]]/Table2[[#This Row],[Current Week Low]])-1</f>
        <v>2.2834181494447714E-2</v>
      </c>
      <c r="AF132">
        <f>(Table2[[#This Row],[Current Week High]]/Table2[[#This Row],[Close Price]])-1</f>
        <v>2.4829743939589921E-2</v>
      </c>
      <c r="AG132">
        <f>(Table2[[#This Row],[Close Price]]/Table2[[#This Row],[Current Month Low]])-1</f>
        <v>0.19527900012653077</v>
      </c>
      <c r="AH132">
        <f>(Table2[[#This Row],[Current Month High]]/Table2[[#This Row],[Close Price]])-1</f>
        <v>3.7309307331302444E-2</v>
      </c>
      <c r="AI132">
        <v>3.7309307331302399</v>
      </c>
      <c r="AJ132">
        <v>97.626685262668502</v>
      </c>
      <c r="AK132" t="str">
        <f>IF(AND(Table2[[#This Row],[20D EMA]]&gt;Table2[[#This Row],[50D EMA]],Table2[[#This Row],[50D EMA]]&gt;Table2[[#This Row],[200D EMA]]),"Uptrend","Downtrend/NoTrend")</f>
        <v>Uptrend</v>
      </c>
      <c r="AL132">
        <v>0.22</v>
      </c>
      <c r="AM132" t="s">
        <v>3033</v>
      </c>
      <c r="AN132">
        <v>6.59</v>
      </c>
      <c r="AO132" t="s">
        <v>3033</v>
      </c>
      <c r="AP132">
        <v>0.15064551435974199</v>
      </c>
      <c r="AQ132">
        <f>(Table2[[#This Row],[Sharpe Ratio]]-AVERAGE(Table2[Sharpe Ratio]))/_xlfn.STDEV.P(Table2[Sharpe Ratio])</f>
        <v>1.0581883920497785</v>
      </c>
      <c r="AR1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1.6379064483392642</v>
      </c>
      <c r="AS132">
        <f>_xlfn.RANK.AVG(Table2[[#This Row],[1Y Return vs Nifty Z-Score]],Table2[1Y Return vs Nifty Z-Score])</f>
        <v>211</v>
      </c>
      <c r="AT132">
        <f>_xlfn.RANK.AVG(Table2[[#This Row],[6M Return vs Nifty Z-Score]],Table2[6M Return vs Nifty Z-Score])</f>
        <v>169</v>
      </c>
      <c r="AU132">
        <f>_xlfn.RANK.AVG(Table2[[#This Row],[Sharpe Ratio Z-Score]],Table2[Sharpe Ratio Z-Score])</f>
        <v>110</v>
      </c>
      <c r="AV132">
        <f>(Table2[[#This Row],[Rank 1Y]]+Table2[[#This Row],[Rank 6M]]+Table2[[#This Row],[Rank Sharpe]])/3</f>
        <v>163.33333333333334</v>
      </c>
    </row>
    <row r="133" spans="1:48" x14ac:dyDescent="0.3">
      <c r="A133" t="s">
        <v>882</v>
      </c>
      <c r="B133" t="s">
        <v>883</v>
      </c>
      <c r="C133" t="s">
        <v>2992</v>
      </c>
      <c r="D133" t="s">
        <v>654</v>
      </c>
      <c r="E133">
        <v>16602.01120846</v>
      </c>
      <c r="F133">
        <v>908.9</v>
      </c>
      <c r="G133">
        <v>74.097665245646695</v>
      </c>
      <c r="H133">
        <f>(Table2[[#This Row],[1Y Return vs Nifty]]-AVERAGE(Table2[1Y Return vs Nifty]))/_xlfn.STDEV.P(Table2[1Y Return vs Nifty])</f>
        <v>0.34676057969600677</v>
      </c>
      <c r="I133">
        <v>26.645419668714698</v>
      </c>
      <c r="J133">
        <f>(Table2[[#This Row],[1M Return vs Nifty]]-AVERAGE(Table2[1M Return vs Nifty]))/_xlfn.STDEV.P(Table2[1M Return vs Nifty])</f>
        <v>2.3119131013694645</v>
      </c>
      <c r="K133">
        <v>14.1047190544576</v>
      </c>
      <c r="L133">
        <f>(Table2[[#This Row],[6M Return vs Nifty]]-AVERAGE(Table2[6M Return vs Nifty]))/_xlfn.STDEV.P(Table2[6M Return vs Nifty])</f>
        <v>4.6125603682536633E-2</v>
      </c>
      <c r="M133">
        <v>9.0276428824651305</v>
      </c>
      <c r="N133">
        <f>(Table2[[#This Row],[1W Return vs Nifty]]-AVERAGE(Table2[1W Return vs Nifty]))/_xlfn.STDEV.P(Table2[1W Return vs Nifty])</f>
        <v>2.3227188818172033</v>
      </c>
      <c r="O133">
        <v>798.69</v>
      </c>
      <c r="P133">
        <v>753.19881129307703</v>
      </c>
      <c r="Q133">
        <v>684.15549271903501</v>
      </c>
      <c r="R133">
        <v>86.303635463481797</v>
      </c>
      <c r="S133">
        <f>(Table2[[#This Row],[Close Price]]-Table2[[#This Row],[20D EMA]])/Table2[[#This Row],[20D EMA]]</f>
        <v>0.1379884560968585</v>
      </c>
      <c r="T133">
        <f>(Table2[[#This Row],[Close Price]]-Table2[[#This Row],[50D EMA]])/Table2[[#This Row],[50D EMA]]</f>
        <v>0.20671990764246984</v>
      </c>
      <c r="U133">
        <f>(Table2[[#This Row],[Close Price]]-Table2[[#This Row],[200D EMA]])/Table2[[#This Row],[200D EMA]]</f>
        <v>0.32849916381985655</v>
      </c>
      <c r="V133">
        <v>2.74717251841854</v>
      </c>
      <c r="W133">
        <v>898.25</v>
      </c>
      <c r="X133">
        <v>921</v>
      </c>
      <c r="Y133">
        <v>884</v>
      </c>
      <c r="Z133">
        <v>968.9</v>
      </c>
      <c r="AA133">
        <v>611.54999999999995</v>
      </c>
      <c r="AB133">
        <v>968.9</v>
      </c>
      <c r="AC133">
        <f>(Table2[[#This Row],[Close Price]]/Table2[[#This Row],[Day Low]])-1</f>
        <v>1.1856387419983294E-2</v>
      </c>
      <c r="AD133">
        <f>(Table2[[#This Row],[Day High]]/Table2[[#This Row],[Close Price]])-1</f>
        <v>1.3312795687094425E-2</v>
      </c>
      <c r="AE133">
        <f>(Table2[[#This Row],[Close Price]]/Table2[[#This Row],[Current Week Low]])-1</f>
        <v>2.8167420814479538E-2</v>
      </c>
      <c r="AF133">
        <f>(Table2[[#This Row],[Current Week High]]/Table2[[#This Row],[Close Price]])-1</f>
        <v>6.6013862911211252E-2</v>
      </c>
      <c r="AG133">
        <f>(Table2[[#This Row],[Close Price]]/Table2[[#This Row],[Current Month Low]])-1</f>
        <v>0.48622353037364086</v>
      </c>
      <c r="AH133">
        <f>(Table2[[#This Row],[Current Month High]]/Table2[[#This Row],[Close Price]])-1</f>
        <v>6.6013862911211252E-2</v>
      </c>
      <c r="AI133">
        <v>6.6013862911211199</v>
      </c>
      <c r="AJ133">
        <v>111.445853204606</v>
      </c>
      <c r="AK133" t="str">
        <f>IF(AND(Table2[[#This Row],[20D EMA]]&gt;Table2[[#This Row],[50D EMA]],Table2[[#This Row],[50D EMA]]&gt;Table2[[#This Row],[200D EMA]]),"Uptrend","Downtrend/NoTrend")</f>
        <v>Uptrend</v>
      </c>
      <c r="AL133">
        <v>0.11</v>
      </c>
      <c r="AM133" t="s">
        <v>3033</v>
      </c>
      <c r="AN133">
        <v>27.76</v>
      </c>
      <c r="AO133" t="s">
        <v>3033</v>
      </c>
      <c r="AP133">
        <v>0.21744268616240101</v>
      </c>
      <c r="AQ133">
        <f>(Table2[[#This Row],[Sharpe Ratio]]-AVERAGE(Table2[Sharpe Ratio]))/_xlfn.STDEV.P(Table2[Sharpe Ratio])</f>
        <v>1.8144095072461659</v>
      </c>
      <c r="AR1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6.8419276738113775</v>
      </c>
      <c r="AS133">
        <f>_xlfn.RANK.AVG(Table2[[#This Row],[1Y Return vs Nifty Z-Score]],Table2[1Y Return vs Nifty Z-Score])</f>
        <v>180</v>
      </c>
      <c r="AT133">
        <f>_xlfn.RANK.AVG(Table2[[#This Row],[6M Return vs Nifty Z-Score]],Table2[6M Return vs Nifty Z-Score])</f>
        <v>287</v>
      </c>
      <c r="AU133">
        <f>_xlfn.RANK.AVG(Table2[[#This Row],[Sharpe Ratio Z-Score]],Table2[Sharpe Ratio Z-Score])</f>
        <v>24</v>
      </c>
      <c r="AV133">
        <f>(Table2[[#This Row],[Rank 1Y]]+Table2[[#This Row],[Rank 6M]]+Table2[[#This Row],[Rank Sharpe]])/3</f>
        <v>163.66666666666666</v>
      </c>
    </row>
    <row r="134" spans="1:48" x14ac:dyDescent="0.3">
      <c r="A134" t="s">
        <v>233</v>
      </c>
      <c r="B134" t="s">
        <v>234</v>
      </c>
      <c r="C134" t="s">
        <v>2995</v>
      </c>
      <c r="D134" t="s">
        <v>216</v>
      </c>
      <c r="E134">
        <v>108627.0985584</v>
      </c>
      <c r="F134">
        <v>7180.35</v>
      </c>
      <c r="G134">
        <v>79.443666438387794</v>
      </c>
      <c r="H134">
        <f>(Table2[[#This Row],[1Y Return vs Nifty]]-AVERAGE(Table2[1Y Return vs Nifty]))/_xlfn.STDEV.P(Table2[1Y Return vs Nifty])</f>
        <v>0.41016477320826372</v>
      </c>
      <c r="I134">
        <v>3.4136629772111</v>
      </c>
      <c r="J134">
        <f>(Table2[[#This Row],[1M Return vs Nifty]]-AVERAGE(Table2[1M Return vs Nifty]))/_xlfn.STDEV.P(Table2[1M Return vs Nifty])</f>
        <v>7.1277666273949006E-2</v>
      </c>
      <c r="K134">
        <v>21.777497397984799</v>
      </c>
      <c r="L134">
        <f>(Table2[[#This Row],[6M Return vs Nifty]]-AVERAGE(Table2[6M Return vs Nifty]))/_xlfn.STDEV.P(Table2[6M Return vs Nifty])</f>
        <v>0.27885030195143834</v>
      </c>
      <c r="M134">
        <v>-0.31587883295913799</v>
      </c>
      <c r="N134">
        <f>(Table2[[#This Row],[1W Return vs Nifty]]-AVERAGE(Table2[1W Return vs Nifty]))/_xlfn.STDEV.P(Table2[1W Return vs Nifty])</f>
        <v>0.26476856648781355</v>
      </c>
      <c r="O134">
        <v>6935.67</v>
      </c>
      <c r="P134">
        <v>6451.3515173891001</v>
      </c>
      <c r="Q134">
        <v>5366.2991321334302</v>
      </c>
      <c r="R134">
        <v>68.250433914961604</v>
      </c>
      <c r="S134">
        <f>(Table2[[#This Row],[Close Price]]-Table2[[#This Row],[20D EMA]])/Table2[[#This Row],[20D EMA]]</f>
        <v>3.5278495084108713E-2</v>
      </c>
      <c r="T134">
        <f>(Table2[[#This Row],[Close Price]]-Table2[[#This Row],[50D EMA]])/Table2[[#This Row],[50D EMA]]</f>
        <v>0.11299934295099924</v>
      </c>
      <c r="U134">
        <f>(Table2[[#This Row],[Close Price]]-Table2[[#This Row],[200D EMA]])/Table2[[#This Row],[200D EMA]]</f>
        <v>0.33804505175718269</v>
      </c>
      <c r="V134">
        <v>0.777428245722664</v>
      </c>
      <c r="W134">
        <v>7164.05</v>
      </c>
      <c r="X134">
        <v>7323.95</v>
      </c>
      <c r="Y134">
        <v>6985</v>
      </c>
      <c r="Z134">
        <v>7331.45</v>
      </c>
      <c r="AA134">
        <v>6137</v>
      </c>
      <c r="AB134">
        <v>7331.45</v>
      </c>
      <c r="AC134">
        <f>(Table2[[#This Row],[Close Price]]/Table2[[#This Row],[Day Low]])-1</f>
        <v>2.2752493352224956E-3</v>
      </c>
      <c r="AD134">
        <f>(Table2[[#This Row],[Day High]]/Table2[[#This Row],[Close Price]])-1</f>
        <v>1.9999025117160008E-2</v>
      </c>
      <c r="AE134">
        <f>(Table2[[#This Row],[Close Price]]/Table2[[#This Row],[Current Week Low]])-1</f>
        <v>2.7967072297780948E-2</v>
      </c>
      <c r="AF134">
        <f>(Table2[[#This Row],[Current Week High]]/Table2[[#This Row],[Close Price]])-1</f>
        <v>2.1043542445702501E-2</v>
      </c>
      <c r="AG134">
        <f>(Table2[[#This Row],[Close Price]]/Table2[[#This Row],[Current Month Low]])-1</f>
        <v>0.17000977676389128</v>
      </c>
      <c r="AH134">
        <f>(Table2[[#This Row],[Current Month High]]/Table2[[#This Row],[Close Price]])-1</f>
        <v>2.1043542445702501E-2</v>
      </c>
      <c r="AI134">
        <v>2.1043542445702501</v>
      </c>
      <c r="AJ134">
        <v>110.197599531615</v>
      </c>
      <c r="AK134" t="str">
        <f>IF(AND(Table2[[#This Row],[20D EMA]]&gt;Table2[[#This Row],[50D EMA]],Table2[[#This Row],[50D EMA]]&gt;Table2[[#This Row],[200D EMA]]),"Uptrend","Downtrend/NoTrend")</f>
        <v>Uptrend</v>
      </c>
      <c r="AL134">
        <v>0.26</v>
      </c>
      <c r="AM134" t="s">
        <v>3033</v>
      </c>
      <c r="AN134">
        <v>4.88</v>
      </c>
      <c r="AO134" t="s">
        <v>3033</v>
      </c>
      <c r="AP134">
        <v>0.158359050073757</v>
      </c>
      <c r="AQ134">
        <f>(Table2[[#This Row],[Sharpe Ratio]]-AVERAGE(Table2[Sharpe Ratio]))/_xlfn.STDEV.P(Table2[Sharpe Ratio])</f>
        <v>1.1455145231170132</v>
      </c>
      <c r="AR1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2.1705758310384775</v>
      </c>
      <c r="AS134">
        <f>_xlfn.RANK.AVG(Table2[[#This Row],[1Y Return vs Nifty Z-Score]],Table2[1Y Return vs Nifty Z-Score])</f>
        <v>165</v>
      </c>
      <c r="AT134">
        <f>_xlfn.RANK.AVG(Table2[[#This Row],[6M Return vs Nifty Z-Score]],Table2[6M Return vs Nifty Z-Score])</f>
        <v>232</v>
      </c>
      <c r="AU134">
        <f>_xlfn.RANK.AVG(Table2[[#This Row],[Sharpe Ratio Z-Score]],Table2[Sharpe Ratio Z-Score])</f>
        <v>95</v>
      </c>
      <c r="AV134">
        <f>(Table2[[#This Row],[Rank 1Y]]+Table2[[#This Row],[Rank 6M]]+Table2[[#This Row],[Rank Sharpe]])/3</f>
        <v>164</v>
      </c>
    </row>
    <row r="135" spans="1:48" x14ac:dyDescent="0.3">
      <c r="A135" t="s">
        <v>878</v>
      </c>
      <c r="B135" t="s">
        <v>879</v>
      </c>
      <c r="C135" t="s">
        <v>2995</v>
      </c>
      <c r="D135" t="s">
        <v>65</v>
      </c>
      <c r="E135">
        <v>16636.476147885001</v>
      </c>
      <c r="F135">
        <v>2983.85</v>
      </c>
      <c r="G135">
        <v>37.458536511704899</v>
      </c>
      <c r="H135">
        <f>(Table2[[#This Row],[1Y Return vs Nifty]]-AVERAGE(Table2[1Y Return vs Nifty]))/_xlfn.STDEV.P(Table2[1Y Return vs Nifty])</f>
        <v>-8.7783731951669913E-2</v>
      </c>
      <c r="I135">
        <v>-5.9892243711195201</v>
      </c>
      <c r="J135">
        <f>(Table2[[#This Row],[1M Return vs Nifty]]-AVERAGE(Table2[1M Return vs Nifty]))/_xlfn.STDEV.P(Table2[1M Return vs Nifty])</f>
        <v>-0.83560349922078614</v>
      </c>
      <c r="K135">
        <v>43.647619590735701</v>
      </c>
      <c r="L135">
        <f>(Table2[[#This Row],[6M Return vs Nifty]]-AVERAGE(Table2[6M Return vs Nifty]))/_xlfn.STDEV.P(Table2[6M Return vs Nifty])</f>
        <v>0.94219770500859557</v>
      </c>
      <c r="M135">
        <v>-5.9503443722942002</v>
      </c>
      <c r="N135">
        <f>(Table2[[#This Row],[1W Return vs Nifty]]-AVERAGE(Table2[1W Return vs Nifty]))/_xlfn.STDEV.P(Table2[1W Return vs Nifty])</f>
        <v>-0.97624638339403069</v>
      </c>
      <c r="O135">
        <v>2893.42</v>
      </c>
      <c r="P135">
        <v>2820.8234250565401</v>
      </c>
      <c r="Q135">
        <v>2383.6185817251198</v>
      </c>
      <c r="R135">
        <v>58.534085697850898</v>
      </c>
      <c r="S135">
        <f>(Table2[[#This Row],[Close Price]]-Table2[[#This Row],[20D EMA]])/Table2[[#This Row],[20D EMA]]</f>
        <v>3.1253672125028456E-2</v>
      </c>
      <c r="T135">
        <f>(Table2[[#This Row],[Close Price]]-Table2[[#This Row],[50D EMA]])/Table2[[#This Row],[50D EMA]]</f>
        <v>5.7793966646527008E-2</v>
      </c>
      <c r="U135">
        <f>(Table2[[#This Row],[Close Price]]-Table2[[#This Row],[200D EMA]])/Table2[[#This Row],[200D EMA]]</f>
        <v>0.25181521191216283</v>
      </c>
      <c r="V135">
        <v>1.23040737683845</v>
      </c>
      <c r="W135">
        <v>2952.2</v>
      </c>
      <c r="X135">
        <v>3029.95</v>
      </c>
      <c r="Y135">
        <v>2898</v>
      </c>
      <c r="Z135">
        <v>3069.95</v>
      </c>
      <c r="AA135">
        <v>2379.35</v>
      </c>
      <c r="AB135">
        <v>3158</v>
      </c>
      <c r="AC135">
        <f>(Table2[[#This Row],[Close Price]]/Table2[[#This Row],[Day Low]])-1</f>
        <v>1.0720818372738972E-2</v>
      </c>
      <c r="AD135">
        <f>(Table2[[#This Row],[Day High]]/Table2[[#This Row],[Close Price]])-1</f>
        <v>1.5449838296160978E-2</v>
      </c>
      <c r="AE135">
        <f>(Table2[[#This Row],[Close Price]]/Table2[[#This Row],[Current Week Low]])-1</f>
        <v>2.9623878536922055E-2</v>
      </c>
      <c r="AF135">
        <f>(Table2[[#This Row],[Current Week High]]/Table2[[#This Row],[Close Price]])-1</f>
        <v>2.8855337902374378E-2</v>
      </c>
      <c r="AG135">
        <f>(Table2[[#This Row],[Close Price]]/Table2[[#This Row],[Current Month Low]])-1</f>
        <v>0.25406098304158697</v>
      </c>
      <c r="AH135">
        <f>(Table2[[#This Row],[Current Month High]]/Table2[[#This Row],[Close Price]])-1</f>
        <v>5.836419391055192E-2</v>
      </c>
      <c r="AI135">
        <v>15.4180002345962</v>
      </c>
      <c r="AJ135">
        <v>71.979827089337107</v>
      </c>
      <c r="AK135" t="str">
        <f>IF(AND(Table2[[#This Row],[20D EMA]]&gt;Table2[[#This Row],[50D EMA]],Table2[[#This Row],[50D EMA]]&gt;Table2[[#This Row],[200D EMA]]),"Uptrend","Downtrend/NoTrend")</f>
        <v>Uptrend</v>
      </c>
      <c r="AL135">
        <v>0</v>
      </c>
      <c r="AM135">
        <v>0</v>
      </c>
      <c r="AN135">
        <v>13.31</v>
      </c>
      <c r="AO135" t="s">
        <v>3033</v>
      </c>
      <c r="AP135">
        <v>0.163220468751374</v>
      </c>
      <c r="AQ135">
        <f>(Table2[[#This Row],[Sharpe Ratio]]-AVERAGE(Table2[Sharpe Ratio]))/_xlfn.STDEV.P(Table2[Sharpe Ratio])</f>
        <v>1.2005513960056604</v>
      </c>
      <c r="AR1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0.24311548644776937</v>
      </c>
      <c r="AS135">
        <f>_xlfn.RANK.AVG(Table2[[#This Row],[1Y Return vs Nifty Z-Score]],Table2[1Y Return vs Nifty Z-Score])</f>
        <v>306</v>
      </c>
      <c r="AT135">
        <f>_xlfn.RANK.AVG(Table2[[#This Row],[6M Return vs Nifty Z-Score]],Table2[6M Return vs Nifty Z-Score])</f>
        <v>104</v>
      </c>
      <c r="AU135">
        <f>_xlfn.RANK.AVG(Table2[[#This Row],[Sharpe Ratio Z-Score]],Table2[Sharpe Ratio Z-Score])</f>
        <v>84</v>
      </c>
      <c r="AV135">
        <f>(Table2[[#This Row],[Rank 1Y]]+Table2[[#This Row],[Rank 6M]]+Table2[[#This Row],[Rank Sharpe]])/3</f>
        <v>164.66666666666666</v>
      </c>
    </row>
    <row r="136" spans="1:48" x14ac:dyDescent="0.3">
      <c r="A136" t="s">
        <v>25</v>
      </c>
      <c r="B136" t="s">
        <v>26</v>
      </c>
      <c r="C136" t="s">
        <v>2989</v>
      </c>
      <c r="D136" t="s">
        <v>27</v>
      </c>
      <c r="E136">
        <v>844864.61802758498</v>
      </c>
      <c r="F136">
        <v>1459.5</v>
      </c>
      <c r="G136">
        <v>43.612134298306799</v>
      </c>
      <c r="H136">
        <f>(Table2[[#This Row],[1Y Return vs Nifty]]-AVERAGE(Table2[1Y Return vs Nifty]))/_xlfn.STDEV.P(Table2[1Y Return vs Nifty])</f>
        <v>-1.4801349271307867E-2</v>
      </c>
      <c r="I136">
        <v>-2.7443923896298901</v>
      </c>
      <c r="J136">
        <f>(Table2[[#This Row],[1M Return vs Nifty]]-AVERAGE(Table2[1M Return vs Nifty]))/_xlfn.STDEV.P(Table2[1M Return vs Nifty])</f>
        <v>-0.52264888217644323</v>
      </c>
      <c r="K136">
        <v>34.650547081977102</v>
      </c>
      <c r="L136">
        <f>(Table2[[#This Row],[6M Return vs Nifty]]-AVERAGE(Table2[6M Return vs Nifty]))/_xlfn.STDEV.P(Table2[6M Return vs Nifty])</f>
        <v>0.66930555419198134</v>
      </c>
      <c r="M136">
        <v>-2.6287576959185199</v>
      </c>
      <c r="N136">
        <f>(Table2[[#This Row],[1W Return vs Nifty]]-AVERAGE(Table2[1W Return vs Nifty]))/_xlfn.STDEV.P(Table2[1W Return vs Nifty])</f>
        <v>-0.24465281982827838</v>
      </c>
      <c r="O136">
        <v>1401.17</v>
      </c>
      <c r="P136">
        <v>1348.43929266855</v>
      </c>
      <c r="Q136">
        <v>1157.6965695195399</v>
      </c>
      <c r="R136">
        <v>55.328255644738199</v>
      </c>
      <c r="S136">
        <f>(Table2[[#This Row],[Close Price]]-Table2[[#This Row],[20D EMA]])/Table2[[#This Row],[20D EMA]]</f>
        <v>4.1629495350314329E-2</v>
      </c>
      <c r="T136">
        <f>(Table2[[#This Row],[Close Price]]-Table2[[#This Row],[50D EMA]])/Table2[[#This Row],[50D EMA]]</f>
        <v>8.2362408107866519E-2</v>
      </c>
      <c r="U136">
        <f>(Table2[[#This Row],[Close Price]]-Table2[[#This Row],[200D EMA]])/Table2[[#This Row],[200D EMA]]</f>
        <v>0.26069303341350719</v>
      </c>
      <c r="V136">
        <v>1.37089589429453</v>
      </c>
      <c r="W136">
        <v>1408.95</v>
      </c>
      <c r="X136">
        <v>1479.95</v>
      </c>
      <c r="Y136">
        <v>1389.35</v>
      </c>
      <c r="Z136">
        <v>1479.95</v>
      </c>
      <c r="AA136">
        <v>1219.05</v>
      </c>
      <c r="AB136">
        <v>1479.95</v>
      </c>
      <c r="AC136">
        <f>(Table2[[#This Row],[Close Price]]/Table2[[#This Row],[Day Low]])-1</f>
        <v>3.5877781326519642E-2</v>
      </c>
      <c r="AD136">
        <f>(Table2[[#This Row],[Day High]]/Table2[[#This Row],[Close Price]])-1</f>
        <v>1.4011647824597517E-2</v>
      </c>
      <c r="AE136">
        <f>(Table2[[#This Row],[Close Price]]/Table2[[#This Row],[Current Week Low]])-1</f>
        <v>5.0491236909346204E-2</v>
      </c>
      <c r="AF136">
        <f>(Table2[[#This Row],[Current Week High]]/Table2[[#This Row],[Close Price]])-1</f>
        <v>1.4011647824597517E-2</v>
      </c>
      <c r="AG136">
        <f>(Table2[[#This Row],[Close Price]]/Table2[[#This Row],[Current Month Low]])-1</f>
        <v>0.19724375538329042</v>
      </c>
      <c r="AH136">
        <f>(Table2[[#This Row],[Current Month High]]/Table2[[#This Row],[Close Price]])-1</f>
        <v>1.4011647824597517E-2</v>
      </c>
      <c r="AI136">
        <v>1.40116478245975</v>
      </c>
      <c r="AJ136">
        <v>72.446387428368794</v>
      </c>
      <c r="AK136" t="str">
        <f>IF(AND(Table2[[#This Row],[20D EMA]]&gt;Table2[[#This Row],[50D EMA]],Table2[[#This Row],[50D EMA]]&gt;Table2[[#This Row],[200D EMA]]),"Uptrend","Downtrend/NoTrend")</f>
        <v>Uptrend</v>
      </c>
      <c r="AL136">
        <v>0.12</v>
      </c>
      <c r="AM136" t="s">
        <v>3033</v>
      </c>
      <c r="AN136">
        <v>2.4</v>
      </c>
      <c r="AO136" t="s">
        <v>3033</v>
      </c>
      <c r="AP136">
        <v>0.17205102017618301</v>
      </c>
      <c r="AQ136">
        <f>(Table2[[#This Row],[Sharpe Ratio]]-AVERAGE(Table2[Sharpe Ratio]))/_xlfn.STDEV.P(Table2[Sharpe Ratio])</f>
        <v>1.3005234347320409</v>
      </c>
      <c r="AR1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1.1877259376479925</v>
      </c>
      <c r="AS136">
        <f>_xlfn.RANK.AVG(Table2[[#This Row],[1Y Return vs Nifty Z-Score]],Table2[1Y Return vs Nifty Z-Score])</f>
        <v>282</v>
      </c>
      <c r="AT136">
        <f>_xlfn.RANK.AVG(Table2[[#This Row],[6M Return vs Nifty Z-Score]],Table2[6M Return vs Nifty Z-Score])</f>
        <v>146</v>
      </c>
      <c r="AU136">
        <f>_xlfn.RANK.AVG(Table2[[#This Row],[Sharpe Ratio Z-Score]],Table2[Sharpe Ratio Z-Score])</f>
        <v>70</v>
      </c>
      <c r="AV136">
        <f>(Table2[[#This Row],[Rank 1Y]]+Table2[[#This Row],[Rank 6M]]+Table2[[#This Row],[Rank Sharpe]])/3</f>
        <v>166</v>
      </c>
    </row>
    <row r="137" spans="1:48" x14ac:dyDescent="0.3">
      <c r="A137" t="s">
        <v>1489</v>
      </c>
      <c r="B137" t="s">
        <v>1490</v>
      </c>
      <c r="C137" t="s">
        <v>2997</v>
      </c>
      <c r="D137" t="s">
        <v>59</v>
      </c>
      <c r="E137">
        <v>6225.4719999999998</v>
      </c>
      <c r="F137">
        <v>885</v>
      </c>
      <c r="G137">
        <v>129.118764695262</v>
      </c>
      <c r="H137">
        <f>(Table2[[#This Row],[1Y Return vs Nifty]]-AVERAGE(Table2[1Y Return vs Nifty]))/_xlfn.STDEV.P(Table2[1Y Return vs Nifty])</f>
        <v>0.99931719369328498</v>
      </c>
      <c r="I137">
        <v>-11.899895566457401</v>
      </c>
      <c r="J137">
        <f>(Table2[[#This Row],[1M Return vs Nifty]]-AVERAGE(Table2[1M Return vs Nifty]))/_xlfn.STDEV.P(Table2[1M Return vs Nifty])</f>
        <v>-1.4056705630823814</v>
      </c>
      <c r="K137">
        <v>26.218475681788501</v>
      </c>
      <c r="L137">
        <f>(Table2[[#This Row],[6M Return vs Nifty]]-AVERAGE(Table2[6M Return vs Nifty]))/_xlfn.STDEV.P(Table2[6M Return vs Nifty])</f>
        <v>0.41355057411410928</v>
      </c>
      <c r="M137">
        <v>-4.75500050947206</v>
      </c>
      <c r="N137">
        <f>(Table2[[#This Row],[1W Return vs Nifty]]-AVERAGE(Table2[1W Return vs Nifty]))/_xlfn.STDEV.P(Table2[1W Return vs Nifty])</f>
        <v>-0.71296682410740964</v>
      </c>
      <c r="O137">
        <v>882.69</v>
      </c>
      <c r="P137">
        <v>882.79006694019904</v>
      </c>
      <c r="Q137">
        <v>745.68423913435697</v>
      </c>
      <c r="R137">
        <v>51.201683533929</v>
      </c>
      <c r="S137">
        <f>(Table2[[#This Row],[Close Price]]-Table2[[#This Row],[20D EMA]])/Table2[[#This Row],[20D EMA]]</f>
        <v>2.6170003058830905E-3</v>
      </c>
      <c r="T137">
        <f>(Table2[[#This Row],[Close Price]]-Table2[[#This Row],[50D EMA]])/Table2[[#This Row],[50D EMA]]</f>
        <v>2.5033506181834542E-3</v>
      </c>
      <c r="U137">
        <f>(Table2[[#This Row],[Close Price]]-Table2[[#This Row],[200D EMA]])/Table2[[#This Row],[200D EMA]]</f>
        <v>0.18682942934045466</v>
      </c>
      <c r="V137">
        <v>0.78811477320762602</v>
      </c>
      <c r="W137">
        <v>882.5</v>
      </c>
      <c r="X137">
        <v>893.85</v>
      </c>
      <c r="Y137">
        <v>872.95</v>
      </c>
      <c r="Z137">
        <v>911</v>
      </c>
      <c r="AA137">
        <v>691.1</v>
      </c>
      <c r="AB137">
        <v>944.05</v>
      </c>
      <c r="AC137">
        <f>(Table2[[#This Row],[Close Price]]/Table2[[#This Row],[Day Low]])-1</f>
        <v>2.8328611898016387E-3</v>
      </c>
      <c r="AD137">
        <f>(Table2[[#This Row],[Day High]]/Table2[[#This Row],[Close Price]])-1</f>
        <v>1.0000000000000009E-2</v>
      </c>
      <c r="AE137">
        <f>(Table2[[#This Row],[Close Price]]/Table2[[#This Row],[Current Week Low]])-1</f>
        <v>1.380376882982981E-2</v>
      </c>
      <c r="AF137">
        <f>(Table2[[#This Row],[Current Week High]]/Table2[[#This Row],[Close Price]])-1</f>
        <v>2.9378531073446235E-2</v>
      </c>
      <c r="AG137">
        <f>(Table2[[#This Row],[Close Price]]/Table2[[#This Row],[Current Month Low]])-1</f>
        <v>0.28056721169150634</v>
      </c>
      <c r="AH137">
        <f>(Table2[[#This Row],[Current Month High]]/Table2[[#This Row],[Close Price]])-1</f>
        <v>6.6723163841807764E-2</v>
      </c>
      <c r="AI137">
        <v>31.638418079095999</v>
      </c>
      <c r="AJ137">
        <v>163.982102908277</v>
      </c>
      <c r="AK137" t="str">
        <f>IF(AND(Table2[[#This Row],[20D EMA]]&gt;Table2[[#This Row],[50D EMA]],Table2[[#This Row],[50D EMA]]&gt;Table2[[#This Row],[200D EMA]]),"Uptrend","Downtrend/NoTrend")</f>
        <v>Downtrend/NoTrend</v>
      </c>
      <c r="AL137">
        <v>-0.05</v>
      </c>
      <c r="AM137" t="s">
        <v>3034</v>
      </c>
      <c r="AN137">
        <v>4.58</v>
      </c>
      <c r="AO137" t="s">
        <v>3033</v>
      </c>
      <c r="AP137">
        <v>0.105928414974627</v>
      </c>
      <c r="AQ137">
        <f>(Table2[[#This Row],[Sharpe Ratio]]-AVERAGE(Table2[Sharpe Ratio]))/_xlfn.STDEV.P(Table2[Sharpe Ratio])</f>
        <v>0.55193919237912392</v>
      </c>
      <c r="AR1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7">
        <f>_xlfn.RANK.AVG(Table2[[#This Row],[1Y Return vs Nifty Z-Score]],Table2[1Y Return vs Nifty Z-Score])</f>
        <v>91</v>
      </c>
      <c r="AT137">
        <f>_xlfn.RANK.AVG(Table2[[#This Row],[6M Return vs Nifty Z-Score]],Table2[6M Return vs Nifty Z-Score])</f>
        <v>205</v>
      </c>
      <c r="AU137">
        <f>_xlfn.RANK.AVG(Table2[[#This Row],[Sharpe Ratio Z-Score]],Table2[Sharpe Ratio Z-Score])</f>
        <v>203</v>
      </c>
      <c r="AV137">
        <f>(Table2[[#This Row],[Rank 1Y]]+Table2[[#This Row],[Rank 6M]]+Table2[[#This Row],[Rank Sharpe]])/3</f>
        <v>166.33333333333334</v>
      </c>
    </row>
    <row r="138" spans="1:48" x14ac:dyDescent="0.3">
      <c r="A138" t="s">
        <v>548</v>
      </c>
      <c r="B138" t="s">
        <v>549</v>
      </c>
      <c r="C138" t="s">
        <v>2988</v>
      </c>
      <c r="D138" t="s">
        <v>550</v>
      </c>
      <c r="E138">
        <v>34122.288167744999</v>
      </c>
      <c r="F138">
        <v>2541.1</v>
      </c>
      <c r="G138">
        <v>298.12247287370297</v>
      </c>
      <c r="H138">
        <f>(Table2[[#This Row],[1Y Return vs Nifty]]-AVERAGE(Table2[1Y Return vs Nifty]))/_xlfn.STDEV.P(Table2[1Y Return vs Nifty])</f>
        <v>3.0037207527842633</v>
      </c>
      <c r="I138">
        <v>-11.7448293838988</v>
      </c>
      <c r="J138">
        <f>(Table2[[#This Row],[1M Return vs Nifty]]-AVERAGE(Table2[1M Return vs Nifty]))/_xlfn.STDEV.P(Table2[1M Return vs Nifty])</f>
        <v>-1.3907148803055871</v>
      </c>
      <c r="K138">
        <v>-1.3455848315344201</v>
      </c>
      <c r="L138">
        <f>(Table2[[#This Row],[6M Return vs Nifty]]-AVERAGE(Table2[6M Return vs Nifty]))/_xlfn.STDEV.P(Table2[6M Return vs Nifty])</f>
        <v>-0.42250090278544422</v>
      </c>
      <c r="M138">
        <v>-9.3412057852866308</v>
      </c>
      <c r="N138">
        <f>(Table2[[#This Row],[1W Return vs Nifty]]-AVERAGE(Table2[1W Return vs Nifty]))/_xlfn.STDEV.P(Table2[1W Return vs Nifty])</f>
        <v>-1.7230980017283031</v>
      </c>
      <c r="O138">
        <v>2642.82</v>
      </c>
      <c r="P138">
        <v>2656.5287263867599</v>
      </c>
      <c r="Q138">
        <v>2215.7719830545102</v>
      </c>
      <c r="R138">
        <v>31.0592024504449</v>
      </c>
      <c r="S138">
        <f>(Table2[[#This Row],[Close Price]]-Table2[[#This Row],[20D EMA]])/Table2[[#This Row],[20D EMA]]</f>
        <v>-3.8489189577799565E-2</v>
      </c>
      <c r="T138">
        <f>(Table2[[#This Row],[Close Price]]-Table2[[#This Row],[50D EMA]])/Table2[[#This Row],[50D EMA]]</f>
        <v>-4.3450961113361927E-2</v>
      </c>
      <c r="U138">
        <f>(Table2[[#This Row],[Close Price]]-Table2[[#This Row],[200D EMA]])/Table2[[#This Row],[200D EMA]]</f>
        <v>0.14682377944729447</v>
      </c>
      <c r="V138">
        <v>0.50443609741180195</v>
      </c>
      <c r="W138">
        <v>2501</v>
      </c>
      <c r="X138">
        <v>2556.0500000000002</v>
      </c>
      <c r="Y138">
        <v>2492</v>
      </c>
      <c r="Z138">
        <v>2556.0500000000002</v>
      </c>
      <c r="AA138">
        <v>2425</v>
      </c>
      <c r="AB138">
        <v>2820</v>
      </c>
      <c r="AC138">
        <f>(Table2[[#This Row],[Close Price]]/Table2[[#This Row],[Day Low]])-1</f>
        <v>1.6033586565373792E-2</v>
      </c>
      <c r="AD138">
        <f>(Table2[[#This Row],[Day High]]/Table2[[#This Row],[Close Price]])-1</f>
        <v>5.8832788949667592E-3</v>
      </c>
      <c r="AE138">
        <f>(Table2[[#This Row],[Close Price]]/Table2[[#This Row],[Current Week Low]])-1</f>
        <v>1.970304975922943E-2</v>
      </c>
      <c r="AF138">
        <f>(Table2[[#This Row],[Current Week High]]/Table2[[#This Row],[Close Price]])-1</f>
        <v>5.8832788949667592E-3</v>
      </c>
      <c r="AG138">
        <f>(Table2[[#This Row],[Close Price]]/Table2[[#This Row],[Current Month Low]])-1</f>
        <v>4.7876288659793875E-2</v>
      </c>
      <c r="AH138">
        <f>(Table2[[#This Row],[Current Month High]]/Table2[[#This Row],[Close Price]])-1</f>
        <v>0.10975561764590136</v>
      </c>
      <c r="AI138">
        <v>28.475856912360701</v>
      </c>
      <c r="AJ138">
        <v>331.42614601018602</v>
      </c>
      <c r="AK138" t="str">
        <f>IF(AND(Table2[[#This Row],[20D EMA]]&gt;Table2[[#This Row],[50D EMA]],Table2[[#This Row],[50D EMA]]&gt;Table2[[#This Row],[200D EMA]]),"Uptrend","Downtrend/NoTrend")</f>
        <v>Downtrend/NoTrend</v>
      </c>
      <c r="AL138">
        <v>-0.2</v>
      </c>
      <c r="AM138" t="s">
        <v>3034</v>
      </c>
      <c r="AN138">
        <v>-5.25</v>
      </c>
      <c r="AO138" t="s">
        <v>3034</v>
      </c>
      <c r="AP138">
        <v>0.18794204765154601</v>
      </c>
      <c r="AQ138">
        <f>(Table2[[#This Row],[Sharpe Ratio]]-AVERAGE(Table2[Sharpe Ratio]))/_xlfn.STDEV.P(Table2[Sharpe Ratio])</f>
        <v>1.4804282150502559</v>
      </c>
      <c r="AR1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8">
        <f>_xlfn.RANK.AVG(Table2[[#This Row],[1Y Return vs Nifty Z-Score]],Table2[1Y Return vs Nifty Z-Score])</f>
        <v>9</v>
      </c>
      <c r="AT138">
        <f>_xlfn.RANK.AVG(Table2[[#This Row],[6M Return vs Nifty Z-Score]],Table2[6M Return vs Nifty Z-Score])</f>
        <v>442</v>
      </c>
      <c r="AU138">
        <f>_xlfn.RANK.AVG(Table2[[#This Row],[Sharpe Ratio Z-Score]],Table2[Sharpe Ratio Z-Score])</f>
        <v>52</v>
      </c>
      <c r="AV138">
        <f>(Table2[[#This Row],[Rank 1Y]]+Table2[[#This Row],[Rank 6M]]+Table2[[#This Row],[Rank Sharpe]])/3</f>
        <v>167.66666666666666</v>
      </c>
    </row>
    <row r="139" spans="1:48" x14ac:dyDescent="0.3">
      <c r="A139" t="s">
        <v>460</v>
      </c>
      <c r="B139" t="s">
        <v>461</v>
      </c>
      <c r="C139" t="s">
        <v>2988</v>
      </c>
      <c r="D139" t="s">
        <v>32</v>
      </c>
      <c r="E139">
        <v>46014.765906221997</v>
      </c>
      <c r="F139">
        <v>64.66</v>
      </c>
      <c r="G139">
        <v>110.897049802547</v>
      </c>
      <c r="H139">
        <f>(Table2[[#This Row],[1Y Return vs Nifty]]-AVERAGE(Table2[1Y Return vs Nifty]))/_xlfn.STDEV.P(Table2[1Y Return vs Nifty])</f>
        <v>0.78320554397057096</v>
      </c>
      <c r="I139">
        <v>-9.9336937913156795</v>
      </c>
      <c r="J139">
        <f>(Table2[[#This Row],[1M Return vs Nifty]]-AVERAGE(Table2[1M Return vs Nifty]))/_xlfn.STDEV.P(Table2[1M Return vs Nifty])</f>
        <v>-1.2160361144941065</v>
      </c>
      <c r="K139">
        <v>31.573678921918901</v>
      </c>
      <c r="L139">
        <f>(Table2[[#This Row],[6M Return vs Nifty]]-AVERAGE(Table2[6M Return vs Nifty]))/_xlfn.STDEV.P(Table2[6M Return vs Nifty])</f>
        <v>0.57598040102020887</v>
      </c>
      <c r="M139">
        <v>-2.6563245095947199</v>
      </c>
      <c r="N139">
        <f>(Table2[[#This Row],[1W Return vs Nifty]]-AVERAGE(Table2[1W Return vs Nifty]))/_xlfn.STDEV.P(Table2[1W Return vs Nifty])</f>
        <v>-0.25072452754464303</v>
      </c>
      <c r="O139">
        <v>66.02</v>
      </c>
      <c r="P139">
        <v>65.334326294497899</v>
      </c>
      <c r="Q139">
        <v>55.450165047982303</v>
      </c>
      <c r="R139">
        <v>41.969573355092798</v>
      </c>
      <c r="S139">
        <f>(Table2[[#This Row],[Close Price]]-Table2[[#This Row],[20D EMA]])/Table2[[#This Row],[20D EMA]]</f>
        <v>-2.0599818236897903E-2</v>
      </c>
      <c r="T139">
        <f>(Table2[[#This Row],[Close Price]]-Table2[[#This Row],[50D EMA]])/Table2[[#This Row],[50D EMA]]</f>
        <v>-1.032116396912614E-2</v>
      </c>
      <c r="U139">
        <f>(Table2[[#This Row],[Close Price]]-Table2[[#This Row],[200D EMA]])/Table2[[#This Row],[200D EMA]]</f>
        <v>0.16609211070964733</v>
      </c>
      <c r="V139">
        <v>0.61022670742572704</v>
      </c>
      <c r="W139">
        <v>64.45</v>
      </c>
      <c r="X139">
        <v>65.81</v>
      </c>
      <c r="Y139">
        <v>64.45</v>
      </c>
      <c r="Z139">
        <v>66.3</v>
      </c>
      <c r="AA139">
        <v>59</v>
      </c>
      <c r="AB139">
        <v>73.5</v>
      </c>
      <c r="AC139">
        <f>(Table2[[#This Row],[Close Price]]/Table2[[#This Row],[Day Low]])-1</f>
        <v>3.2583397982932638E-3</v>
      </c>
      <c r="AD139">
        <f>(Table2[[#This Row],[Day High]]/Table2[[#This Row],[Close Price]])-1</f>
        <v>1.7785338694710884E-2</v>
      </c>
      <c r="AE139">
        <f>(Table2[[#This Row],[Close Price]]/Table2[[#This Row],[Current Week Low]])-1</f>
        <v>3.2583397982932638E-3</v>
      </c>
      <c r="AF139">
        <f>(Table2[[#This Row],[Current Week High]]/Table2[[#This Row],[Close Price]])-1</f>
        <v>2.5363439529848542E-2</v>
      </c>
      <c r="AG139">
        <f>(Table2[[#This Row],[Close Price]]/Table2[[#This Row],[Current Month Low]])-1</f>
        <v>9.5932203389830439E-2</v>
      </c>
      <c r="AH139">
        <f>(Table2[[#This Row],[Current Month High]]/Table2[[#This Row],[Close Price]])-1</f>
        <v>0.13671512527064644</v>
      </c>
      <c r="AI139">
        <v>13.6715125270646</v>
      </c>
      <c r="AJ139">
        <v>141.26865671641701</v>
      </c>
      <c r="AK139" t="str">
        <f>IF(AND(Table2[[#This Row],[20D EMA]]&gt;Table2[[#This Row],[50D EMA]],Table2[[#This Row],[50D EMA]]&gt;Table2[[#This Row],[200D EMA]]),"Uptrend","Downtrend/NoTrend")</f>
        <v>Uptrend</v>
      </c>
      <c r="AL139">
        <v>-0.11</v>
      </c>
      <c r="AM139" t="s">
        <v>3034</v>
      </c>
      <c r="AN139">
        <v>-2.99</v>
      </c>
      <c r="AO139" t="s">
        <v>3034</v>
      </c>
      <c r="AP139">
        <v>9.8804808907260996E-2</v>
      </c>
      <c r="AQ139">
        <f>(Table2[[#This Row],[Sharpe Ratio]]-AVERAGE(Table2[Sharpe Ratio]))/_xlfn.STDEV.P(Table2[Sharpe Ratio])</f>
        <v>0.47129174610103414</v>
      </c>
      <c r="AR1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0.36371704905306446</v>
      </c>
      <c r="AS139">
        <f>_xlfn.RANK.AVG(Table2[[#This Row],[1Y Return vs Nifty Z-Score]],Table2[1Y Return vs Nifty Z-Score])</f>
        <v>116</v>
      </c>
      <c r="AT139">
        <f>_xlfn.RANK.AVG(Table2[[#This Row],[6M Return vs Nifty Z-Score]],Table2[6M Return vs Nifty Z-Score])</f>
        <v>166</v>
      </c>
      <c r="AU139">
        <f>_xlfn.RANK.AVG(Table2[[#This Row],[Sharpe Ratio Z-Score]],Table2[Sharpe Ratio Z-Score])</f>
        <v>223</v>
      </c>
      <c r="AV139">
        <f>(Table2[[#This Row],[Rank 1Y]]+Table2[[#This Row],[Rank 6M]]+Table2[[#This Row],[Rank Sharpe]])/3</f>
        <v>168.33333333333334</v>
      </c>
    </row>
    <row r="140" spans="1:48" x14ac:dyDescent="0.3">
      <c r="A140" t="s">
        <v>408</v>
      </c>
      <c r="B140" t="s">
        <v>409</v>
      </c>
      <c r="C140" t="s">
        <v>2997</v>
      </c>
      <c r="D140" t="s">
        <v>46</v>
      </c>
      <c r="E140">
        <v>57383.731729425002</v>
      </c>
      <c r="F140">
        <v>98.28</v>
      </c>
      <c r="G140">
        <v>104.365379527166</v>
      </c>
      <c r="H140">
        <f>(Table2[[#This Row],[1Y Return vs Nifty]]-AVERAGE(Table2[1Y Return vs Nifty]))/_xlfn.STDEV.P(Table2[1Y Return vs Nifty])</f>
        <v>0.70573917777132011</v>
      </c>
      <c r="I140">
        <v>2.5496879839703799</v>
      </c>
      <c r="J140">
        <f>(Table2[[#This Row],[1M Return vs Nifty]]-AVERAGE(Table2[1M Return vs Nifty]))/_xlfn.STDEV.P(Table2[1M Return vs Nifty])</f>
        <v>-1.2050211621722704E-2</v>
      </c>
      <c r="K140">
        <v>21.579259816879201</v>
      </c>
      <c r="L140">
        <f>(Table2[[#This Row],[6M Return vs Nifty]]-AVERAGE(Table2[6M Return vs Nifty]))/_xlfn.STDEV.P(Table2[6M Return vs Nifty])</f>
        <v>0.27283751503347964</v>
      </c>
      <c r="M140">
        <v>-4.7171949805138302</v>
      </c>
      <c r="N140">
        <f>(Table2[[#This Row],[1W Return vs Nifty]]-AVERAGE(Table2[1W Return vs Nifty]))/_xlfn.STDEV.P(Table2[1W Return vs Nifty])</f>
        <v>-0.7046399958931242</v>
      </c>
      <c r="O140">
        <v>92.15</v>
      </c>
      <c r="P140">
        <v>88.037606614407196</v>
      </c>
      <c r="Q140">
        <v>76.309612338286001</v>
      </c>
      <c r="R140">
        <v>58.099451297627503</v>
      </c>
      <c r="S140">
        <f>(Table2[[#This Row],[Close Price]]-Table2[[#This Row],[20D EMA]])/Table2[[#This Row],[20D EMA]]</f>
        <v>6.6521975040694473E-2</v>
      </c>
      <c r="T140">
        <f>(Table2[[#This Row],[Close Price]]-Table2[[#This Row],[50D EMA]])/Table2[[#This Row],[50D EMA]]</f>
        <v>0.11634111579671973</v>
      </c>
      <c r="U140">
        <f>(Table2[[#This Row],[Close Price]]-Table2[[#This Row],[200D EMA]])/Table2[[#This Row],[200D EMA]]</f>
        <v>0.28791114236457777</v>
      </c>
      <c r="V140">
        <v>1.5259938974626399</v>
      </c>
      <c r="W140">
        <v>94.86</v>
      </c>
      <c r="X140">
        <v>99.6</v>
      </c>
      <c r="Y140">
        <v>94.61</v>
      </c>
      <c r="Z140">
        <v>99.6</v>
      </c>
      <c r="AA140">
        <v>70.650000000000006</v>
      </c>
      <c r="AB140">
        <v>100.7</v>
      </c>
      <c r="AC140">
        <f>(Table2[[#This Row],[Close Price]]/Table2[[#This Row],[Day Low]])-1</f>
        <v>3.6053130929791344E-2</v>
      </c>
      <c r="AD140">
        <f>(Table2[[#This Row],[Day High]]/Table2[[#This Row],[Close Price]])-1</f>
        <v>1.3431013431013383E-2</v>
      </c>
      <c r="AE140">
        <f>(Table2[[#This Row],[Close Price]]/Table2[[#This Row],[Current Week Low]])-1</f>
        <v>3.8790825494133818E-2</v>
      </c>
      <c r="AF140">
        <f>(Table2[[#This Row],[Current Week High]]/Table2[[#This Row],[Close Price]])-1</f>
        <v>1.3431013431013383E-2</v>
      </c>
      <c r="AG140">
        <f>(Table2[[#This Row],[Close Price]]/Table2[[#This Row],[Current Month Low]])-1</f>
        <v>0.39108280254777061</v>
      </c>
      <c r="AH140">
        <f>(Table2[[#This Row],[Current Month High]]/Table2[[#This Row],[Close Price]])-1</f>
        <v>2.4623524623524684E-2</v>
      </c>
      <c r="AI140">
        <v>2.46235246235246</v>
      </c>
      <c r="AJ140">
        <v>135.40119760479001</v>
      </c>
      <c r="AK140" t="str">
        <f>IF(AND(Table2[[#This Row],[20D EMA]]&gt;Table2[[#This Row],[50D EMA]],Table2[[#This Row],[50D EMA]]&gt;Table2[[#This Row],[200D EMA]]),"Uptrend","Downtrend/NoTrend")</f>
        <v>Uptrend</v>
      </c>
      <c r="AL140">
        <v>0.08</v>
      </c>
      <c r="AM140" t="s">
        <v>3033</v>
      </c>
      <c r="AN140">
        <v>13.36</v>
      </c>
      <c r="AO140" t="s">
        <v>3033</v>
      </c>
      <c r="AP140">
        <v>0.132504934678571</v>
      </c>
      <c r="AQ140">
        <f>(Table2[[#This Row],[Sharpe Ratio]]-AVERAGE(Table2[Sharpe Ratio]))/_xlfn.STDEV.P(Table2[Sharpe Ratio])</f>
        <v>0.8528160832141225</v>
      </c>
      <c r="AR1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1.1147025685040755</v>
      </c>
      <c r="AS140">
        <f>_xlfn.RANK.AVG(Table2[[#This Row],[1Y Return vs Nifty Z-Score]],Table2[1Y Return vs Nifty Z-Score])</f>
        <v>125</v>
      </c>
      <c r="AT140">
        <f>_xlfn.RANK.AVG(Table2[[#This Row],[6M Return vs Nifty Z-Score]],Table2[6M Return vs Nifty Z-Score])</f>
        <v>234</v>
      </c>
      <c r="AU140">
        <f>_xlfn.RANK.AVG(Table2[[#This Row],[Sharpe Ratio Z-Score]],Table2[Sharpe Ratio Z-Score])</f>
        <v>147</v>
      </c>
      <c r="AV140">
        <f>(Table2[[#This Row],[Rank 1Y]]+Table2[[#This Row],[Rank 6M]]+Table2[[#This Row],[Rank Sharpe]])/3</f>
        <v>168.66666666666666</v>
      </c>
    </row>
    <row r="141" spans="1:48" x14ac:dyDescent="0.3">
      <c r="A141" t="s">
        <v>99</v>
      </c>
      <c r="B141" t="s">
        <v>100</v>
      </c>
      <c r="C141" t="s">
        <v>2993</v>
      </c>
      <c r="D141" t="s">
        <v>101</v>
      </c>
      <c r="E141">
        <v>280518.92840999999</v>
      </c>
      <c r="F141">
        <v>650</v>
      </c>
      <c r="G141">
        <v>84.025648189508402</v>
      </c>
      <c r="H141">
        <f>(Table2[[#This Row],[1Y Return vs Nifty]]-AVERAGE(Table2[1Y Return vs Nifty]))/_xlfn.STDEV.P(Table2[1Y Return vs Nifty])</f>
        <v>0.46450760762666043</v>
      </c>
      <c r="I141">
        <v>-14.206582723339</v>
      </c>
      <c r="J141">
        <f>(Table2[[#This Row],[1M Return vs Nifty]]-AVERAGE(Table2[1M Return vs Nifty]))/_xlfn.STDEV.P(Table2[1M Return vs Nifty])</f>
        <v>-1.6281438374895147</v>
      </c>
      <c r="K141">
        <v>97.212497945026897</v>
      </c>
      <c r="L141">
        <f>(Table2[[#This Row],[6M Return vs Nifty]]-AVERAGE(Table2[6M Return vs Nifty]))/_xlfn.STDEV.P(Table2[6M Return vs Nifty])</f>
        <v>2.5668856074460646</v>
      </c>
      <c r="M141">
        <v>0.811349107918932</v>
      </c>
      <c r="N141">
        <f>(Table2[[#This Row],[1W Return vs Nifty]]-AVERAGE(Table2[1W Return vs Nifty]))/_xlfn.STDEV.P(Table2[1W Return vs Nifty])</f>
        <v>0.51304530485602817</v>
      </c>
      <c r="O141">
        <v>656.04</v>
      </c>
      <c r="P141">
        <v>588.37988988519999</v>
      </c>
      <c r="Q141">
        <v>425.25454736366402</v>
      </c>
      <c r="R141">
        <v>50.7652288612353</v>
      </c>
      <c r="S141">
        <f>(Table2[[#This Row],[Close Price]]-Table2[[#This Row],[20D EMA]])/Table2[[#This Row],[20D EMA]]</f>
        <v>-9.2067556856288701E-3</v>
      </c>
      <c r="T141">
        <f>(Table2[[#This Row],[Close Price]]-Table2[[#This Row],[50D EMA]])/Table2[[#This Row],[50D EMA]]</f>
        <v>0.10472844360269153</v>
      </c>
      <c r="U141">
        <f>(Table2[[#This Row],[Close Price]]-Table2[[#This Row],[200D EMA]])/Table2[[#This Row],[200D EMA]]</f>
        <v>0.52849629481831473</v>
      </c>
      <c r="V141">
        <v>0.22664054507946599</v>
      </c>
      <c r="W141">
        <v>648</v>
      </c>
      <c r="X141">
        <v>664.8</v>
      </c>
      <c r="Y141">
        <v>648</v>
      </c>
      <c r="Z141">
        <v>672</v>
      </c>
      <c r="AA141">
        <v>596.79999999999995</v>
      </c>
      <c r="AB141">
        <v>740</v>
      </c>
      <c r="AC141">
        <f>(Table2[[#This Row],[Close Price]]/Table2[[#This Row],[Day Low]])-1</f>
        <v>3.0864197530864335E-3</v>
      </c>
      <c r="AD141">
        <f>(Table2[[#This Row],[Day High]]/Table2[[#This Row],[Close Price]])-1</f>
        <v>2.2769230769230653E-2</v>
      </c>
      <c r="AE141">
        <f>(Table2[[#This Row],[Close Price]]/Table2[[#This Row],[Current Week Low]])-1</f>
        <v>3.0864197530864335E-3</v>
      </c>
      <c r="AF141">
        <f>(Table2[[#This Row],[Current Week High]]/Table2[[#This Row],[Close Price]])-1</f>
        <v>3.3846153846153859E-2</v>
      </c>
      <c r="AG141">
        <f>(Table2[[#This Row],[Close Price]]/Table2[[#This Row],[Current Month Low]])-1</f>
        <v>8.9142091152815128E-2</v>
      </c>
      <c r="AH141">
        <f>(Table2[[#This Row],[Current Month High]]/Table2[[#This Row],[Close Price]])-1</f>
        <v>0.13846153846153841</v>
      </c>
      <c r="AI141">
        <v>24.2615384615384</v>
      </c>
      <c r="AJ141">
        <v>128.390723822909</v>
      </c>
      <c r="AK141" t="str">
        <f>IF(AND(Table2[[#This Row],[20D EMA]]&gt;Table2[[#This Row],[50D EMA]],Table2[[#This Row],[50D EMA]]&gt;Table2[[#This Row],[200D EMA]]),"Uptrend","Downtrend/NoTrend")</f>
        <v>Uptrend</v>
      </c>
      <c r="AL141">
        <v>0.72</v>
      </c>
      <c r="AM141" t="s">
        <v>3033</v>
      </c>
      <c r="AN141">
        <v>-5.54</v>
      </c>
      <c r="AO141" t="s">
        <v>3034</v>
      </c>
      <c r="AP141">
        <v>5.8618565286214001E-2</v>
      </c>
      <c r="AQ141">
        <f>(Table2[[#This Row],[Sharpe Ratio]]-AVERAGE(Table2[Sharpe Ratio]))/_xlfn.STDEV.P(Table2[Sharpe Ratio])</f>
        <v>1.6337065438160082E-2</v>
      </c>
      <c r="AR1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1.9326317478773987</v>
      </c>
      <c r="AS141">
        <f>_xlfn.RANK.AVG(Table2[[#This Row],[1Y Return vs Nifty Z-Score]],Table2[1Y Return vs Nifty Z-Score])</f>
        <v>156</v>
      </c>
      <c r="AT141">
        <f>_xlfn.RANK.AVG(Table2[[#This Row],[6M Return vs Nifty Z-Score]],Table2[6M Return vs Nifty Z-Score])</f>
        <v>19</v>
      </c>
      <c r="AU141">
        <f>_xlfn.RANK.AVG(Table2[[#This Row],[Sharpe Ratio Z-Score]],Table2[Sharpe Ratio Z-Score])</f>
        <v>332</v>
      </c>
      <c r="AV141">
        <f>(Table2[[#This Row],[Rank 1Y]]+Table2[[#This Row],[Rank 6M]]+Table2[[#This Row],[Rank Sharpe]])/3</f>
        <v>169</v>
      </c>
    </row>
    <row r="142" spans="1:48" x14ac:dyDescent="0.3">
      <c r="A142" t="s">
        <v>837</v>
      </c>
      <c r="B142" t="s">
        <v>838</v>
      </c>
      <c r="C142" t="s">
        <v>2995</v>
      </c>
      <c r="D142" t="s">
        <v>376</v>
      </c>
      <c r="E142">
        <v>17767.88974912</v>
      </c>
      <c r="F142">
        <v>551.4</v>
      </c>
      <c r="G142">
        <v>97.176914721914301</v>
      </c>
      <c r="H142">
        <f>(Table2[[#This Row],[1Y Return vs Nifty]]-AVERAGE(Table2[1Y Return vs Nifty]))/_xlfn.STDEV.P(Table2[1Y Return vs Nifty])</f>
        <v>0.6204831523542117</v>
      </c>
      <c r="I142">
        <v>-1.97113775430739</v>
      </c>
      <c r="J142">
        <f>(Table2[[#This Row],[1M Return vs Nifty]]-AVERAGE(Table2[1M Return vs Nifty]))/_xlfn.STDEV.P(Table2[1M Return vs Nifty])</f>
        <v>-0.4480707192220636</v>
      </c>
      <c r="K142">
        <v>19.295730534847401</v>
      </c>
      <c r="L142">
        <f>(Table2[[#This Row],[6M Return vs Nifty]]-AVERAGE(Table2[6M Return vs Nifty]))/_xlfn.STDEV.P(Table2[6M Return vs Nifty])</f>
        <v>0.2035752948368838</v>
      </c>
      <c r="M142">
        <v>-1.42857055761927</v>
      </c>
      <c r="N142">
        <f>(Table2[[#This Row],[1W Return vs Nifty]]-AVERAGE(Table2[1W Return vs Nifty]))/_xlfn.STDEV.P(Table2[1W Return vs Nifty])</f>
        <v>1.9693491438903733E-2</v>
      </c>
      <c r="O142">
        <v>553.23</v>
      </c>
      <c r="P142">
        <v>537.87924850314005</v>
      </c>
      <c r="Q142">
        <v>459.75512459114702</v>
      </c>
      <c r="R142">
        <v>51.509493032564599</v>
      </c>
      <c r="S142">
        <f>(Table2[[#This Row],[Close Price]]-Table2[[#This Row],[20D EMA]])/Table2[[#This Row],[20D EMA]]</f>
        <v>-3.3078466460604826E-3</v>
      </c>
      <c r="T142">
        <f>(Table2[[#This Row],[Close Price]]-Table2[[#This Row],[50D EMA]])/Table2[[#This Row],[50D EMA]]</f>
        <v>2.5137150270226494E-2</v>
      </c>
      <c r="U142">
        <f>(Table2[[#This Row],[Close Price]]-Table2[[#This Row],[200D EMA]])/Table2[[#This Row],[200D EMA]]</f>
        <v>0.1993341031061944</v>
      </c>
      <c r="V142">
        <v>0.75210281874477203</v>
      </c>
      <c r="W142">
        <v>548.35</v>
      </c>
      <c r="X142">
        <v>561.75</v>
      </c>
      <c r="Y142">
        <v>548.35</v>
      </c>
      <c r="Z142">
        <v>591</v>
      </c>
      <c r="AA142">
        <v>472.95</v>
      </c>
      <c r="AB142">
        <v>591</v>
      </c>
      <c r="AC142">
        <f>(Table2[[#This Row],[Close Price]]/Table2[[#This Row],[Day Low]])-1</f>
        <v>5.5621409683594969E-3</v>
      </c>
      <c r="AD142">
        <f>(Table2[[#This Row],[Day High]]/Table2[[#This Row],[Close Price]])-1</f>
        <v>1.8770402611534287E-2</v>
      </c>
      <c r="AE142">
        <f>(Table2[[#This Row],[Close Price]]/Table2[[#This Row],[Current Week Low]])-1</f>
        <v>5.5621409683594969E-3</v>
      </c>
      <c r="AF142">
        <f>(Table2[[#This Row],[Current Week High]]/Table2[[#This Row],[Close Price]])-1</f>
        <v>7.1817192600653001E-2</v>
      </c>
      <c r="AG142">
        <f>(Table2[[#This Row],[Close Price]]/Table2[[#This Row],[Current Month Low]])-1</f>
        <v>0.16587377101173484</v>
      </c>
      <c r="AH142">
        <f>(Table2[[#This Row],[Current Month High]]/Table2[[#This Row],[Close Price]])-1</f>
        <v>7.1817192600653001E-2</v>
      </c>
      <c r="AI142">
        <v>8.4512150888647</v>
      </c>
      <c r="AJ142">
        <v>138.59800951968799</v>
      </c>
      <c r="AK142" t="str">
        <f>IF(AND(Table2[[#This Row],[20D EMA]]&gt;Table2[[#This Row],[50D EMA]],Table2[[#This Row],[50D EMA]]&gt;Table2[[#This Row],[200D EMA]]),"Uptrend","Downtrend/NoTrend")</f>
        <v>Uptrend</v>
      </c>
      <c r="AL142">
        <v>-0.02</v>
      </c>
      <c r="AM142" t="s">
        <v>3034</v>
      </c>
      <c r="AN142">
        <v>-0.68</v>
      </c>
      <c r="AO142" t="s">
        <v>3034</v>
      </c>
      <c r="AP142">
        <v>0.144358320140025</v>
      </c>
      <c r="AQ142">
        <f>(Table2[[#This Row],[Sharpe Ratio]]-AVERAGE(Table2[Sharpe Ratio]))/_xlfn.STDEV.P(Table2[Sharpe Ratio])</f>
        <v>0.98701009368802961</v>
      </c>
      <c r="AR1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1.3826913130959653</v>
      </c>
      <c r="AS142">
        <f>_xlfn.RANK.AVG(Table2[[#This Row],[1Y Return vs Nifty Z-Score]],Table2[1Y Return vs Nifty Z-Score])</f>
        <v>140</v>
      </c>
      <c r="AT142">
        <f>_xlfn.RANK.AVG(Table2[[#This Row],[6M Return vs Nifty Z-Score]],Table2[6M Return vs Nifty Z-Score])</f>
        <v>248</v>
      </c>
      <c r="AU142">
        <f>_xlfn.RANK.AVG(Table2[[#This Row],[Sharpe Ratio Z-Score]],Table2[Sharpe Ratio Z-Score])</f>
        <v>121</v>
      </c>
      <c r="AV142">
        <f>(Table2[[#This Row],[Rank 1Y]]+Table2[[#This Row],[Rank 6M]]+Table2[[#This Row],[Rank Sharpe]])/3</f>
        <v>169.66666666666666</v>
      </c>
    </row>
    <row r="143" spans="1:48" x14ac:dyDescent="0.3">
      <c r="A143" t="s">
        <v>107</v>
      </c>
      <c r="B143" t="s">
        <v>108</v>
      </c>
      <c r="C143" t="s">
        <v>2992</v>
      </c>
      <c r="D143" t="s">
        <v>109</v>
      </c>
      <c r="E143">
        <v>269686.24839721998</v>
      </c>
      <c r="F143">
        <v>9474.65</v>
      </c>
      <c r="G143">
        <v>77.961422760197294</v>
      </c>
      <c r="H143">
        <f>(Table2[[#This Row],[1Y Return vs Nifty]]-AVERAGE(Table2[1Y Return vs Nifty]))/_xlfn.STDEV.P(Table2[1Y Return vs Nifty])</f>
        <v>0.39258519145809156</v>
      </c>
      <c r="I143">
        <v>3.5771517943265501</v>
      </c>
      <c r="J143">
        <f>(Table2[[#This Row],[1M Return vs Nifty]]-AVERAGE(Table2[1M Return vs Nifty]))/_xlfn.STDEV.P(Table2[1M Return vs Nifty])</f>
        <v>8.7045687682536635E-2</v>
      </c>
      <c r="K143">
        <v>35.241830482548899</v>
      </c>
      <c r="L143">
        <f>(Table2[[#This Row],[6M Return vs Nifty]]-AVERAGE(Table2[6M Return vs Nifty]))/_xlfn.STDEV.P(Table2[6M Return vs Nifty])</f>
        <v>0.68723989880986902</v>
      </c>
      <c r="M143">
        <v>-3.7358927677022198</v>
      </c>
      <c r="N143">
        <f>(Table2[[#This Row],[1W Return vs Nifty]]-AVERAGE(Table2[1W Return vs Nifty]))/_xlfn.STDEV.P(Table2[1W Return vs Nifty])</f>
        <v>-0.48850401849657771</v>
      </c>
      <c r="O143">
        <v>9556.5400000000009</v>
      </c>
      <c r="P143">
        <v>9232.3087969152202</v>
      </c>
      <c r="Q143">
        <v>7670.6009844601604</v>
      </c>
      <c r="R143">
        <v>51.118665531121501</v>
      </c>
      <c r="S143">
        <f>(Table2[[#This Row],[Close Price]]-Table2[[#This Row],[20D EMA]])/Table2[[#This Row],[20D EMA]]</f>
        <v>-8.5690009145570709E-3</v>
      </c>
      <c r="T143">
        <f>(Table2[[#This Row],[Close Price]]-Table2[[#This Row],[50D EMA]])/Table2[[#This Row],[50D EMA]]</f>
        <v>2.6249252317659975E-2</v>
      </c>
      <c r="U143">
        <f>(Table2[[#This Row],[Close Price]]-Table2[[#This Row],[200D EMA]])/Table2[[#This Row],[200D EMA]]</f>
        <v>0.2351900482367229</v>
      </c>
      <c r="V143">
        <v>0.67155244968057903</v>
      </c>
      <c r="W143">
        <v>9441.5</v>
      </c>
      <c r="X143">
        <v>9660.2999999999993</v>
      </c>
      <c r="Y143">
        <v>9441.5</v>
      </c>
      <c r="Z143">
        <v>9825</v>
      </c>
      <c r="AA143">
        <v>8808</v>
      </c>
      <c r="AB143">
        <v>10038.799999999999</v>
      </c>
      <c r="AC143">
        <f>(Table2[[#This Row],[Close Price]]/Table2[[#This Row],[Day Low]])-1</f>
        <v>3.511094635386236E-3</v>
      </c>
      <c r="AD143">
        <f>(Table2[[#This Row],[Day High]]/Table2[[#This Row],[Close Price]])-1</f>
        <v>1.9594391349548435E-2</v>
      </c>
      <c r="AE143">
        <f>(Table2[[#This Row],[Close Price]]/Table2[[#This Row],[Current Week Low]])-1</f>
        <v>3.511094635386236E-3</v>
      </c>
      <c r="AF143">
        <f>(Table2[[#This Row],[Current Week High]]/Table2[[#This Row],[Close Price]])-1</f>
        <v>3.6977619226040037E-2</v>
      </c>
      <c r="AG143">
        <f>(Table2[[#This Row],[Close Price]]/Table2[[#This Row],[Current Month Low]])-1</f>
        <v>7.5686875567665624E-2</v>
      </c>
      <c r="AH143">
        <f>(Table2[[#This Row],[Current Month High]]/Table2[[#This Row],[Close Price]])-1</f>
        <v>5.9543096578765331E-2</v>
      </c>
      <c r="AI143">
        <v>5.9543096578765304</v>
      </c>
      <c r="AJ143">
        <v>108.646773838361</v>
      </c>
      <c r="AK143" t="str">
        <f>IF(AND(Table2[[#This Row],[20D EMA]]&gt;Table2[[#This Row],[50D EMA]],Table2[[#This Row],[50D EMA]]&gt;Table2[[#This Row],[200D EMA]]),"Uptrend","Downtrend/NoTrend")</f>
        <v>Uptrend</v>
      </c>
      <c r="AL143">
        <v>-0.1</v>
      </c>
      <c r="AM143" t="s">
        <v>3034</v>
      </c>
      <c r="AN143">
        <v>-2.58</v>
      </c>
      <c r="AO143" t="s">
        <v>3034</v>
      </c>
      <c r="AP143">
        <v>0.10647223353741</v>
      </c>
      <c r="AQ143">
        <f>(Table2[[#This Row],[Sharpe Ratio]]-AVERAGE(Table2[Sharpe Ratio]))/_xlfn.STDEV.P(Table2[Sharpe Ratio])</f>
        <v>0.55809584645464705</v>
      </c>
      <c r="AR1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1.2364626059085666</v>
      </c>
      <c r="AS143">
        <f>_xlfn.RANK.AVG(Table2[[#This Row],[1Y Return vs Nifty Z-Score]],Table2[1Y Return vs Nifty Z-Score])</f>
        <v>171</v>
      </c>
      <c r="AT143">
        <f>_xlfn.RANK.AVG(Table2[[#This Row],[6M Return vs Nifty Z-Score]],Table2[6M Return vs Nifty Z-Score])</f>
        <v>144</v>
      </c>
      <c r="AU143">
        <f>_xlfn.RANK.AVG(Table2[[#This Row],[Sharpe Ratio Z-Score]],Table2[Sharpe Ratio Z-Score])</f>
        <v>202</v>
      </c>
      <c r="AV143">
        <f>(Table2[[#This Row],[Rank 1Y]]+Table2[[#This Row],[Rank 6M]]+Table2[[#This Row],[Rank Sharpe]])/3</f>
        <v>172.33333333333334</v>
      </c>
    </row>
    <row r="144" spans="1:48" x14ac:dyDescent="0.3">
      <c r="A144" t="s">
        <v>1193</v>
      </c>
      <c r="B144" t="s">
        <v>1194</v>
      </c>
      <c r="C144" t="s">
        <v>2994</v>
      </c>
      <c r="D144" t="s">
        <v>62</v>
      </c>
      <c r="E144">
        <v>9419.7686532449898</v>
      </c>
      <c r="F144">
        <v>7267.8</v>
      </c>
      <c r="G144">
        <v>125.52389014432801</v>
      </c>
      <c r="H144">
        <f>(Table2[[#This Row],[1Y Return vs Nifty]]-AVERAGE(Table2[1Y Return vs Nifty]))/_xlfn.STDEV.P(Table2[1Y Return vs Nifty])</f>
        <v>0.95668156503139967</v>
      </c>
      <c r="I144">
        <v>11.346421617424999</v>
      </c>
      <c r="J144">
        <f>(Table2[[#This Row],[1M Return vs Nifty]]-AVERAGE(Table2[1M Return vs Nifty]))/_xlfn.STDEV.P(Table2[1M Return vs Nifty])</f>
        <v>0.83636918919885561</v>
      </c>
      <c r="K144">
        <v>25.042799373486201</v>
      </c>
      <c r="L144">
        <f>(Table2[[#This Row],[6M Return vs Nifty]]-AVERAGE(Table2[6M Return vs Nifty]))/_xlfn.STDEV.P(Table2[6M Return vs Nifty])</f>
        <v>0.37789088190595799</v>
      </c>
      <c r="M144">
        <v>11.473478871092899</v>
      </c>
      <c r="N144">
        <f>(Table2[[#This Row],[1W Return vs Nifty]]-AVERAGE(Table2[1W Return vs Nifty]))/_xlfn.STDEV.P(Table2[1W Return vs Nifty])</f>
        <v>2.8614246393830411</v>
      </c>
      <c r="O144">
        <v>6607.54</v>
      </c>
      <c r="P144">
        <v>6557.4595962842404</v>
      </c>
      <c r="Q144">
        <v>5677.6441716388399</v>
      </c>
      <c r="R144">
        <v>85.530991551364906</v>
      </c>
      <c r="S144">
        <f>(Table2[[#This Row],[Close Price]]-Table2[[#This Row],[20D EMA]])/Table2[[#This Row],[20D EMA]]</f>
        <v>9.9925236926299385E-2</v>
      </c>
      <c r="T144">
        <f>(Table2[[#This Row],[Close Price]]-Table2[[#This Row],[50D EMA]])/Table2[[#This Row],[50D EMA]]</f>
        <v>0.10832554791771366</v>
      </c>
      <c r="U144">
        <f>(Table2[[#This Row],[Close Price]]-Table2[[#This Row],[200D EMA]])/Table2[[#This Row],[200D EMA]]</f>
        <v>0.28007317476927496</v>
      </c>
      <c r="V144">
        <v>1.0979594557527701</v>
      </c>
      <c r="W144">
        <v>7157.95</v>
      </c>
      <c r="X144">
        <v>7689.8</v>
      </c>
      <c r="Y144">
        <v>6551</v>
      </c>
      <c r="Z144">
        <v>7689.8</v>
      </c>
      <c r="AA144">
        <v>5540.1</v>
      </c>
      <c r="AB144">
        <v>7689.8</v>
      </c>
      <c r="AC144">
        <f>(Table2[[#This Row],[Close Price]]/Table2[[#This Row],[Day Low]])-1</f>
        <v>1.5346572691901983E-2</v>
      </c>
      <c r="AD144">
        <f>(Table2[[#This Row],[Day High]]/Table2[[#This Row],[Close Price]])-1</f>
        <v>5.8064338589394415E-2</v>
      </c>
      <c r="AE144">
        <f>(Table2[[#This Row],[Close Price]]/Table2[[#This Row],[Current Week Low]])-1</f>
        <v>0.10941840940314451</v>
      </c>
      <c r="AF144">
        <f>(Table2[[#This Row],[Current Week High]]/Table2[[#This Row],[Close Price]])-1</f>
        <v>5.8064338589394415E-2</v>
      </c>
      <c r="AG144">
        <f>(Table2[[#This Row],[Close Price]]/Table2[[#This Row],[Current Month Low]])-1</f>
        <v>0.31185357665024083</v>
      </c>
      <c r="AH144">
        <f>(Table2[[#This Row],[Current Month High]]/Table2[[#This Row],[Close Price]])-1</f>
        <v>5.8064338589394415E-2</v>
      </c>
      <c r="AI144">
        <v>7.1851179173890198</v>
      </c>
      <c r="AJ144">
        <v>161.90742175534601</v>
      </c>
      <c r="AK144" t="str">
        <f>IF(AND(Table2[[#This Row],[20D EMA]]&gt;Table2[[#This Row],[50D EMA]],Table2[[#This Row],[50D EMA]]&gt;Table2[[#This Row],[200D EMA]]),"Uptrend","Downtrend/NoTrend")</f>
        <v>Uptrend</v>
      </c>
      <c r="AL144">
        <v>0.09</v>
      </c>
      <c r="AM144" t="s">
        <v>3033</v>
      </c>
      <c r="AN144">
        <v>15.53</v>
      </c>
      <c r="AO144" t="s">
        <v>3033</v>
      </c>
      <c r="AP144">
        <v>0.10399029052216199</v>
      </c>
      <c r="AQ144">
        <f>(Table2[[#This Row],[Sharpe Ratio]]-AVERAGE(Table2[Sharpe Ratio]))/_xlfn.STDEV.P(Table2[Sharpe Ratio])</f>
        <v>0.52999738563373511</v>
      </c>
      <c r="AR1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5.5623636611529896</v>
      </c>
      <c r="AS144">
        <f>_xlfn.RANK.AVG(Table2[[#This Row],[1Y Return vs Nifty Z-Score]],Table2[1Y Return vs Nifty Z-Score])</f>
        <v>95</v>
      </c>
      <c r="AT144">
        <f>_xlfn.RANK.AVG(Table2[[#This Row],[6M Return vs Nifty Z-Score]],Table2[6M Return vs Nifty Z-Score])</f>
        <v>214</v>
      </c>
      <c r="AU144">
        <f>_xlfn.RANK.AVG(Table2[[#This Row],[Sharpe Ratio Z-Score]],Table2[Sharpe Ratio Z-Score])</f>
        <v>208</v>
      </c>
      <c r="AV144">
        <f>(Table2[[#This Row],[Rank 1Y]]+Table2[[#This Row],[Rank 6M]]+Table2[[#This Row],[Rank Sharpe]])/3</f>
        <v>172.33333333333334</v>
      </c>
    </row>
    <row r="145" spans="1:48" x14ac:dyDescent="0.3">
      <c r="A145" t="s">
        <v>371</v>
      </c>
      <c r="B145" t="s">
        <v>372</v>
      </c>
      <c r="C145" t="s">
        <v>3002</v>
      </c>
      <c r="D145" t="s">
        <v>373</v>
      </c>
      <c r="E145">
        <v>64645.725562469997</v>
      </c>
      <c r="F145">
        <v>1008.05</v>
      </c>
      <c r="G145">
        <v>113.171426309753</v>
      </c>
      <c r="H145">
        <f>(Table2[[#This Row],[1Y Return vs Nifty]]-AVERAGE(Table2[1Y Return vs Nifty]))/_xlfn.STDEV.P(Table2[1Y Return vs Nifty])</f>
        <v>0.81017991284621282</v>
      </c>
      <c r="I145">
        <v>34.564351770860704</v>
      </c>
      <c r="J145">
        <f>(Table2[[#This Row],[1M Return vs Nifty]]-AVERAGE(Table2[1M Return vs Nifty]))/_xlfn.STDEV.P(Table2[1M Return vs Nifty])</f>
        <v>3.0756710948694979</v>
      </c>
      <c r="K145">
        <v>14.5590209279791</v>
      </c>
      <c r="L145">
        <f>(Table2[[#This Row],[6M Return vs Nifty]]-AVERAGE(Table2[6M Return vs Nifty]))/_xlfn.STDEV.P(Table2[6M Return vs Nifty])</f>
        <v>5.9905131997397949E-2</v>
      </c>
      <c r="M145">
        <v>11.265702301375599</v>
      </c>
      <c r="N145">
        <f>(Table2[[#This Row],[1W Return vs Nifty]]-AVERAGE(Table2[1W Return vs Nifty]))/_xlfn.STDEV.P(Table2[1W Return vs Nifty])</f>
        <v>2.8156609680189657</v>
      </c>
      <c r="O145">
        <v>867.73</v>
      </c>
      <c r="P145">
        <v>780.59197642464301</v>
      </c>
      <c r="Q145">
        <v>684.37082292687796</v>
      </c>
      <c r="R145">
        <v>64.825621968530598</v>
      </c>
      <c r="S145">
        <f>(Table2[[#This Row],[Close Price]]-Table2[[#This Row],[20D EMA]])/Table2[[#This Row],[20D EMA]]</f>
        <v>0.16170928745116561</v>
      </c>
      <c r="T145">
        <f>(Table2[[#This Row],[Close Price]]-Table2[[#This Row],[50D EMA]])/Table2[[#This Row],[50D EMA]]</f>
        <v>0.29139170071563675</v>
      </c>
      <c r="U145">
        <f>(Table2[[#This Row],[Close Price]]-Table2[[#This Row],[200D EMA]])/Table2[[#This Row],[200D EMA]]</f>
        <v>0.47295876187244423</v>
      </c>
      <c r="V145">
        <v>3.7885123184528799</v>
      </c>
      <c r="W145">
        <v>990.65</v>
      </c>
      <c r="X145">
        <v>1054</v>
      </c>
      <c r="Y145">
        <v>984</v>
      </c>
      <c r="Z145">
        <v>1104</v>
      </c>
      <c r="AA145">
        <v>579.79999999999995</v>
      </c>
      <c r="AB145">
        <v>1187</v>
      </c>
      <c r="AC145">
        <f>(Table2[[#This Row],[Close Price]]/Table2[[#This Row],[Day Low]])-1</f>
        <v>1.756422550850445E-2</v>
      </c>
      <c r="AD145">
        <f>(Table2[[#This Row],[Day High]]/Table2[[#This Row],[Close Price]])-1</f>
        <v>4.5583056396012234E-2</v>
      </c>
      <c r="AE145">
        <f>(Table2[[#This Row],[Close Price]]/Table2[[#This Row],[Current Week Low]])-1</f>
        <v>2.4441056910569081E-2</v>
      </c>
      <c r="AF145">
        <f>(Table2[[#This Row],[Current Week High]]/Table2[[#This Row],[Close Price]])-1</f>
        <v>9.5183770646297461E-2</v>
      </c>
      <c r="AG145">
        <f>(Table2[[#This Row],[Close Price]]/Table2[[#This Row],[Current Month Low]])-1</f>
        <v>0.7386167644015178</v>
      </c>
      <c r="AH145">
        <f>(Table2[[#This Row],[Current Month High]]/Table2[[#This Row],[Close Price]])-1</f>
        <v>0.17752095630177078</v>
      </c>
      <c r="AI145">
        <v>17.752095630176999</v>
      </c>
      <c r="AJ145">
        <v>145.865853658536</v>
      </c>
      <c r="AK145" t="str">
        <f>IF(AND(Table2[[#This Row],[20D EMA]]&gt;Table2[[#This Row],[50D EMA]],Table2[[#This Row],[50D EMA]]&gt;Table2[[#This Row],[200D EMA]]),"Uptrend","Downtrend/NoTrend")</f>
        <v>Uptrend</v>
      </c>
      <c r="AL145">
        <v>0.37</v>
      </c>
      <c r="AM145" t="s">
        <v>3033</v>
      </c>
      <c r="AN145">
        <v>44</v>
      </c>
      <c r="AO145" t="s">
        <v>3033</v>
      </c>
      <c r="AP145">
        <v>0.142568458904479</v>
      </c>
      <c r="AQ145">
        <f>(Table2[[#This Row],[Sharpe Ratio]]-AVERAGE(Table2[Sharpe Ratio]))/_xlfn.STDEV.P(Table2[Sharpe Ratio])</f>
        <v>0.96674679775702577</v>
      </c>
      <c r="AR1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7.7281639054891</v>
      </c>
      <c r="AS145">
        <f>_xlfn.RANK.AVG(Table2[[#This Row],[1Y Return vs Nifty Z-Score]],Table2[1Y Return vs Nifty Z-Score])</f>
        <v>112</v>
      </c>
      <c r="AT145">
        <f>_xlfn.RANK.AVG(Table2[[#This Row],[6M Return vs Nifty Z-Score]],Table2[6M Return vs Nifty Z-Score])</f>
        <v>283</v>
      </c>
      <c r="AU145">
        <f>_xlfn.RANK.AVG(Table2[[#This Row],[Sharpe Ratio Z-Score]],Table2[Sharpe Ratio Z-Score])</f>
        <v>126</v>
      </c>
      <c r="AV145">
        <f>(Table2[[#This Row],[Rank 1Y]]+Table2[[#This Row],[Rank 6M]]+Table2[[#This Row],[Rank Sharpe]])/3</f>
        <v>173.66666666666666</v>
      </c>
    </row>
    <row r="146" spans="1:48" x14ac:dyDescent="0.3">
      <c r="A146" t="s">
        <v>1426</v>
      </c>
      <c r="B146" t="s">
        <v>1427</v>
      </c>
      <c r="C146" t="s">
        <v>2992</v>
      </c>
      <c r="D146" t="s">
        <v>196</v>
      </c>
      <c r="E146">
        <v>6843.1973016000002</v>
      </c>
      <c r="F146">
        <v>484.65</v>
      </c>
      <c r="G146">
        <v>130.91719338711999</v>
      </c>
      <c r="H146">
        <f>(Table2[[#This Row],[1Y Return vs Nifty]]-AVERAGE(Table2[1Y Return vs Nifty]))/_xlfn.STDEV.P(Table2[1Y Return vs Nifty])</f>
        <v>1.0206467663374865</v>
      </c>
      <c r="I146">
        <v>19.002350205286302</v>
      </c>
      <c r="J146">
        <f>(Table2[[#This Row],[1M Return vs Nifty]]-AVERAGE(Table2[1M Return vs Nifty]))/_xlfn.STDEV.P(Table2[1M Return vs Nifty])</f>
        <v>1.5747612578794166</v>
      </c>
      <c r="K146">
        <v>10.5418647751051</v>
      </c>
      <c r="L146">
        <f>(Table2[[#This Row],[6M Return vs Nifty]]-AVERAGE(Table2[6M Return vs Nifty]))/_xlfn.STDEV.P(Table2[6M Return vs Nifty])</f>
        <v>-6.1940099510605071E-2</v>
      </c>
      <c r="M146">
        <v>9.2775613875283796</v>
      </c>
      <c r="N146">
        <f>(Table2[[#This Row],[1W Return vs Nifty]]-AVERAGE(Table2[1W Return vs Nifty]))/_xlfn.STDEV.P(Table2[1W Return vs Nifty])</f>
        <v>2.377764493307839</v>
      </c>
      <c r="O146">
        <v>416.18</v>
      </c>
      <c r="P146">
        <v>390.81357269955299</v>
      </c>
      <c r="Q146">
        <v>348.57542971275097</v>
      </c>
      <c r="R146">
        <v>90.751809367412207</v>
      </c>
      <c r="S146">
        <f>(Table2[[#This Row],[Close Price]]-Table2[[#This Row],[20D EMA]])/Table2[[#This Row],[20D EMA]]</f>
        <v>0.16452015954635008</v>
      </c>
      <c r="T146">
        <f>(Table2[[#This Row],[Close Price]]-Table2[[#This Row],[50D EMA]])/Table2[[#This Row],[50D EMA]]</f>
        <v>0.24010534396814801</v>
      </c>
      <c r="U146">
        <f>(Table2[[#This Row],[Close Price]]-Table2[[#This Row],[200D EMA]])/Table2[[#This Row],[200D EMA]]</f>
        <v>0.390373384605402</v>
      </c>
      <c r="V146">
        <v>2.2580671266260999</v>
      </c>
      <c r="W146">
        <v>470.35</v>
      </c>
      <c r="X146">
        <v>498.8</v>
      </c>
      <c r="Y146">
        <v>420.4</v>
      </c>
      <c r="Z146">
        <v>498.8</v>
      </c>
      <c r="AA146">
        <v>335</v>
      </c>
      <c r="AB146">
        <v>498.8</v>
      </c>
      <c r="AC146">
        <f>(Table2[[#This Row],[Close Price]]/Table2[[#This Row],[Day Low]])-1</f>
        <v>3.0402891463803483E-2</v>
      </c>
      <c r="AD146">
        <f>(Table2[[#This Row],[Day High]]/Table2[[#This Row],[Close Price]])-1</f>
        <v>2.9196327246466591E-2</v>
      </c>
      <c r="AE146">
        <f>(Table2[[#This Row],[Close Price]]/Table2[[#This Row],[Current Week Low]])-1</f>
        <v>0.15283063748810655</v>
      </c>
      <c r="AF146">
        <f>(Table2[[#This Row],[Current Week High]]/Table2[[#This Row],[Close Price]])-1</f>
        <v>2.9196327246466591E-2</v>
      </c>
      <c r="AG146">
        <f>(Table2[[#This Row],[Close Price]]/Table2[[#This Row],[Current Month Low]])-1</f>
        <v>0.44671641791044769</v>
      </c>
      <c r="AH146">
        <f>(Table2[[#This Row],[Current Month High]]/Table2[[#This Row],[Close Price]])-1</f>
        <v>2.9196327246466591E-2</v>
      </c>
      <c r="AI146">
        <v>2.9196327246466498</v>
      </c>
      <c r="AJ146">
        <v>159.51807228915601</v>
      </c>
      <c r="AK146" t="str">
        <f>IF(AND(Table2[[#This Row],[20D EMA]]&gt;Table2[[#This Row],[50D EMA]],Table2[[#This Row],[50D EMA]]&gt;Table2[[#This Row],[200D EMA]]),"Uptrend","Downtrend/NoTrend")</f>
        <v>Uptrend</v>
      </c>
      <c r="AL146">
        <v>0.15</v>
      </c>
      <c r="AM146" t="s">
        <v>3033</v>
      </c>
      <c r="AN146">
        <v>26.52</v>
      </c>
      <c r="AO146" t="s">
        <v>3033</v>
      </c>
      <c r="AP146">
        <v>0.15269816938304301</v>
      </c>
      <c r="AQ146">
        <f>(Table2[[#This Row],[Sharpe Ratio]]-AVERAGE(Table2[Sharpe Ratio]))/_xlfn.STDEV.P(Table2[Sharpe Ratio])</f>
        <v>1.0814268171049597</v>
      </c>
      <c r="AR1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5.9926592351190973</v>
      </c>
      <c r="AS146">
        <f>_xlfn.RANK.AVG(Table2[[#This Row],[1Y Return vs Nifty Z-Score]],Table2[1Y Return vs Nifty Z-Score])</f>
        <v>88</v>
      </c>
      <c r="AT146">
        <f>_xlfn.RANK.AVG(Table2[[#This Row],[6M Return vs Nifty Z-Score]],Table2[6M Return vs Nifty Z-Score])</f>
        <v>330</v>
      </c>
      <c r="AU146">
        <f>_xlfn.RANK.AVG(Table2[[#This Row],[Sharpe Ratio Z-Score]],Table2[Sharpe Ratio Z-Score])</f>
        <v>107</v>
      </c>
      <c r="AV146">
        <f>(Table2[[#This Row],[Rank 1Y]]+Table2[[#This Row],[Rank 6M]]+Table2[[#This Row],[Rank Sharpe]])/3</f>
        <v>175</v>
      </c>
    </row>
    <row r="147" spans="1:48" x14ac:dyDescent="0.3">
      <c r="A147" t="s">
        <v>365</v>
      </c>
      <c r="B147" t="s">
        <v>366</v>
      </c>
      <c r="C147" t="s">
        <v>2988</v>
      </c>
      <c r="D147" t="s">
        <v>32</v>
      </c>
      <c r="E147">
        <v>66475.127458560004</v>
      </c>
      <c r="F147">
        <v>55.12</v>
      </c>
      <c r="G147">
        <v>79.517308937469494</v>
      </c>
      <c r="H147">
        <f>(Table2[[#This Row],[1Y Return vs Nifty]]-AVERAGE(Table2[1Y Return vs Nifty]))/_xlfn.STDEV.P(Table2[1Y Return vs Nifty])</f>
        <v>0.41103818177929852</v>
      </c>
      <c r="I147">
        <v>-6.9381616061274203</v>
      </c>
      <c r="J147">
        <f>(Table2[[#This Row],[1M Return vs Nifty]]-AVERAGE(Table2[1M Return vs Nifty]))/_xlfn.STDEV.P(Table2[1M Return vs Nifty])</f>
        <v>-0.92712573848467583</v>
      </c>
      <c r="K147">
        <v>29.2908961955686</v>
      </c>
      <c r="L147">
        <f>(Table2[[#This Row],[6M Return vs Nifty]]-AVERAGE(Table2[6M Return vs Nifty]))/_xlfn.STDEV.P(Table2[6M Return vs Nifty])</f>
        <v>0.50674082476534288</v>
      </c>
      <c r="M147">
        <v>-2.8312223149093798</v>
      </c>
      <c r="N147">
        <f>(Table2[[#This Row],[1W Return vs Nifty]]-AVERAGE(Table2[1W Return vs Nifty]))/_xlfn.STDEV.P(Table2[1W Return vs Nifty])</f>
        <v>-0.28924651149888903</v>
      </c>
      <c r="O147">
        <v>56.26</v>
      </c>
      <c r="P147">
        <v>55.504516912404398</v>
      </c>
      <c r="Q147">
        <v>47.783043928985698</v>
      </c>
      <c r="R147">
        <v>42.599875271531197</v>
      </c>
      <c r="S147">
        <f>(Table2[[#This Row],[Close Price]]-Table2[[#This Row],[20D EMA]])/Table2[[#This Row],[20D EMA]]</f>
        <v>-2.0263064344116611E-2</v>
      </c>
      <c r="T147">
        <f>(Table2[[#This Row],[Close Price]]-Table2[[#This Row],[50D EMA]])/Table2[[#This Row],[50D EMA]]</f>
        <v>-6.9276688420013433E-3</v>
      </c>
      <c r="U147">
        <f>(Table2[[#This Row],[Close Price]]-Table2[[#This Row],[200D EMA]])/Table2[[#This Row],[200D EMA]]</f>
        <v>0.15354727258310188</v>
      </c>
      <c r="V147">
        <v>0.75387144567421605</v>
      </c>
      <c r="W147">
        <v>55</v>
      </c>
      <c r="X147">
        <v>56.32</v>
      </c>
      <c r="Y147">
        <v>55</v>
      </c>
      <c r="Z147">
        <v>57.08</v>
      </c>
      <c r="AA147">
        <v>50</v>
      </c>
      <c r="AB147">
        <v>62.35</v>
      </c>
      <c r="AC147">
        <f>(Table2[[#This Row],[Close Price]]/Table2[[#This Row],[Day Low]])-1</f>
        <v>2.1818181818180626E-3</v>
      </c>
      <c r="AD147">
        <f>(Table2[[#This Row],[Day High]]/Table2[[#This Row],[Close Price]])-1</f>
        <v>2.1770682148040787E-2</v>
      </c>
      <c r="AE147">
        <f>(Table2[[#This Row],[Close Price]]/Table2[[#This Row],[Current Week Low]])-1</f>
        <v>2.1818181818180626E-3</v>
      </c>
      <c r="AF147">
        <f>(Table2[[#This Row],[Current Week High]]/Table2[[#This Row],[Close Price]])-1</f>
        <v>3.5558780841799642E-2</v>
      </c>
      <c r="AG147">
        <f>(Table2[[#This Row],[Close Price]]/Table2[[#This Row],[Current Month Low]])-1</f>
        <v>0.10240000000000005</v>
      </c>
      <c r="AH147">
        <f>(Table2[[#This Row],[Current Month High]]/Table2[[#This Row],[Close Price]])-1</f>
        <v>0.13116835994194487</v>
      </c>
      <c r="AI147">
        <v>28.1748911465892</v>
      </c>
      <c r="AJ147">
        <v>111.18773946360101</v>
      </c>
      <c r="AK147" t="str">
        <f>IF(AND(Table2[[#This Row],[20D EMA]]&gt;Table2[[#This Row],[50D EMA]],Table2[[#This Row],[50D EMA]]&gt;Table2[[#This Row],[200D EMA]]),"Uptrend","Downtrend/NoTrend")</f>
        <v>Uptrend</v>
      </c>
      <c r="AL147">
        <v>-0.11</v>
      </c>
      <c r="AM147" t="s">
        <v>3034</v>
      </c>
      <c r="AN147">
        <v>-3.21</v>
      </c>
      <c r="AO147" t="s">
        <v>3034</v>
      </c>
      <c r="AP147">
        <v>0.112850527076946</v>
      </c>
      <c r="AQ147">
        <f>(Table2[[#This Row],[Sharpe Ratio]]-AVERAGE(Table2[Sharpe Ratio]))/_xlfn.STDEV.P(Table2[Sharpe Ratio])</f>
        <v>0.63030549430871696</v>
      </c>
      <c r="AR1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0.3317122508697935</v>
      </c>
      <c r="AS147">
        <f>_xlfn.RANK.AVG(Table2[[#This Row],[1Y Return vs Nifty Z-Score]],Table2[1Y Return vs Nifty Z-Score])</f>
        <v>164</v>
      </c>
      <c r="AT147">
        <f>_xlfn.RANK.AVG(Table2[[#This Row],[6M Return vs Nifty Z-Score]],Table2[6M Return vs Nifty Z-Score])</f>
        <v>180</v>
      </c>
      <c r="AU147">
        <f>_xlfn.RANK.AVG(Table2[[#This Row],[Sharpe Ratio Z-Score]],Table2[Sharpe Ratio Z-Score])</f>
        <v>183</v>
      </c>
      <c r="AV147">
        <f>(Table2[[#This Row],[Rank 1Y]]+Table2[[#This Row],[Rank 6M]]+Table2[[#This Row],[Rank Sharpe]])/3</f>
        <v>175.66666666666666</v>
      </c>
    </row>
    <row r="148" spans="1:48" x14ac:dyDescent="0.3">
      <c r="A148" t="s">
        <v>588</v>
      </c>
      <c r="B148" t="s">
        <v>589</v>
      </c>
      <c r="C148" t="s">
        <v>2993</v>
      </c>
      <c r="D148" t="s">
        <v>590</v>
      </c>
      <c r="E148">
        <v>31868.276579099998</v>
      </c>
      <c r="F148">
        <v>322.85000000000002</v>
      </c>
      <c r="G148">
        <v>150.738246144653</v>
      </c>
      <c r="H148">
        <f>(Table2[[#This Row],[1Y Return vs Nifty]]-AVERAGE(Table2[1Y Return vs Nifty]))/_xlfn.STDEV.P(Table2[1Y Return vs Nifty])</f>
        <v>1.2557267484298398</v>
      </c>
      <c r="I148">
        <v>-16.9384404510824</v>
      </c>
      <c r="J148">
        <f>(Table2[[#This Row],[1M Return vs Nifty]]-AVERAGE(Table2[1M Return vs Nifty]))/_xlfn.STDEV.P(Table2[1M Return vs Nifty])</f>
        <v>-1.8916235781610418</v>
      </c>
      <c r="K148">
        <v>27.092370483032798</v>
      </c>
      <c r="L148">
        <f>(Table2[[#This Row],[6M Return vs Nifty]]-AVERAGE(Table2[6M Return vs Nifty]))/_xlfn.STDEV.P(Table2[6M Return vs Nifty])</f>
        <v>0.44005686620710466</v>
      </c>
      <c r="M148">
        <v>-2.89163755117794</v>
      </c>
      <c r="N148">
        <f>(Table2[[#This Row],[1W Return vs Nifty]]-AVERAGE(Table2[1W Return vs Nifty]))/_xlfn.STDEV.P(Table2[1W Return vs Nifty])</f>
        <v>-0.30255322371258642</v>
      </c>
      <c r="O148">
        <v>338.56</v>
      </c>
      <c r="P148">
        <v>341.29097549939502</v>
      </c>
      <c r="Q148">
        <v>271.33669633097202</v>
      </c>
      <c r="R148">
        <v>41.430796937873602</v>
      </c>
      <c r="S148">
        <f>(Table2[[#This Row],[Close Price]]-Table2[[#This Row],[20D EMA]])/Table2[[#This Row],[20D EMA]]</f>
        <v>-4.6402410207939448E-2</v>
      </c>
      <c r="T148">
        <f>(Table2[[#This Row],[Close Price]]-Table2[[#This Row],[50D EMA]])/Table2[[#This Row],[50D EMA]]</f>
        <v>-5.4033000645303274E-2</v>
      </c>
      <c r="U148">
        <f>(Table2[[#This Row],[Close Price]]-Table2[[#This Row],[200D EMA]])/Table2[[#This Row],[200D EMA]]</f>
        <v>0.18985011745773203</v>
      </c>
      <c r="V148">
        <v>0.40534516340366</v>
      </c>
      <c r="W148">
        <v>322.05</v>
      </c>
      <c r="X148">
        <v>331.6</v>
      </c>
      <c r="Y148">
        <v>322.05</v>
      </c>
      <c r="Z148">
        <v>343.8</v>
      </c>
      <c r="AA148">
        <v>277.89999999999998</v>
      </c>
      <c r="AB148">
        <v>377</v>
      </c>
      <c r="AC148">
        <f>(Table2[[#This Row],[Close Price]]/Table2[[#This Row],[Day Low]])-1</f>
        <v>2.4840863219997011E-3</v>
      </c>
      <c r="AD148">
        <f>(Table2[[#This Row],[Day High]]/Table2[[#This Row],[Close Price]])-1</f>
        <v>2.7102369521449621E-2</v>
      </c>
      <c r="AE148">
        <f>(Table2[[#This Row],[Close Price]]/Table2[[#This Row],[Current Week Low]])-1</f>
        <v>2.4840863219997011E-3</v>
      </c>
      <c r="AF148">
        <f>(Table2[[#This Row],[Current Week High]]/Table2[[#This Row],[Close Price]])-1</f>
        <v>6.4890816168499343E-2</v>
      </c>
      <c r="AG148">
        <f>(Table2[[#This Row],[Close Price]]/Table2[[#This Row],[Current Month Low]])-1</f>
        <v>0.16174883051457378</v>
      </c>
      <c r="AH148">
        <f>(Table2[[#This Row],[Current Month High]]/Table2[[#This Row],[Close Price]])-1</f>
        <v>0.16772494966702789</v>
      </c>
      <c r="AI148">
        <v>28.790459965928399</v>
      </c>
      <c r="AJ148">
        <v>185.70796460176899</v>
      </c>
      <c r="AK148" t="str">
        <f>IF(AND(Table2[[#This Row],[20D EMA]]&gt;Table2[[#This Row],[50D EMA]],Table2[[#This Row],[50D EMA]]&gt;Table2[[#This Row],[200D EMA]]),"Uptrend","Downtrend/NoTrend")</f>
        <v>Downtrend/NoTrend</v>
      </c>
      <c r="AL148">
        <v>-0.08</v>
      </c>
      <c r="AM148" t="s">
        <v>3034</v>
      </c>
      <c r="AN148">
        <v>-5.13</v>
      </c>
      <c r="AO148" t="s">
        <v>3034</v>
      </c>
      <c r="AP148">
        <v>8.0640312718097004E-2</v>
      </c>
      <c r="AQ148">
        <f>(Table2[[#This Row],[Sharpe Ratio]]-AVERAGE(Table2[Sharpe Ratio]))/_xlfn.STDEV.P(Table2[Sharpe Ratio])</f>
        <v>0.26564867477861454</v>
      </c>
      <c r="AR1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8">
        <f>_xlfn.RANK.AVG(Table2[[#This Row],[1Y Return vs Nifty Z-Score]],Table2[1Y Return vs Nifty Z-Score])</f>
        <v>68</v>
      </c>
      <c r="AT148">
        <f>_xlfn.RANK.AVG(Table2[[#This Row],[6M Return vs Nifty Z-Score]],Table2[6M Return vs Nifty Z-Score])</f>
        <v>199</v>
      </c>
      <c r="AU148">
        <f>_xlfn.RANK.AVG(Table2[[#This Row],[Sharpe Ratio Z-Score]],Table2[Sharpe Ratio Z-Score])</f>
        <v>261</v>
      </c>
      <c r="AV148">
        <f>(Table2[[#This Row],[Rank 1Y]]+Table2[[#This Row],[Rank 6M]]+Table2[[#This Row],[Rank Sharpe]])/3</f>
        <v>176</v>
      </c>
    </row>
    <row r="149" spans="1:48" x14ac:dyDescent="0.3">
      <c r="A149" t="s">
        <v>185</v>
      </c>
      <c r="B149" t="s">
        <v>186</v>
      </c>
      <c r="C149" t="s">
        <v>2996</v>
      </c>
      <c r="D149" t="s">
        <v>89</v>
      </c>
      <c r="E149">
        <v>137639.25098702501</v>
      </c>
      <c r="F149">
        <v>432.2</v>
      </c>
      <c r="G149">
        <v>70.011981116544803</v>
      </c>
      <c r="H149">
        <f>(Table2[[#This Row],[1Y Return vs Nifty]]-AVERAGE(Table2[1Y Return vs Nifty]))/_xlfn.STDEV.P(Table2[1Y Return vs Nifty])</f>
        <v>0.2983038925738124</v>
      </c>
      <c r="I149">
        <v>-8.1319612025703893</v>
      </c>
      <c r="J149">
        <f>(Table2[[#This Row],[1M Return vs Nifty]]-AVERAGE(Table2[1M Return vs Nifty]))/_xlfn.STDEV.P(Table2[1M Return vs Nifty])</f>
        <v>-1.0422642410831946</v>
      </c>
      <c r="K149">
        <v>21.499794505968399</v>
      </c>
      <c r="L149">
        <f>(Table2[[#This Row],[6M Return vs Nifty]]-AVERAGE(Table2[6M Return vs Nifty]))/_xlfn.STDEV.P(Table2[6M Return vs Nifty])</f>
        <v>0.27042723551326359</v>
      </c>
      <c r="M149">
        <v>-6.2015825790612098</v>
      </c>
      <c r="N149">
        <f>(Table2[[#This Row],[1W Return vs Nifty]]-AVERAGE(Table2[1W Return vs Nifty]))/_xlfn.STDEV.P(Table2[1W Return vs Nifty])</f>
        <v>-1.0315826647862423</v>
      </c>
      <c r="O149">
        <v>439.01</v>
      </c>
      <c r="P149">
        <v>431.63443851672702</v>
      </c>
      <c r="Q149">
        <v>365.37234563154698</v>
      </c>
      <c r="R149">
        <v>37.836826808687903</v>
      </c>
      <c r="S149">
        <f>(Table2[[#This Row],[Close Price]]-Table2[[#This Row],[20D EMA]])/Table2[[#This Row],[20D EMA]]</f>
        <v>-1.5512175121295648E-2</v>
      </c>
      <c r="T149">
        <f>(Table2[[#This Row],[Close Price]]-Table2[[#This Row],[50D EMA]])/Table2[[#This Row],[50D EMA]]</f>
        <v>1.3102788674983251E-3</v>
      </c>
      <c r="U149">
        <f>(Table2[[#This Row],[Close Price]]-Table2[[#This Row],[200D EMA]])/Table2[[#This Row],[200D EMA]]</f>
        <v>0.18290288021919462</v>
      </c>
      <c r="V149">
        <v>0.60643889733863399</v>
      </c>
      <c r="W149">
        <v>429.05</v>
      </c>
      <c r="X149">
        <v>435.8</v>
      </c>
      <c r="Y149">
        <v>429.05</v>
      </c>
      <c r="Z149">
        <v>439.5</v>
      </c>
      <c r="AA149">
        <v>371.65</v>
      </c>
      <c r="AB149">
        <v>460</v>
      </c>
      <c r="AC149">
        <f>(Table2[[#This Row],[Close Price]]/Table2[[#This Row],[Day Low]])-1</f>
        <v>7.3418016548187914E-3</v>
      </c>
      <c r="AD149">
        <f>(Table2[[#This Row],[Day High]]/Table2[[#This Row],[Close Price]])-1</f>
        <v>8.3294770939379426E-3</v>
      </c>
      <c r="AE149">
        <f>(Table2[[#This Row],[Close Price]]/Table2[[#This Row],[Current Week Low]])-1</f>
        <v>7.3418016548187914E-3</v>
      </c>
      <c r="AF149">
        <f>(Table2[[#This Row],[Current Week High]]/Table2[[#This Row],[Close Price]])-1</f>
        <v>1.6890328551596445E-2</v>
      </c>
      <c r="AG149">
        <f>(Table2[[#This Row],[Close Price]]/Table2[[#This Row],[Current Month Low]])-1</f>
        <v>0.16292210413023001</v>
      </c>
      <c r="AH149">
        <f>(Table2[[#This Row],[Current Month High]]/Table2[[#This Row],[Close Price]])-1</f>
        <v>6.432207311429905E-2</v>
      </c>
      <c r="AI149">
        <v>7.40397963905599</v>
      </c>
      <c r="AJ149">
        <v>99.8150716597318</v>
      </c>
      <c r="AK149" t="str">
        <f>IF(AND(Table2[[#This Row],[20D EMA]]&gt;Table2[[#This Row],[50D EMA]],Table2[[#This Row],[50D EMA]]&gt;Table2[[#This Row],[200D EMA]]),"Uptrend","Downtrend/NoTrend")</f>
        <v>Uptrend</v>
      </c>
      <c r="AL149">
        <v>0.01</v>
      </c>
      <c r="AM149" t="s">
        <v>3033</v>
      </c>
      <c r="AN149">
        <v>-2.56</v>
      </c>
      <c r="AO149" t="s">
        <v>3034</v>
      </c>
      <c r="AP149">
        <v>0.15586699719515701</v>
      </c>
      <c r="AQ149">
        <f>(Table2[[#This Row],[Sharpe Ratio]]-AVERAGE(Table2[Sharpe Ratio]))/_xlfn.STDEV.P(Table2[Sharpe Ratio])</f>
        <v>1.1173016069691435</v>
      </c>
      <c r="AR1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-0.38781417081321745</v>
      </c>
      <c r="AS149">
        <f>_xlfn.RANK.AVG(Table2[[#This Row],[1Y Return vs Nifty Z-Score]],Table2[1Y Return vs Nifty Z-Score])</f>
        <v>196</v>
      </c>
      <c r="AT149">
        <f>_xlfn.RANK.AVG(Table2[[#This Row],[6M Return vs Nifty Z-Score]],Table2[6M Return vs Nifty Z-Score])</f>
        <v>236</v>
      </c>
      <c r="AU149">
        <f>_xlfn.RANK.AVG(Table2[[#This Row],[Sharpe Ratio Z-Score]],Table2[Sharpe Ratio Z-Score])</f>
        <v>101</v>
      </c>
      <c r="AV149">
        <f>(Table2[[#This Row],[Rank 1Y]]+Table2[[#This Row],[Rank 6M]]+Table2[[#This Row],[Rank Sharpe]])/3</f>
        <v>177.66666666666666</v>
      </c>
    </row>
    <row r="150" spans="1:48" x14ac:dyDescent="0.3">
      <c r="A150" t="s">
        <v>256</v>
      </c>
      <c r="B150" t="s">
        <v>257</v>
      </c>
      <c r="C150" t="s">
        <v>2992</v>
      </c>
      <c r="D150" t="s">
        <v>196</v>
      </c>
      <c r="E150">
        <v>99741.444283799996</v>
      </c>
      <c r="F150">
        <v>34149.4</v>
      </c>
      <c r="G150">
        <v>56.012762565837903</v>
      </c>
      <c r="H150">
        <f>(Table2[[#This Row],[1Y Return vs Nifty]]-AVERAGE(Table2[1Y Return vs Nifty]))/_xlfn.STDEV.P(Table2[1Y Return vs Nifty])</f>
        <v>0.13227153866887689</v>
      </c>
      <c r="I150">
        <v>2.4958001189585701</v>
      </c>
      <c r="J150">
        <f>(Table2[[#This Row],[1M Return vs Nifty]]-AVERAGE(Table2[1M Return vs Nifty]))/_xlfn.STDEV.P(Table2[1M Return vs Nifty])</f>
        <v>-1.724753963571931E-2</v>
      </c>
      <c r="K150">
        <v>44.569986508671299</v>
      </c>
      <c r="L150">
        <f>(Table2[[#This Row],[6M Return vs Nifty]]-AVERAGE(Table2[6M Return vs Nifty]))/_xlfn.STDEV.P(Table2[6M Return vs Nifty])</f>
        <v>0.97017421534932047</v>
      </c>
      <c r="M150">
        <v>-0.54994529098687395</v>
      </c>
      <c r="N150">
        <f>(Table2[[#This Row],[1W Return vs Nifty]]-AVERAGE(Table2[1W Return vs Nifty]))/_xlfn.STDEV.P(Table2[1W Return vs Nifty])</f>
        <v>0.21321443563894657</v>
      </c>
      <c r="O150">
        <v>32133.56</v>
      </c>
      <c r="P150">
        <v>31012.907082923499</v>
      </c>
      <c r="Q150">
        <v>26462.652636631101</v>
      </c>
      <c r="R150">
        <v>73.333496012982195</v>
      </c>
      <c r="S150">
        <f>(Table2[[#This Row],[Close Price]]-Table2[[#This Row],[20D EMA]])/Table2[[#This Row],[20D EMA]]</f>
        <v>6.2733167442387341E-2</v>
      </c>
      <c r="T150">
        <f>(Table2[[#This Row],[Close Price]]-Table2[[#This Row],[50D EMA]])/Table2[[#This Row],[50D EMA]]</f>
        <v>0.10113508252193282</v>
      </c>
      <c r="U150">
        <f>(Table2[[#This Row],[Close Price]]-Table2[[#This Row],[200D EMA]])/Table2[[#This Row],[200D EMA]]</f>
        <v>0.29047531511366587</v>
      </c>
      <c r="V150">
        <v>0.88724358453206398</v>
      </c>
      <c r="W150">
        <v>33450.050000000003</v>
      </c>
      <c r="X150">
        <v>34426.9</v>
      </c>
      <c r="Y150">
        <v>32200</v>
      </c>
      <c r="Z150">
        <v>34426.9</v>
      </c>
      <c r="AA150">
        <v>27500</v>
      </c>
      <c r="AB150">
        <v>34426.9</v>
      </c>
      <c r="AC150">
        <f>(Table2[[#This Row],[Close Price]]/Table2[[#This Row],[Day Low]])-1</f>
        <v>2.0907293113164194E-2</v>
      </c>
      <c r="AD150">
        <f>(Table2[[#This Row],[Day High]]/Table2[[#This Row],[Close Price]])-1</f>
        <v>8.1260578516753057E-3</v>
      </c>
      <c r="AE150">
        <f>(Table2[[#This Row],[Close Price]]/Table2[[#This Row],[Current Week Low]])-1</f>
        <v>6.0540372670807585E-2</v>
      </c>
      <c r="AF150">
        <f>(Table2[[#This Row],[Current Week High]]/Table2[[#This Row],[Close Price]])-1</f>
        <v>8.1260578516753057E-3</v>
      </c>
      <c r="AG150">
        <f>(Table2[[#This Row],[Close Price]]/Table2[[#This Row],[Current Month Low]])-1</f>
        <v>0.24179636363636359</v>
      </c>
      <c r="AH150">
        <f>(Table2[[#This Row],[Current Month High]]/Table2[[#This Row],[Close Price]])-1</f>
        <v>8.1260578516753057E-3</v>
      </c>
      <c r="AI150">
        <v>0.81260578516753001</v>
      </c>
      <c r="AJ150">
        <v>90.447350002649003</v>
      </c>
      <c r="AK150" t="str">
        <f>IF(AND(Table2[[#This Row],[20D EMA]]&gt;Table2[[#This Row],[50D EMA]],Table2[[#This Row],[50D EMA]]&gt;Table2[[#This Row],[200D EMA]]),"Uptrend","Downtrend/NoTrend")</f>
        <v>Uptrend</v>
      </c>
      <c r="AL150">
        <v>-0.04</v>
      </c>
      <c r="AM150" t="s">
        <v>3034</v>
      </c>
      <c r="AN150">
        <v>11.61</v>
      </c>
      <c r="AO150" t="s">
        <v>3033</v>
      </c>
      <c r="AP150">
        <v>0.10705812636407799</v>
      </c>
      <c r="AQ150">
        <f>(Table2[[#This Row],[Sharpe Ratio]]-AVERAGE(Table2[Sharpe Ratio]))/_xlfn.STDEV.P(Table2[Sharpe Ratio])</f>
        <v>0.56472882978030914</v>
      </c>
      <c r="AR1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1.8631414798017336</v>
      </c>
      <c r="AS150">
        <f>_xlfn.RANK.AVG(Table2[[#This Row],[1Y Return vs Nifty Z-Score]],Table2[1Y Return vs Nifty Z-Score])</f>
        <v>242</v>
      </c>
      <c r="AT150">
        <f>_xlfn.RANK.AVG(Table2[[#This Row],[6M Return vs Nifty Z-Score]],Table2[6M Return vs Nifty Z-Score])</f>
        <v>99</v>
      </c>
      <c r="AU150">
        <f>_xlfn.RANK.AVG(Table2[[#This Row],[Sharpe Ratio Z-Score]],Table2[Sharpe Ratio Z-Score])</f>
        <v>201</v>
      </c>
      <c r="AV150">
        <f>(Table2[[#This Row],[Rank 1Y]]+Table2[[#This Row],[Rank 6M]]+Table2[[#This Row],[Rank Sharpe]])/3</f>
        <v>180.66666666666666</v>
      </c>
    </row>
    <row r="151" spans="1:48" x14ac:dyDescent="0.3">
      <c r="A151" t="s">
        <v>825</v>
      </c>
      <c r="B151" t="s">
        <v>826</v>
      </c>
      <c r="C151" t="s">
        <v>2999</v>
      </c>
      <c r="D151" t="s">
        <v>269</v>
      </c>
      <c r="E151">
        <v>18113.22750655</v>
      </c>
      <c r="F151">
        <v>813.95</v>
      </c>
      <c r="G151">
        <v>68.455427217867395</v>
      </c>
      <c r="H151">
        <f>(Table2[[#This Row],[1Y Return vs Nifty]]-AVERAGE(Table2[1Y Return vs Nifty]))/_xlfn.STDEV.P(Table2[1Y Return vs Nifty])</f>
        <v>0.27984298299938015</v>
      </c>
      <c r="I151">
        <v>3.6133677080784299</v>
      </c>
      <c r="J151">
        <f>(Table2[[#This Row],[1M Return vs Nifty]]-AVERAGE(Table2[1M Return vs Nifty]))/_xlfn.STDEV.P(Table2[1M Return vs Nifty])</f>
        <v>9.0538607341793489E-2</v>
      </c>
      <c r="K151">
        <v>13.930632524046301</v>
      </c>
      <c r="L151">
        <f>(Table2[[#This Row],[6M Return vs Nifty]]-AVERAGE(Table2[6M Return vs Nifty]))/_xlfn.STDEV.P(Table2[6M Return vs Nifty])</f>
        <v>4.0845347502996697E-2</v>
      </c>
      <c r="M151">
        <v>3.4068468479931502E-2</v>
      </c>
      <c r="N151">
        <f>(Table2[[#This Row],[1W Return vs Nifty]]-AVERAGE(Table2[1W Return vs Nifty]))/_xlfn.STDEV.P(Table2[1W Return vs Nifty])</f>
        <v>0.34184594494098713</v>
      </c>
      <c r="O151">
        <v>815.86</v>
      </c>
      <c r="P151">
        <v>813.59230087005005</v>
      </c>
      <c r="Q151">
        <v>722.07784522426095</v>
      </c>
      <c r="R151">
        <v>56.698485716472803</v>
      </c>
      <c r="S151">
        <f>(Table2[[#This Row],[Close Price]]-Table2[[#This Row],[20D EMA]])/Table2[[#This Row],[20D EMA]]</f>
        <v>-2.3410879317529577E-3</v>
      </c>
      <c r="T151">
        <f>(Table2[[#This Row],[Close Price]]-Table2[[#This Row],[50D EMA]])/Table2[[#This Row],[50D EMA]]</f>
        <v>4.396540252009161E-4</v>
      </c>
      <c r="U151">
        <f>(Table2[[#This Row],[Close Price]]-Table2[[#This Row],[200D EMA]])/Table2[[#This Row],[200D EMA]]</f>
        <v>0.12723303364501606</v>
      </c>
      <c r="V151">
        <v>0.57754685706999798</v>
      </c>
      <c r="W151">
        <v>809.2</v>
      </c>
      <c r="X151">
        <v>833.95</v>
      </c>
      <c r="Y151">
        <v>809.2</v>
      </c>
      <c r="Z151">
        <v>870</v>
      </c>
      <c r="AA151">
        <v>670</v>
      </c>
      <c r="AB151">
        <v>870</v>
      </c>
      <c r="AC151">
        <f>(Table2[[#This Row],[Close Price]]/Table2[[#This Row],[Day Low]])-1</f>
        <v>5.8699950568463777E-3</v>
      </c>
      <c r="AD151">
        <f>(Table2[[#This Row],[Day High]]/Table2[[#This Row],[Close Price]])-1</f>
        <v>2.4571533878002372E-2</v>
      </c>
      <c r="AE151">
        <f>(Table2[[#This Row],[Close Price]]/Table2[[#This Row],[Current Week Low]])-1</f>
        <v>5.8699950568463777E-3</v>
      </c>
      <c r="AF151">
        <f>(Table2[[#This Row],[Current Week High]]/Table2[[#This Row],[Close Price]])-1</f>
        <v>6.8861723693101506E-2</v>
      </c>
      <c r="AG151">
        <f>(Table2[[#This Row],[Close Price]]/Table2[[#This Row],[Current Month Low]])-1</f>
        <v>0.21485074626865686</v>
      </c>
      <c r="AH151">
        <f>(Table2[[#This Row],[Current Month High]]/Table2[[#This Row],[Close Price]])-1</f>
        <v>6.8861723693101506E-2</v>
      </c>
      <c r="AI151">
        <v>17.697647275631098</v>
      </c>
      <c r="AJ151">
        <v>99.791359842906203</v>
      </c>
      <c r="AK151" t="str">
        <f>IF(AND(Table2[[#This Row],[20D EMA]]&gt;Table2[[#This Row],[50D EMA]],Table2[[#This Row],[50D EMA]]&gt;Table2[[#This Row],[200D EMA]]),"Uptrend","Downtrend/NoTrend")</f>
        <v>Uptrend</v>
      </c>
      <c r="AL151">
        <v>-0.11</v>
      </c>
      <c r="AM151" t="s">
        <v>3034</v>
      </c>
      <c r="AN151">
        <v>-0.9</v>
      </c>
      <c r="AO151" t="s">
        <v>3034</v>
      </c>
      <c r="AP151">
        <v>0.185071966882005</v>
      </c>
      <c r="AQ151">
        <f>(Table2[[#This Row],[Sharpe Ratio]]-AVERAGE(Table2[Sharpe Ratio]))/_xlfn.STDEV.P(Table2[Sharpe Ratio])</f>
        <v>1.4479355866698489</v>
      </c>
      <c r="AR1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2.2010084694550063</v>
      </c>
      <c r="AS151">
        <f>_xlfn.RANK.AVG(Table2[[#This Row],[1Y Return vs Nifty Z-Score]],Table2[1Y Return vs Nifty Z-Score])</f>
        <v>202</v>
      </c>
      <c r="AT151">
        <f>_xlfn.RANK.AVG(Table2[[#This Row],[6M Return vs Nifty Z-Score]],Table2[6M Return vs Nifty Z-Score])</f>
        <v>288</v>
      </c>
      <c r="AU151">
        <f>_xlfn.RANK.AVG(Table2[[#This Row],[Sharpe Ratio Z-Score]],Table2[Sharpe Ratio Z-Score])</f>
        <v>57</v>
      </c>
      <c r="AV151">
        <f>(Table2[[#This Row],[Rank 1Y]]+Table2[[#This Row],[Rank 6M]]+Table2[[#This Row],[Rank Sharpe]])/3</f>
        <v>182.33333333333334</v>
      </c>
    </row>
    <row r="152" spans="1:48" x14ac:dyDescent="0.3">
      <c r="A152" t="s">
        <v>1529</v>
      </c>
      <c r="B152" t="s">
        <v>1530</v>
      </c>
      <c r="C152" t="s">
        <v>2992</v>
      </c>
      <c r="D152" t="s">
        <v>196</v>
      </c>
      <c r="E152">
        <v>5901.5021331600001</v>
      </c>
      <c r="F152">
        <v>478.45</v>
      </c>
      <c r="G152">
        <v>78.039964749219806</v>
      </c>
      <c r="H152">
        <f>(Table2[[#This Row],[1Y Return vs Nifty]]-AVERAGE(Table2[1Y Return vs Nifty]))/_xlfn.STDEV.P(Table2[1Y Return vs Nifty])</f>
        <v>0.39351670854745974</v>
      </c>
      <c r="I152">
        <v>1.9921329124834299</v>
      </c>
      <c r="J152">
        <f>(Table2[[#This Row],[1M Return vs Nifty]]-AVERAGE(Table2[1M Return vs Nifty]))/_xlfn.STDEV.P(Table2[1M Return vs Nifty])</f>
        <v>-6.5824778340035639E-2</v>
      </c>
      <c r="K152">
        <v>12.2293291542912</v>
      </c>
      <c r="L152">
        <f>(Table2[[#This Row],[6M Return vs Nifty]]-AVERAGE(Table2[6M Return vs Nifty]))/_xlfn.STDEV.P(Table2[6M Return vs Nifty])</f>
        <v>-1.0757252710801328E-2</v>
      </c>
      <c r="M152">
        <v>-6.7448735407362204</v>
      </c>
      <c r="N152">
        <f>(Table2[[#This Row],[1W Return vs Nifty]]-AVERAGE(Table2[1W Return vs Nifty]))/_xlfn.STDEV.P(Table2[1W Return vs Nifty])</f>
        <v>-1.1512448050313915</v>
      </c>
      <c r="O152">
        <v>466.57</v>
      </c>
      <c r="P152">
        <v>444.97280927297999</v>
      </c>
      <c r="Q152">
        <v>382.45624630651201</v>
      </c>
      <c r="R152">
        <v>59.949899088181198</v>
      </c>
      <c r="S152">
        <f>(Table2[[#This Row],[Close Price]]-Table2[[#This Row],[20D EMA]])/Table2[[#This Row],[20D EMA]]</f>
        <v>2.5462417214994527E-2</v>
      </c>
      <c r="T152">
        <f>(Table2[[#This Row],[Close Price]]-Table2[[#This Row],[50D EMA]])/Table2[[#This Row],[50D EMA]]</f>
        <v>7.5234239102647191E-2</v>
      </c>
      <c r="U152">
        <f>(Table2[[#This Row],[Close Price]]-Table2[[#This Row],[200D EMA]])/Table2[[#This Row],[200D EMA]]</f>
        <v>0.25099277269106407</v>
      </c>
      <c r="V152">
        <v>1.3696317111122001</v>
      </c>
      <c r="W152">
        <v>476.8</v>
      </c>
      <c r="X152">
        <v>486.3</v>
      </c>
      <c r="Y152">
        <v>476.8</v>
      </c>
      <c r="Z152">
        <v>499.65</v>
      </c>
      <c r="AA152">
        <v>385.25</v>
      </c>
      <c r="AB152">
        <v>515</v>
      </c>
      <c r="AC152">
        <f>(Table2[[#This Row],[Close Price]]/Table2[[#This Row],[Day Low]])-1</f>
        <v>3.4605704697985296E-3</v>
      </c>
      <c r="AD152">
        <f>(Table2[[#This Row],[Day High]]/Table2[[#This Row],[Close Price]])-1</f>
        <v>1.6407148082349332E-2</v>
      </c>
      <c r="AE152">
        <f>(Table2[[#This Row],[Close Price]]/Table2[[#This Row],[Current Week Low]])-1</f>
        <v>3.4605704697985296E-3</v>
      </c>
      <c r="AF152">
        <f>(Table2[[#This Row],[Current Week High]]/Table2[[#This Row],[Close Price]])-1</f>
        <v>4.4309750235134171E-2</v>
      </c>
      <c r="AG152">
        <f>(Table2[[#This Row],[Close Price]]/Table2[[#This Row],[Current Month Low]])-1</f>
        <v>0.24192083062946135</v>
      </c>
      <c r="AH152">
        <f>(Table2[[#This Row],[Current Month High]]/Table2[[#This Row],[Close Price]])-1</f>
        <v>7.6392517504441537E-2</v>
      </c>
      <c r="AI152">
        <v>7.6392517504441502</v>
      </c>
      <c r="AJ152">
        <v>126.753554502369</v>
      </c>
      <c r="AK152" t="str">
        <f>IF(AND(Table2[[#This Row],[20D EMA]]&gt;Table2[[#This Row],[50D EMA]],Table2[[#This Row],[50D EMA]]&gt;Table2[[#This Row],[200D EMA]]),"Uptrend","Downtrend/NoTrend")</f>
        <v>Uptrend</v>
      </c>
      <c r="AL152">
        <v>0.03</v>
      </c>
      <c r="AM152" t="s">
        <v>3033</v>
      </c>
      <c r="AN152">
        <v>9.1</v>
      </c>
      <c r="AO152" t="s">
        <v>3033</v>
      </c>
      <c r="AP152">
        <v>0.168642383413624</v>
      </c>
      <c r="AQ152">
        <f>(Table2[[#This Row],[Sharpe Ratio]]-AVERAGE(Table2[Sharpe Ratio]))/_xlfn.STDEV.P(Table2[Sharpe Ratio])</f>
        <v>1.2619337306425158</v>
      </c>
      <c r="AR1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0.42762360310774716</v>
      </c>
      <c r="AS152">
        <f>_xlfn.RANK.AVG(Table2[[#This Row],[1Y Return vs Nifty Z-Score]],Table2[1Y Return vs Nifty Z-Score])</f>
        <v>170</v>
      </c>
      <c r="AT152">
        <f>_xlfn.RANK.AVG(Table2[[#This Row],[6M Return vs Nifty Z-Score]],Table2[6M Return vs Nifty Z-Score])</f>
        <v>306</v>
      </c>
      <c r="AU152">
        <f>_xlfn.RANK.AVG(Table2[[#This Row],[Sharpe Ratio Z-Score]],Table2[Sharpe Ratio Z-Score])</f>
        <v>74</v>
      </c>
      <c r="AV152">
        <f>(Table2[[#This Row],[Rank 1Y]]+Table2[[#This Row],[Rank 6M]]+Table2[[#This Row],[Rank Sharpe]])/3</f>
        <v>183.33333333333334</v>
      </c>
    </row>
    <row r="153" spans="1:48" x14ac:dyDescent="0.3">
      <c r="A153" t="s">
        <v>147</v>
      </c>
      <c r="B153" t="s">
        <v>148</v>
      </c>
      <c r="C153" t="s">
        <v>2999</v>
      </c>
      <c r="D153" t="s">
        <v>149</v>
      </c>
      <c r="E153">
        <v>175721.18466842701</v>
      </c>
      <c r="F153">
        <v>197.25</v>
      </c>
      <c r="G153">
        <v>142.533064759891</v>
      </c>
      <c r="H153">
        <f>(Table2[[#This Row],[1Y Return vs Nifty]]-AVERAGE(Table2[1Y Return vs Nifty]))/_xlfn.STDEV.P(Table2[1Y Return vs Nifty])</f>
        <v>1.1584123465870169</v>
      </c>
      <c r="I153">
        <v>5.6007272512482702</v>
      </c>
      <c r="J153">
        <f>(Table2[[#This Row],[1M Return vs Nifty]]-AVERAGE(Table2[1M Return vs Nifty]))/_xlfn.STDEV.P(Table2[1M Return vs Nifty])</f>
        <v>0.28221366118436958</v>
      </c>
      <c r="K153">
        <v>46.478651297609503</v>
      </c>
      <c r="L153">
        <f>(Table2[[#This Row],[6M Return vs Nifty]]-AVERAGE(Table2[6M Return vs Nifty]))/_xlfn.STDEV.P(Table2[6M Return vs Nifty])</f>
        <v>1.0280663395857574</v>
      </c>
      <c r="M153">
        <v>4.95763959140921</v>
      </c>
      <c r="N153">
        <f>(Table2[[#This Row],[1W Return vs Nifty]]-AVERAGE(Table2[1W Return vs Nifty]))/_xlfn.STDEV.P(Table2[1W Return vs Nifty])</f>
        <v>1.4262833822995722</v>
      </c>
      <c r="O153">
        <v>190.59</v>
      </c>
      <c r="P153">
        <v>185.39857378485999</v>
      </c>
      <c r="Q153">
        <v>150.754370225293</v>
      </c>
      <c r="R153">
        <v>73.000692766078203</v>
      </c>
      <c r="S153">
        <f>(Table2[[#This Row],[Close Price]]-Table2[[#This Row],[20D EMA]])/Table2[[#This Row],[20D EMA]]</f>
        <v>3.4944120887769541E-2</v>
      </c>
      <c r="T153">
        <f>(Table2[[#This Row],[Close Price]]-Table2[[#This Row],[50D EMA]])/Table2[[#This Row],[50D EMA]]</f>
        <v>6.3924041988007024E-2</v>
      </c>
      <c r="U153">
        <f>(Table2[[#This Row],[Close Price]]-Table2[[#This Row],[200D EMA]])/Table2[[#This Row],[200D EMA]]</f>
        <v>0.30841978050269575</v>
      </c>
      <c r="V153">
        <v>1.1909717682066501</v>
      </c>
      <c r="W153">
        <v>196</v>
      </c>
      <c r="X153">
        <v>203.48</v>
      </c>
      <c r="Y153">
        <v>191.95</v>
      </c>
      <c r="Z153">
        <v>204.7</v>
      </c>
      <c r="AA153">
        <v>146.30000000000001</v>
      </c>
      <c r="AB153">
        <v>204.7</v>
      </c>
      <c r="AC153">
        <f>(Table2[[#This Row],[Close Price]]/Table2[[#This Row],[Day Low]])-1</f>
        <v>6.3775510204082675E-3</v>
      </c>
      <c r="AD153">
        <f>(Table2[[#This Row],[Day High]]/Table2[[#This Row],[Close Price]])-1</f>
        <v>3.1584283903675514E-2</v>
      </c>
      <c r="AE153">
        <f>(Table2[[#This Row],[Close Price]]/Table2[[#This Row],[Current Week Low]])-1</f>
        <v>2.7611357124251112E-2</v>
      </c>
      <c r="AF153">
        <f>(Table2[[#This Row],[Current Week High]]/Table2[[#This Row],[Close Price]])-1</f>
        <v>3.7769328263624891E-2</v>
      </c>
      <c r="AG153">
        <f>(Table2[[#This Row],[Close Price]]/Table2[[#This Row],[Current Month Low]])-1</f>
        <v>0.34825700615174293</v>
      </c>
      <c r="AH153">
        <f>(Table2[[#This Row],[Current Month High]]/Table2[[#This Row],[Close Price]])-1</f>
        <v>3.7769328263624891E-2</v>
      </c>
      <c r="AI153">
        <v>5.0443599493029003</v>
      </c>
      <c r="AJ153">
        <v>170.20547945205399</v>
      </c>
      <c r="AK153" t="str">
        <f>IF(AND(Table2[[#This Row],[20D EMA]]&gt;Table2[[#This Row],[50D EMA]],Table2[[#This Row],[50D EMA]]&gt;Table2[[#This Row],[200D EMA]]),"Uptrend","Downtrend/NoTrend")</f>
        <v>Uptrend</v>
      </c>
      <c r="AL153">
        <v>0.06</v>
      </c>
      <c r="AM153" t="s">
        <v>3033</v>
      </c>
      <c r="AN153">
        <v>7.2</v>
      </c>
      <c r="AO153" t="s">
        <v>3033</v>
      </c>
      <c r="AP153">
        <v>4.3261945554189003E-2</v>
      </c>
      <c r="AQ153">
        <f>(Table2[[#This Row],[Sharpe Ratio]]-AVERAGE(Table2[Sharpe Ratio]))/_xlfn.STDEV.P(Table2[Sharpe Ratio])</f>
        <v>-0.15751760214727967</v>
      </c>
      <c r="AR1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3.7374581275094361</v>
      </c>
      <c r="AS153">
        <f>_xlfn.RANK.AVG(Table2[[#This Row],[1Y Return vs Nifty Z-Score]],Table2[1Y Return vs Nifty Z-Score])</f>
        <v>74</v>
      </c>
      <c r="AT153">
        <f>_xlfn.RANK.AVG(Table2[[#This Row],[6M Return vs Nifty Z-Score]],Table2[6M Return vs Nifty Z-Score])</f>
        <v>91</v>
      </c>
      <c r="AU153">
        <f>_xlfn.RANK.AVG(Table2[[#This Row],[Sharpe Ratio Z-Score]],Table2[Sharpe Ratio Z-Score])</f>
        <v>385</v>
      </c>
      <c r="AV153">
        <f>(Table2[[#This Row],[Rank 1Y]]+Table2[[#This Row],[Rank 6M]]+Table2[[#This Row],[Rank Sharpe]])/3</f>
        <v>183.33333333333334</v>
      </c>
    </row>
    <row r="154" spans="1:48" x14ac:dyDescent="0.3">
      <c r="A154" t="s">
        <v>295</v>
      </c>
      <c r="B154" t="s">
        <v>296</v>
      </c>
      <c r="C154" t="s">
        <v>3001</v>
      </c>
      <c r="D154" t="s">
        <v>140</v>
      </c>
      <c r="E154">
        <v>85563.689269800001</v>
      </c>
      <c r="F154">
        <v>3066.55</v>
      </c>
      <c r="G154">
        <v>71.989948551024895</v>
      </c>
      <c r="H154">
        <f>(Table2[[#This Row],[1Y Return vs Nifty]]-AVERAGE(Table2[1Y Return vs Nifty]))/_xlfn.STDEV.P(Table2[1Y Return vs Nifty])</f>
        <v>0.32176281550615371</v>
      </c>
      <c r="I154">
        <v>7.4871072387578002</v>
      </c>
      <c r="J154">
        <f>(Table2[[#This Row],[1M Return vs Nifty]]-AVERAGE(Table2[1M Return vs Nifty]))/_xlfn.STDEV.P(Table2[1M Return vs Nifty])</f>
        <v>0.46414953027061434</v>
      </c>
      <c r="K154">
        <v>43.266038503336198</v>
      </c>
      <c r="L154">
        <f>(Table2[[#This Row],[6M Return vs Nifty]]-AVERAGE(Table2[6M Return vs Nifty]))/_xlfn.STDEV.P(Table2[6M Return vs Nifty])</f>
        <v>0.93062388657487471</v>
      </c>
      <c r="M154">
        <v>-1.91932865319142</v>
      </c>
      <c r="N154">
        <f>(Table2[[#This Row],[1W Return vs Nifty]]-AVERAGE(Table2[1W Return vs Nifty]))/_xlfn.STDEV.P(Table2[1W Return vs Nifty])</f>
        <v>-8.8398062077360229E-2</v>
      </c>
      <c r="O154">
        <v>2945.22</v>
      </c>
      <c r="P154">
        <v>2794.56176548654</v>
      </c>
      <c r="Q154">
        <v>2312.3522811754401</v>
      </c>
      <c r="R154">
        <v>62.781759929778502</v>
      </c>
      <c r="S154">
        <f>(Table2[[#This Row],[Close Price]]-Table2[[#This Row],[20D EMA]])/Table2[[#This Row],[20D EMA]]</f>
        <v>4.1195564338148048E-2</v>
      </c>
      <c r="T154">
        <f>(Table2[[#This Row],[Close Price]]-Table2[[#This Row],[50D EMA]])/Table2[[#This Row],[50D EMA]]</f>
        <v>9.732768760833109E-2</v>
      </c>
      <c r="U154">
        <f>(Table2[[#This Row],[Close Price]]-Table2[[#This Row],[200D EMA]])/Table2[[#This Row],[200D EMA]]</f>
        <v>0.32616038869353337</v>
      </c>
      <c r="V154">
        <v>0.72729502847703098</v>
      </c>
      <c r="W154">
        <v>3049.75</v>
      </c>
      <c r="X154">
        <v>3100.25</v>
      </c>
      <c r="Y154">
        <v>2956.5</v>
      </c>
      <c r="Z154">
        <v>3122.55</v>
      </c>
      <c r="AA154">
        <v>2492.1</v>
      </c>
      <c r="AB154">
        <v>3122.55</v>
      </c>
      <c r="AC154">
        <f>(Table2[[#This Row],[Close Price]]/Table2[[#This Row],[Day Low]])-1</f>
        <v>5.5086482498565292E-3</v>
      </c>
      <c r="AD154">
        <f>(Table2[[#This Row],[Day High]]/Table2[[#This Row],[Close Price]])-1</f>
        <v>1.0989548515432546E-2</v>
      </c>
      <c r="AE154">
        <f>(Table2[[#This Row],[Close Price]]/Table2[[#This Row],[Current Week Low]])-1</f>
        <v>3.7223067816675171E-2</v>
      </c>
      <c r="AF154">
        <f>(Table2[[#This Row],[Current Week High]]/Table2[[#This Row],[Close Price]])-1</f>
        <v>1.8261564298641897E-2</v>
      </c>
      <c r="AG154">
        <f>(Table2[[#This Row],[Close Price]]/Table2[[#This Row],[Current Month Low]])-1</f>
        <v>0.23050840656474469</v>
      </c>
      <c r="AH154">
        <f>(Table2[[#This Row],[Current Month High]]/Table2[[#This Row],[Close Price]])-1</f>
        <v>1.8261564298641897E-2</v>
      </c>
      <c r="AI154">
        <v>1.8261564298641799</v>
      </c>
      <c r="AJ154">
        <v>105.808724832214</v>
      </c>
      <c r="AK154" t="str">
        <f>IF(AND(Table2[[#This Row],[20D EMA]]&gt;Table2[[#This Row],[50D EMA]],Table2[[#This Row],[50D EMA]]&gt;Table2[[#This Row],[200D EMA]]),"Uptrend","Downtrend/NoTrend")</f>
        <v>Uptrend</v>
      </c>
      <c r="AL154">
        <v>7.0000000000000007E-2</v>
      </c>
      <c r="AM154" t="s">
        <v>3033</v>
      </c>
      <c r="AN154">
        <v>6.72</v>
      </c>
      <c r="AO154" t="s">
        <v>3033</v>
      </c>
      <c r="AP154">
        <v>8.0514208621009997E-2</v>
      </c>
      <c r="AQ154">
        <f>(Table2[[#This Row],[Sharpe Ratio]]-AVERAGE(Table2[Sharpe Ratio]))/_xlfn.STDEV.P(Table2[Sharpe Ratio])</f>
        <v>0.2642210307877626</v>
      </c>
      <c r="AR1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1.8923592010620451</v>
      </c>
      <c r="AS154">
        <f>_xlfn.RANK.AVG(Table2[[#This Row],[1Y Return vs Nifty Z-Score]],Table2[1Y Return vs Nifty Z-Score])</f>
        <v>185</v>
      </c>
      <c r="AT154">
        <f>_xlfn.RANK.AVG(Table2[[#This Row],[6M Return vs Nifty Z-Score]],Table2[6M Return vs Nifty Z-Score])</f>
        <v>107</v>
      </c>
      <c r="AU154">
        <f>_xlfn.RANK.AVG(Table2[[#This Row],[Sharpe Ratio Z-Score]],Table2[Sharpe Ratio Z-Score])</f>
        <v>262</v>
      </c>
      <c r="AV154">
        <f>(Table2[[#This Row],[Rank 1Y]]+Table2[[#This Row],[Rank 6M]]+Table2[[#This Row],[Rank Sharpe]])/3</f>
        <v>184.66666666666666</v>
      </c>
    </row>
    <row r="155" spans="1:48" x14ac:dyDescent="0.3">
      <c r="A155" t="s">
        <v>1165</v>
      </c>
      <c r="B155" t="s">
        <v>1166</v>
      </c>
      <c r="C155" t="s">
        <v>3001</v>
      </c>
      <c r="D155" t="s">
        <v>140</v>
      </c>
      <c r="E155">
        <v>9765.524775115</v>
      </c>
      <c r="F155">
        <v>154.26</v>
      </c>
      <c r="G155">
        <v>133.978653137664</v>
      </c>
      <c r="H155">
        <f>(Table2[[#This Row],[1Y Return vs Nifty]]-AVERAGE(Table2[1Y Return vs Nifty]))/_xlfn.STDEV.P(Table2[1Y Return vs Nifty])</f>
        <v>1.0569560336674384</v>
      </c>
      <c r="I155">
        <v>4.9812627370138403</v>
      </c>
      <c r="J155">
        <f>(Table2[[#This Row],[1M Return vs Nifty]]-AVERAGE(Table2[1M Return vs Nifty]))/_xlfn.STDEV.P(Table2[1M Return vs Nifty])</f>
        <v>0.22246810858543434</v>
      </c>
      <c r="K155">
        <v>60.651895444766602</v>
      </c>
      <c r="L155">
        <f>(Table2[[#This Row],[6M Return vs Nifty]]-AVERAGE(Table2[6M Return vs Nifty]))/_xlfn.STDEV.P(Table2[6M Return vs Nifty])</f>
        <v>1.4579580711019191</v>
      </c>
      <c r="M155">
        <v>10.0981500738494</v>
      </c>
      <c r="N155">
        <f>(Table2[[#This Row],[1W Return vs Nifty]]-AVERAGE(Table2[1W Return vs Nifty]))/_xlfn.STDEV.P(Table2[1W Return vs Nifty])</f>
        <v>2.5585026343646873</v>
      </c>
      <c r="O155">
        <v>142.13999999999999</v>
      </c>
      <c r="P155">
        <v>134.03044174892301</v>
      </c>
      <c r="Q155">
        <v>110.56815694066201</v>
      </c>
      <c r="R155">
        <v>67.4485561818299</v>
      </c>
      <c r="S155">
        <f>(Table2[[#This Row],[Close Price]]-Table2[[#This Row],[20D EMA]])/Table2[[#This Row],[20D EMA]]</f>
        <v>8.5268045588856103E-2</v>
      </c>
      <c r="T155">
        <f>(Table2[[#This Row],[Close Price]]-Table2[[#This Row],[50D EMA]])/Table2[[#This Row],[50D EMA]]</f>
        <v>0.15093256417801468</v>
      </c>
      <c r="U155">
        <f>(Table2[[#This Row],[Close Price]]-Table2[[#This Row],[200D EMA]])/Table2[[#This Row],[200D EMA]]</f>
        <v>0.39515755953846493</v>
      </c>
      <c r="V155">
        <v>1.28199729928131</v>
      </c>
      <c r="W155">
        <v>153.1</v>
      </c>
      <c r="X155">
        <v>157.5</v>
      </c>
      <c r="Y155">
        <v>152.19999999999999</v>
      </c>
      <c r="Z155">
        <v>164.36</v>
      </c>
      <c r="AA155">
        <v>109</v>
      </c>
      <c r="AB155">
        <v>164.36</v>
      </c>
      <c r="AC155">
        <f>(Table2[[#This Row],[Close Price]]/Table2[[#This Row],[Day Low]])-1</f>
        <v>7.5767472240364508E-3</v>
      </c>
      <c r="AD155">
        <f>(Table2[[#This Row],[Day High]]/Table2[[#This Row],[Close Price]])-1</f>
        <v>2.100350058343059E-2</v>
      </c>
      <c r="AE155">
        <f>(Table2[[#This Row],[Close Price]]/Table2[[#This Row],[Current Week Low]])-1</f>
        <v>1.3534822601839691E-2</v>
      </c>
      <c r="AF155">
        <f>(Table2[[#This Row],[Current Week High]]/Table2[[#This Row],[Close Price]])-1</f>
        <v>6.5473875275509075E-2</v>
      </c>
      <c r="AG155">
        <f>(Table2[[#This Row],[Close Price]]/Table2[[#This Row],[Current Month Low]])-1</f>
        <v>0.41522935779816494</v>
      </c>
      <c r="AH155">
        <f>(Table2[[#This Row],[Current Month High]]/Table2[[#This Row],[Close Price]])-1</f>
        <v>6.5473875275509075E-2</v>
      </c>
      <c r="AI155">
        <v>6.5473875275509004</v>
      </c>
      <c r="AJ155">
        <v>165.73643410852699</v>
      </c>
      <c r="AK155" t="str">
        <f>IF(AND(Table2[[#This Row],[20D EMA]]&gt;Table2[[#This Row],[50D EMA]],Table2[[#This Row],[50D EMA]]&gt;Table2[[#This Row],[200D EMA]]),"Uptrend","Downtrend/NoTrend")</f>
        <v>Uptrend</v>
      </c>
      <c r="AL155">
        <v>-0.04</v>
      </c>
      <c r="AM155" t="s">
        <v>3034</v>
      </c>
      <c r="AN155">
        <v>16.38</v>
      </c>
      <c r="AO155" t="s">
        <v>3033</v>
      </c>
      <c r="AP155">
        <v>3.1296565120663998E-2</v>
      </c>
      <c r="AQ155">
        <f>(Table2[[#This Row],[Sharpe Ratio]]-AVERAGE(Table2[Sharpe Ratio]))/_xlfn.STDEV.P(Table2[Sharpe Ratio])</f>
        <v>-0.29297952502511498</v>
      </c>
      <c r="AR1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5.0029053226943638</v>
      </c>
      <c r="AS155">
        <f>_xlfn.RANK.AVG(Table2[[#This Row],[1Y Return vs Nifty Z-Score]],Table2[1Y Return vs Nifty Z-Score])</f>
        <v>85</v>
      </c>
      <c r="AT155">
        <f>_xlfn.RANK.AVG(Table2[[#This Row],[6M Return vs Nifty Z-Score]],Table2[6M Return vs Nifty Z-Score])</f>
        <v>57</v>
      </c>
      <c r="AU155">
        <f>_xlfn.RANK.AVG(Table2[[#This Row],[Sharpe Ratio Z-Score]],Table2[Sharpe Ratio Z-Score])</f>
        <v>416</v>
      </c>
      <c r="AV155">
        <f>(Table2[[#This Row],[Rank 1Y]]+Table2[[#This Row],[Rank 6M]]+Table2[[#This Row],[Rank Sharpe]])/3</f>
        <v>186</v>
      </c>
    </row>
    <row r="156" spans="1:48" x14ac:dyDescent="0.3">
      <c r="A156" t="s">
        <v>605</v>
      </c>
      <c r="B156" t="s">
        <v>606</v>
      </c>
      <c r="C156" t="s">
        <v>2988</v>
      </c>
      <c r="D156" t="s">
        <v>607</v>
      </c>
      <c r="E156">
        <v>30357.437157279899</v>
      </c>
      <c r="F156">
        <v>889.2</v>
      </c>
      <c r="G156">
        <v>69.024927541501697</v>
      </c>
      <c r="H156">
        <f>(Table2[[#This Row],[1Y Return vs Nifty]]-AVERAGE(Table2[1Y Return vs Nifty]))/_xlfn.STDEV.P(Table2[1Y Return vs Nifty])</f>
        <v>0.28659732281771599</v>
      </c>
      <c r="I156">
        <v>-2.6021213402682002</v>
      </c>
      <c r="J156">
        <f>(Table2[[#This Row],[1M Return vs Nifty]]-AVERAGE(Table2[1M Return vs Nifty]))/_xlfn.STDEV.P(Table2[1M Return vs Nifty])</f>
        <v>-0.5089272528213713</v>
      </c>
      <c r="K156">
        <v>25.163685833296299</v>
      </c>
      <c r="L156">
        <f>(Table2[[#This Row],[6M Return vs Nifty]]-AVERAGE(Table2[6M Return vs Nifty]))/_xlfn.STDEV.P(Table2[6M Return vs Nifty])</f>
        <v>0.38155751524586595</v>
      </c>
      <c r="M156">
        <v>0.98657567656882905</v>
      </c>
      <c r="N156">
        <f>(Table2[[#This Row],[1W Return vs Nifty]]-AVERAGE(Table2[1W Return vs Nifty]))/_xlfn.STDEV.P(Table2[1W Return vs Nifty])</f>
        <v>0.55163970033025833</v>
      </c>
      <c r="O156">
        <v>816.8</v>
      </c>
      <c r="P156">
        <v>786.22183829431901</v>
      </c>
      <c r="Q156">
        <v>678.822820551934</v>
      </c>
      <c r="R156">
        <v>60.917998362478798</v>
      </c>
      <c r="S156">
        <f>(Table2[[#This Row],[Close Price]]-Table2[[#This Row],[20D EMA]])/Table2[[#This Row],[20D EMA]]</f>
        <v>8.8638589618021665E-2</v>
      </c>
      <c r="T156">
        <f>(Table2[[#This Row],[Close Price]]-Table2[[#This Row],[50D EMA]])/Table2[[#This Row],[50D EMA]]</f>
        <v>0.13097850592536145</v>
      </c>
      <c r="U156">
        <f>(Table2[[#This Row],[Close Price]]-Table2[[#This Row],[200D EMA]])/Table2[[#This Row],[200D EMA]]</f>
        <v>0.30991471276262278</v>
      </c>
      <c r="V156">
        <v>1.3424775050859701</v>
      </c>
      <c r="W156">
        <v>837.75</v>
      </c>
      <c r="X156">
        <v>899.5</v>
      </c>
      <c r="Y156">
        <v>826</v>
      </c>
      <c r="Z156">
        <v>899.5</v>
      </c>
      <c r="AA156">
        <v>691.4</v>
      </c>
      <c r="AB156">
        <v>899.5</v>
      </c>
      <c r="AC156">
        <f>(Table2[[#This Row],[Close Price]]/Table2[[#This Row],[Day Low]])-1</f>
        <v>6.1414503133393028E-2</v>
      </c>
      <c r="AD156">
        <f>(Table2[[#This Row],[Day High]]/Table2[[#This Row],[Close Price]])-1</f>
        <v>1.158344579397208E-2</v>
      </c>
      <c r="AE156">
        <f>(Table2[[#This Row],[Close Price]]/Table2[[#This Row],[Current Week Low]])-1</f>
        <v>7.6513317191283292E-2</v>
      </c>
      <c r="AF156">
        <f>(Table2[[#This Row],[Current Week High]]/Table2[[#This Row],[Close Price]])-1</f>
        <v>1.158344579397208E-2</v>
      </c>
      <c r="AG156">
        <f>(Table2[[#This Row],[Close Price]]/Table2[[#This Row],[Current Month Low]])-1</f>
        <v>0.28608620190916989</v>
      </c>
      <c r="AH156">
        <f>(Table2[[#This Row],[Current Month High]]/Table2[[#This Row],[Close Price]])-1</f>
        <v>1.158344579397208E-2</v>
      </c>
      <c r="AI156">
        <v>1.3214125056230299</v>
      </c>
      <c r="AJ156">
        <v>103.711340206185</v>
      </c>
      <c r="AK156" t="str">
        <f>IF(AND(Table2[[#This Row],[20D EMA]]&gt;Table2[[#This Row],[50D EMA]],Table2[[#This Row],[50D EMA]]&gt;Table2[[#This Row],[200D EMA]]),"Uptrend","Downtrend/NoTrend")</f>
        <v>Uptrend</v>
      </c>
      <c r="AL156">
        <v>0.12</v>
      </c>
      <c r="AM156" t="s">
        <v>3033</v>
      </c>
      <c r="AN156">
        <v>11.17</v>
      </c>
      <c r="AO156" t="s">
        <v>3033</v>
      </c>
      <c r="AP156">
        <v>0.13238720745188501</v>
      </c>
      <c r="AQ156">
        <f>(Table2[[#This Row],[Sharpe Ratio]]-AVERAGE(Table2[Sharpe Ratio]))/_xlfn.STDEV.P(Table2[Sharpe Ratio])</f>
        <v>0.85148327506894428</v>
      </c>
      <c r="AR1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1.5623505606414132</v>
      </c>
      <c r="AS156">
        <f>_xlfn.RANK.AVG(Table2[[#This Row],[1Y Return vs Nifty Z-Score]],Table2[1Y Return vs Nifty Z-Score])</f>
        <v>199</v>
      </c>
      <c r="AT156">
        <f>_xlfn.RANK.AVG(Table2[[#This Row],[6M Return vs Nifty Z-Score]],Table2[6M Return vs Nifty Z-Score])</f>
        <v>212</v>
      </c>
      <c r="AU156">
        <f>_xlfn.RANK.AVG(Table2[[#This Row],[Sharpe Ratio Z-Score]],Table2[Sharpe Ratio Z-Score])</f>
        <v>148</v>
      </c>
      <c r="AV156">
        <f>(Table2[[#This Row],[Rank 1Y]]+Table2[[#This Row],[Rank 6M]]+Table2[[#This Row],[Rank Sharpe]])/3</f>
        <v>186.33333333333334</v>
      </c>
    </row>
    <row r="157" spans="1:48" x14ac:dyDescent="0.3">
      <c r="A157" t="s">
        <v>1599</v>
      </c>
      <c r="B157" t="s">
        <v>1600</v>
      </c>
      <c r="C157" t="s">
        <v>2990</v>
      </c>
      <c r="D157" t="s">
        <v>987</v>
      </c>
      <c r="E157">
        <v>5280.9009598800003</v>
      </c>
      <c r="F157">
        <v>41.13</v>
      </c>
      <c r="G157">
        <v>134.273786117681</v>
      </c>
      <c r="H157">
        <f>(Table2[[#This Row],[1Y Return vs Nifty]]-AVERAGE(Table2[1Y Return vs Nifty]))/_xlfn.STDEV.P(Table2[1Y Return vs Nifty])</f>
        <v>1.0604563450033684</v>
      </c>
      <c r="I157">
        <v>23.806457358386801</v>
      </c>
      <c r="J157">
        <f>(Table2[[#This Row],[1M Return vs Nifty]]-AVERAGE(Table2[1M Return vs Nifty]))/_xlfn.STDEV.P(Table2[1M Return vs Nifty])</f>
        <v>2.0381034348904885</v>
      </c>
      <c r="K157">
        <v>36.894867513825702</v>
      </c>
      <c r="L157">
        <f>(Table2[[#This Row],[6M Return vs Nifty]]-AVERAGE(Table2[6M Return vs Nifty]))/_xlfn.STDEV.P(Table2[6M Return vs Nifty])</f>
        <v>0.73737852227939127</v>
      </c>
      <c r="M157">
        <v>0.72196707678932504</v>
      </c>
      <c r="N157">
        <f>(Table2[[#This Row],[1W Return vs Nifty]]-AVERAGE(Table2[1W Return vs Nifty]))/_xlfn.STDEV.P(Table2[1W Return vs Nifty])</f>
        <v>0.49335853312794387</v>
      </c>
      <c r="O157">
        <v>38.130000000000003</v>
      </c>
      <c r="P157">
        <v>35.364967222126602</v>
      </c>
      <c r="Q157">
        <v>30.409258465930399</v>
      </c>
      <c r="R157">
        <v>65.484253051369294</v>
      </c>
      <c r="S157">
        <f>(Table2[[#This Row],[Close Price]]-Table2[[#This Row],[20D EMA]])/Table2[[#This Row],[20D EMA]]</f>
        <v>7.8678206136900075E-2</v>
      </c>
      <c r="T157">
        <f>(Table2[[#This Row],[Close Price]]-Table2[[#This Row],[50D EMA]])/Table2[[#This Row],[50D EMA]]</f>
        <v>0.16301535758999447</v>
      </c>
      <c r="U157">
        <f>(Table2[[#This Row],[Close Price]]-Table2[[#This Row],[200D EMA]])/Table2[[#This Row],[200D EMA]]</f>
        <v>0.3525486011466144</v>
      </c>
      <c r="V157">
        <v>2.63108639313797</v>
      </c>
      <c r="W157">
        <v>40.86</v>
      </c>
      <c r="X157">
        <v>42.23</v>
      </c>
      <c r="Y157">
        <v>40.86</v>
      </c>
      <c r="Z157">
        <v>43.12</v>
      </c>
      <c r="AA157">
        <v>27.55</v>
      </c>
      <c r="AB157">
        <v>44.4</v>
      </c>
      <c r="AC157">
        <f>(Table2[[#This Row],[Close Price]]/Table2[[#This Row],[Day Low]])-1</f>
        <v>6.6079295154186646E-3</v>
      </c>
      <c r="AD157">
        <f>(Table2[[#This Row],[Day High]]/Table2[[#This Row],[Close Price]])-1</f>
        <v>2.6744468757597728E-2</v>
      </c>
      <c r="AE157">
        <f>(Table2[[#This Row],[Close Price]]/Table2[[#This Row],[Current Week Low]])-1</f>
        <v>6.6079295154186646E-3</v>
      </c>
      <c r="AF157">
        <f>(Table2[[#This Row],[Current Week High]]/Table2[[#This Row],[Close Price]])-1</f>
        <v>4.838317529783609E-2</v>
      </c>
      <c r="AG157">
        <f>(Table2[[#This Row],[Close Price]]/Table2[[#This Row],[Current Month Low]])-1</f>
        <v>0.49292196007259537</v>
      </c>
      <c r="AH157">
        <f>(Table2[[#This Row],[Current Month High]]/Table2[[#This Row],[Close Price]])-1</f>
        <v>7.9504011670313623E-2</v>
      </c>
      <c r="AI157">
        <v>7.9504011670313597</v>
      </c>
      <c r="AJ157">
        <v>167.07792207792201</v>
      </c>
      <c r="AK157" t="str">
        <f>IF(AND(Table2[[#This Row],[20D EMA]]&gt;Table2[[#This Row],[50D EMA]],Table2[[#This Row],[50D EMA]]&gt;Table2[[#This Row],[200D EMA]]),"Uptrend","Downtrend/NoTrend")</f>
        <v>Uptrend</v>
      </c>
      <c r="AL157">
        <v>0.17</v>
      </c>
      <c r="AM157" t="s">
        <v>3033</v>
      </c>
      <c r="AN157">
        <v>22.23</v>
      </c>
      <c r="AO157" t="s">
        <v>3033</v>
      </c>
      <c r="AP157">
        <v>5.5693322292108001E-2</v>
      </c>
      <c r="AQ157">
        <f>(Table2[[#This Row],[Sharpe Ratio]]-AVERAGE(Table2[Sharpe Ratio]))/_xlfn.STDEV.P(Table2[Sharpe Ratio])</f>
        <v>-1.6780063019892388E-2</v>
      </c>
      <c r="AR1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4.3125167722812998</v>
      </c>
      <c r="AS157">
        <f>_xlfn.RANK.AVG(Table2[[#This Row],[1Y Return vs Nifty Z-Score]],Table2[1Y Return vs Nifty Z-Score])</f>
        <v>83</v>
      </c>
      <c r="AT157">
        <f>_xlfn.RANK.AVG(Table2[[#This Row],[6M Return vs Nifty Z-Score]],Table2[6M Return vs Nifty Z-Score])</f>
        <v>135</v>
      </c>
      <c r="AU157">
        <f>_xlfn.RANK.AVG(Table2[[#This Row],[Sharpe Ratio Z-Score]],Table2[Sharpe Ratio Z-Score])</f>
        <v>343</v>
      </c>
      <c r="AV157">
        <f>(Table2[[#This Row],[Rank 1Y]]+Table2[[#This Row],[Rank 6M]]+Table2[[#This Row],[Rank Sharpe]])/3</f>
        <v>187</v>
      </c>
    </row>
    <row r="158" spans="1:48" x14ac:dyDescent="0.3">
      <c r="A158" t="s">
        <v>1557</v>
      </c>
      <c r="B158" t="s">
        <v>1558</v>
      </c>
      <c r="C158" t="s">
        <v>2995</v>
      </c>
      <c r="D158" t="s">
        <v>146</v>
      </c>
      <c r="E158">
        <v>5698.3590838199998</v>
      </c>
      <c r="F158">
        <v>357.25</v>
      </c>
      <c r="G158">
        <v>34.133918411323997</v>
      </c>
      <c r="H158">
        <f>(Table2[[#This Row],[1Y Return vs Nifty]]-AVERAGE(Table2[1Y Return vs Nifty]))/_xlfn.STDEV.P(Table2[1Y Return vs Nifty])</f>
        <v>-0.12721408779916279</v>
      </c>
      <c r="I158">
        <v>5.00418734643939</v>
      </c>
      <c r="J158">
        <f>(Table2[[#This Row],[1M Return vs Nifty]]-AVERAGE(Table2[1M Return vs Nifty]))/_xlfn.STDEV.P(Table2[1M Return vs Nifty])</f>
        <v>0.22467912055911765</v>
      </c>
      <c r="K158">
        <v>22.983162575805</v>
      </c>
      <c r="L158">
        <f>(Table2[[#This Row],[6M Return vs Nifty]]-AVERAGE(Table2[6M Return vs Nifty]))/_xlfn.STDEV.P(Table2[6M Return vs Nifty])</f>
        <v>0.3154195930424854</v>
      </c>
      <c r="M158">
        <v>-8.6394763213046009</v>
      </c>
      <c r="N158">
        <f>(Table2[[#This Row],[1W Return vs Nifty]]-AVERAGE(Table2[1W Return vs Nifty]))/_xlfn.STDEV.P(Table2[1W Return vs Nifty])</f>
        <v>-1.5685391088759661</v>
      </c>
      <c r="O158">
        <v>353.29</v>
      </c>
      <c r="P158">
        <v>334.619112227892</v>
      </c>
      <c r="Q158">
        <v>289.30333366815802</v>
      </c>
      <c r="R158">
        <v>54.142852886409003</v>
      </c>
      <c r="S158">
        <f>(Table2[[#This Row],[Close Price]]-Table2[[#This Row],[20D EMA]])/Table2[[#This Row],[20D EMA]]</f>
        <v>1.1208921848905939E-2</v>
      </c>
      <c r="T158">
        <f>(Table2[[#This Row],[Close Price]]-Table2[[#This Row],[50D EMA]])/Table2[[#This Row],[50D EMA]]</f>
        <v>6.763178475201756E-2</v>
      </c>
      <c r="U158">
        <f>(Table2[[#This Row],[Close Price]]-Table2[[#This Row],[200D EMA]])/Table2[[#This Row],[200D EMA]]</f>
        <v>0.23486306040904253</v>
      </c>
      <c r="V158">
        <v>0.87999322124663204</v>
      </c>
      <c r="W158">
        <v>356.1</v>
      </c>
      <c r="X158">
        <v>366.95</v>
      </c>
      <c r="Y158">
        <v>356.1</v>
      </c>
      <c r="Z158">
        <v>382.45</v>
      </c>
      <c r="AA158">
        <v>281</v>
      </c>
      <c r="AB158">
        <v>397.5</v>
      </c>
      <c r="AC158">
        <f>(Table2[[#This Row],[Close Price]]/Table2[[#This Row],[Day Low]])-1</f>
        <v>3.2294299354114209E-3</v>
      </c>
      <c r="AD158">
        <f>(Table2[[#This Row],[Day High]]/Table2[[#This Row],[Close Price]])-1</f>
        <v>2.7151854443666856E-2</v>
      </c>
      <c r="AE158">
        <f>(Table2[[#This Row],[Close Price]]/Table2[[#This Row],[Current Week Low]])-1</f>
        <v>3.2294299354114209E-3</v>
      </c>
      <c r="AF158">
        <f>(Table2[[#This Row],[Current Week High]]/Table2[[#This Row],[Close Price]])-1</f>
        <v>7.0538838348495503E-2</v>
      </c>
      <c r="AG158">
        <f>(Table2[[#This Row],[Close Price]]/Table2[[#This Row],[Current Month Low]])-1</f>
        <v>0.27135231316725972</v>
      </c>
      <c r="AH158">
        <f>(Table2[[#This Row],[Current Month High]]/Table2[[#This Row],[Close Price]])-1</f>
        <v>0.11266620013995809</v>
      </c>
      <c r="AI158">
        <v>11.2666200139958</v>
      </c>
      <c r="AJ158">
        <v>67.056347907411705</v>
      </c>
      <c r="AK158" t="str">
        <f>IF(AND(Table2[[#This Row],[20D EMA]]&gt;Table2[[#This Row],[50D EMA]],Table2[[#This Row],[50D EMA]]&gt;Table2[[#This Row],[200D EMA]]),"Uptrend","Downtrend/NoTrend")</f>
        <v>Uptrend</v>
      </c>
      <c r="AL158">
        <v>0.09</v>
      </c>
      <c r="AM158" t="s">
        <v>3033</v>
      </c>
      <c r="AN158">
        <v>6.91</v>
      </c>
      <c r="AO158" t="s">
        <v>3033</v>
      </c>
      <c r="AP158">
        <v>0.21935684942695099</v>
      </c>
      <c r="AQ158">
        <f>(Table2[[#This Row],[Sharpe Ratio]]-AVERAGE(Table2[Sharpe Ratio]))/_xlfn.STDEV.P(Table2[Sharpe Ratio])</f>
        <v>1.8360800456764819</v>
      </c>
      <c r="AR1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0.68042556260295606</v>
      </c>
      <c r="AS158">
        <f>_xlfn.RANK.AVG(Table2[[#This Row],[1Y Return vs Nifty Z-Score]],Table2[1Y Return vs Nifty Z-Score])</f>
        <v>316</v>
      </c>
      <c r="AT158">
        <f>_xlfn.RANK.AVG(Table2[[#This Row],[6M Return vs Nifty Z-Score]],Table2[6M Return vs Nifty Z-Score])</f>
        <v>226</v>
      </c>
      <c r="AU158">
        <f>_xlfn.RANK.AVG(Table2[[#This Row],[Sharpe Ratio Z-Score]],Table2[Sharpe Ratio Z-Score])</f>
        <v>22</v>
      </c>
      <c r="AV158">
        <f>(Table2[[#This Row],[Rank 1Y]]+Table2[[#This Row],[Rank 6M]]+Table2[[#This Row],[Rank Sharpe]])/3</f>
        <v>188</v>
      </c>
    </row>
    <row r="159" spans="1:48" x14ac:dyDescent="0.3">
      <c r="A159" t="s">
        <v>711</v>
      </c>
      <c r="B159" t="s">
        <v>712</v>
      </c>
      <c r="C159" t="s">
        <v>3002</v>
      </c>
      <c r="D159" t="s">
        <v>162</v>
      </c>
      <c r="E159">
        <v>22586.0140956</v>
      </c>
      <c r="F159">
        <v>5115.8999999999996</v>
      </c>
      <c r="G159">
        <v>71.214462704892796</v>
      </c>
      <c r="H159">
        <f>(Table2[[#This Row],[1Y Return vs Nifty]]-AVERAGE(Table2[1Y Return vs Nifty]))/_xlfn.STDEV.P(Table2[1Y Return vs Nifty])</f>
        <v>0.31256546352633396</v>
      </c>
      <c r="I159">
        <v>12.8987940339877</v>
      </c>
      <c r="J159">
        <f>(Table2[[#This Row],[1M Return vs Nifty]]-AVERAGE(Table2[1M Return vs Nifty]))/_xlfn.STDEV.P(Table2[1M Return vs Nifty])</f>
        <v>0.98609099849652881</v>
      </c>
      <c r="K159">
        <v>54.512781510416801</v>
      </c>
      <c r="L159">
        <f>(Table2[[#This Row],[6M Return vs Nifty]]-AVERAGE(Table2[6M Return vs Nifty]))/_xlfn.STDEV.P(Table2[6M Return vs Nifty])</f>
        <v>1.2717512795014232</v>
      </c>
      <c r="M159">
        <v>2.8160183451708498</v>
      </c>
      <c r="N159">
        <f>(Table2[[#This Row],[1W Return vs Nifty]]-AVERAGE(Table2[1W Return vs Nifty]))/_xlfn.STDEV.P(Table2[1W Return vs Nifty])</f>
        <v>0.95458221294961421</v>
      </c>
      <c r="O159">
        <v>4816.13</v>
      </c>
      <c r="P159">
        <v>4402.9261389667299</v>
      </c>
      <c r="Q159">
        <v>3541.3393596255401</v>
      </c>
      <c r="R159">
        <v>72.216841863394293</v>
      </c>
      <c r="S159">
        <f>(Table2[[#This Row],[Close Price]]-Table2[[#This Row],[20D EMA]])/Table2[[#This Row],[20D EMA]]</f>
        <v>6.2242921183605825E-2</v>
      </c>
      <c r="T159">
        <f>(Table2[[#This Row],[Close Price]]-Table2[[#This Row],[50D EMA]])/Table2[[#This Row],[50D EMA]]</f>
        <v>0.16193182409382617</v>
      </c>
      <c r="U159">
        <f>(Table2[[#This Row],[Close Price]]-Table2[[#This Row],[200D EMA]])/Table2[[#This Row],[200D EMA]]</f>
        <v>0.44462291818905292</v>
      </c>
      <c r="V159">
        <v>1.2249821329635799</v>
      </c>
      <c r="W159">
        <v>5092.8999999999996</v>
      </c>
      <c r="X159">
        <v>5250</v>
      </c>
      <c r="Y159">
        <v>5075</v>
      </c>
      <c r="Z159">
        <v>5379</v>
      </c>
      <c r="AA159">
        <v>3742.95</v>
      </c>
      <c r="AB159">
        <v>5379</v>
      </c>
      <c r="AC159">
        <f>(Table2[[#This Row],[Close Price]]/Table2[[#This Row],[Day Low]])-1</f>
        <v>4.5160910286869971E-3</v>
      </c>
      <c r="AD159">
        <f>(Table2[[#This Row],[Day High]]/Table2[[#This Row],[Close Price]])-1</f>
        <v>2.6212396645751479E-2</v>
      </c>
      <c r="AE159">
        <f>(Table2[[#This Row],[Close Price]]/Table2[[#This Row],[Current Week Low]])-1</f>
        <v>8.0591133004925819E-3</v>
      </c>
      <c r="AF159">
        <f>(Table2[[#This Row],[Current Week High]]/Table2[[#This Row],[Close Price]])-1</f>
        <v>5.1427901249047059E-2</v>
      </c>
      <c r="AG159">
        <f>(Table2[[#This Row],[Close Price]]/Table2[[#This Row],[Current Month Low]])-1</f>
        <v>0.36680960205185742</v>
      </c>
      <c r="AH159">
        <f>(Table2[[#This Row],[Current Month High]]/Table2[[#This Row],[Close Price]])-1</f>
        <v>5.1427901249047059E-2</v>
      </c>
      <c r="AI159">
        <v>5.1427901249046997</v>
      </c>
      <c r="AJ159">
        <v>110.53086419752999</v>
      </c>
      <c r="AK159" t="str">
        <f>IF(AND(Table2[[#This Row],[20D EMA]]&gt;Table2[[#This Row],[50D EMA]],Table2[[#This Row],[50D EMA]]&gt;Table2[[#This Row],[200D EMA]]),"Uptrend","Downtrend/NoTrend")</f>
        <v>Uptrend</v>
      </c>
      <c r="AL159">
        <v>0.35</v>
      </c>
      <c r="AM159" t="s">
        <v>3033</v>
      </c>
      <c r="AN159">
        <v>18.23</v>
      </c>
      <c r="AO159" t="s">
        <v>3033</v>
      </c>
      <c r="AP159">
        <v>6.4786116444999001E-2</v>
      </c>
      <c r="AQ159">
        <f>(Table2[[#This Row],[Sharpe Ratio]]-AVERAGE(Table2[Sharpe Ratio]))/_xlfn.STDEV.P(Table2[Sharpe Ratio])</f>
        <v>8.6160866198860875E-2</v>
      </c>
      <c r="AR1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3.6111508206727607</v>
      </c>
      <c r="AS159">
        <f>_xlfn.RANK.AVG(Table2[[#This Row],[1Y Return vs Nifty Z-Score]],Table2[1Y Return vs Nifty Z-Score])</f>
        <v>190</v>
      </c>
      <c r="AT159">
        <f>_xlfn.RANK.AVG(Table2[[#This Row],[6M Return vs Nifty Z-Score]],Table2[6M Return vs Nifty Z-Score])</f>
        <v>71</v>
      </c>
      <c r="AU159">
        <f>_xlfn.RANK.AVG(Table2[[#This Row],[Sharpe Ratio Z-Score]],Table2[Sharpe Ratio Z-Score])</f>
        <v>309</v>
      </c>
      <c r="AV159">
        <f>(Table2[[#This Row],[Rank 1Y]]+Table2[[#This Row],[Rank 6M]]+Table2[[#This Row],[Rank Sharpe]])/3</f>
        <v>190</v>
      </c>
    </row>
    <row r="160" spans="1:48" x14ac:dyDescent="0.3">
      <c r="A160" t="s">
        <v>93</v>
      </c>
      <c r="B160" t="s">
        <v>94</v>
      </c>
      <c r="C160" t="s">
        <v>2986</v>
      </c>
      <c r="D160" t="s">
        <v>95</v>
      </c>
      <c r="E160">
        <v>289186.02674447501</v>
      </c>
      <c r="F160">
        <v>468.75</v>
      </c>
      <c r="G160">
        <v>81.282768060086497</v>
      </c>
      <c r="H160">
        <f>(Table2[[#This Row],[1Y Return vs Nifty]]-AVERAGE(Table2[1Y Return vs Nifty]))/_xlfn.STDEV.P(Table2[1Y Return vs Nifty])</f>
        <v>0.43197673151257926</v>
      </c>
      <c r="I160">
        <v>-10.130704480984701</v>
      </c>
      <c r="J160">
        <f>(Table2[[#This Row],[1M Return vs Nifty]]-AVERAGE(Table2[1M Return vs Nifty]))/_xlfn.STDEV.P(Table2[1M Return vs Nifty])</f>
        <v>-1.235037223115671</v>
      </c>
      <c r="K160">
        <v>16.7349277625733</v>
      </c>
      <c r="L160">
        <f>(Table2[[#This Row],[6M Return vs Nifty]]-AVERAGE(Table2[6M Return vs Nifty]))/_xlfn.STDEV.P(Table2[6M Return vs Nifty])</f>
        <v>0.12590303248013082</v>
      </c>
      <c r="M160">
        <v>-5.9689033539019398</v>
      </c>
      <c r="N160">
        <f>(Table2[[#This Row],[1W Return vs Nifty]]-AVERAGE(Table2[1W Return vs Nifty]))/_xlfn.STDEV.P(Table2[1W Return vs Nifty])</f>
        <v>-0.98033407786460591</v>
      </c>
      <c r="O160">
        <v>477.55</v>
      </c>
      <c r="P160">
        <v>469.00581177678998</v>
      </c>
      <c r="Q160">
        <v>401.52407383431603</v>
      </c>
      <c r="R160">
        <v>39.164098343056303</v>
      </c>
      <c r="S160">
        <f>(Table2[[#This Row],[Close Price]]-Table2[[#This Row],[20D EMA]])/Table2[[#This Row],[20D EMA]]</f>
        <v>-1.8427389802114984E-2</v>
      </c>
      <c r="T160">
        <f>(Table2[[#This Row],[Close Price]]-Table2[[#This Row],[50D EMA]])/Table2[[#This Row],[50D EMA]]</f>
        <v>-5.4543412974108172E-4</v>
      </c>
      <c r="U160">
        <f>(Table2[[#This Row],[Close Price]]-Table2[[#This Row],[200D EMA]])/Table2[[#This Row],[200D EMA]]</f>
        <v>0.16742688806605385</v>
      </c>
      <c r="V160">
        <v>0.69786605213561304</v>
      </c>
      <c r="W160">
        <v>465.05</v>
      </c>
      <c r="X160">
        <v>471.85</v>
      </c>
      <c r="Y160">
        <v>465.05</v>
      </c>
      <c r="Z160">
        <v>480.05</v>
      </c>
      <c r="AA160">
        <v>410.8</v>
      </c>
      <c r="AB160">
        <v>527.4</v>
      </c>
      <c r="AC160">
        <f>(Table2[[#This Row],[Close Price]]/Table2[[#This Row],[Day Low]])-1</f>
        <v>7.9561337490592354E-3</v>
      </c>
      <c r="AD160">
        <f>(Table2[[#This Row],[Day High]]/Table2[[#This Row],[Close Price]])-1</f>
        <v>6.6133333333333599E-3</v>
      </c>
      <c r="AE160">
        <f>(Table2[[#This Row],[Close Price]]/Table2[[#This Row],[Current Week Low]])-1</f>
        <v>7.9561337490592354E-3</v>
      </c>
      <c r="AF160">
        <f>(Table2[[#This Row],[Current Week High]]/Table2[[#This Row],[Close Price]])-1</f>
        <v>2.4106666666666721E-2</v>
      </c>
      <c r="AG160">
        <f>(Table2[[#This Row],[Close Price]]/Table2[[#This Row],[Current Month Low]])-1</f>
        <v>0.14106621226874383</v>
      </c>
      <c r="AH160">
        <f>(Table2[[#This Row],[Current Month High]]/Table2[[#This Row],[Close Price]])-1</f>
        <v>0.1251199999999999</v>
      </c>
      <c r="AI160">
        <v>12.511999999999899</v>
      </c>
      <c r="AJ160">
        <v>109.96640537514</v>
      </c>
      <c r="AK160" t="str">
        <f>IF(AND(Table2[[#This Row],[20D EMA]]&gt;Table2[[#This Row],[50D EMA]],Table2[[#This Row],[50D EMA]]&gt;Table2[[#This Row],[200D EMA]]),"Uptrend","Downtrend/NoTrend")</f>
        <v>Uptrend</v>
      </c>
      <c r="AL160">
        <v>-7.0000000000000007E-2</v>
      </c>
      <c r="AM160" t="s">
        <v>3034</v>
      </c>
      <c r="AN160">
        <v>-2.17</v>
      </c>
      <c r="AO160" t="s">
        <v>3034</v>
      </c>
      <c r="AP160">
        <v>0.13464386829496799</v>
      </c>
      <c r="AQ160">
        <f>(Table2[[#This Row],[Sharpe Ratio]]-AVERAGE(Table2[Sharpe Ratio]))/_xlfn.STDEV.P(Table2[Sharpe Ratio])</f>
        <v>0.87703128156864907</v>
      </c>
      <c r="AR1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-0.78046025541891784</v>
      </c>
      <c r="AS160">
        <f>_xlfn.RANK.AVG(Table2[[#This Row],[1Y Return vs Nifty Z-Score]],Table2[1Y Return vs Nifty Z-Score])</f>
        <v>160</v>
      </c>
      <c r="AT160">
        <f>_xlfn.RANK.AVG(Table2[[#This Row],[6M Return vs Nifty Z-Score]],Table2[6M Return vs Nifty Z-Score])</f>
        <v>268</v>
      </c>
      <c r="AU160">
        <f>_xlfn.RANK.AVG(Table2[[#This Row],[Sharpe Ratio Z-Score]],Table2[Sharpe Ratio Z-Score])</f>
        <v>143</v>
      </c>
      <c r="AV160">
        <f>(Table2[[#This Row],[Rank 1Y]]+Table2[[#This Row],[Rank 6M]]+Table2[[#This Row],[Rank Sharpe]])/3</f>
        <v>190.33333333333334</v>
      </c>
    </row>
    <row r="161" spans="1:48" x14ac:dyDescent="0.3">
      <c r="A161" t="s">
        <v>491</v>
      </c>
      <c r="B161" t="s">
        <v>492</v>
      </c>
      <c r="C161" t="s">
        <v>2988</v>
      </c>
      <c r="D161" t="s">
        <v>264</v>
      </c>
      <c r="E161">
        <v>42445.565960759901</v>
      </c>
      <c r="F161">
        <v>660.45</v>
      </c>
      <c r="G161">
        <v>130.28754507468699</v>
      </c>
      <c r="H161">
        <f>(Table2[[#This Row],[1Y Return vs Nifty]]-AVERAGE(Table2[1Y Return vs Nifty]))/_xlfn.STDEV.P(Table2[1Y Return vs Nifty])</f>
        <v>1.0131790644034924</v>
      </c>
      <c r="I161">
        <v>6.6207848437669297</v>
      </c>
      <c r="J161">
        <f>(Table2[[#This Row],[1M Return vs Nifty]]-AVERAGE(Table2[1M Return vs Nifty]))/_xlfn.STDEV.P(Table2[1M Return vs Nifty])</f>
        <v>0.38059525229630731</v>
      </c>
      <c r="K161">
        <v>37.596351410349101</v>
      </c>
      <c r="L161">
        <f>(Table2[[#This Row],[6M Return vs Nifty]]-AVERAGE(Table2[6M Return vs Nifty]))/_xlfn.STDEV.P(Table2[6M Return vs Nifty])</f>
        <v>0.75865538195781823</v>
      </c>
      <c r="M161">
        <v>0.23979629956634901</v>
      </c>
      <c r="N161">
        <f>(Table2[[#This Row],[1W Return vs Nifty]]-AVERAGE(Table2[1W Return vs Nifty]))/_xlfn.STDEV.P(Table2[1W Return vs Nifty])</f>
        <v>0.3871583729259741</v>
      </c>
      <c r="O161">
        <v>632.97</v>
      </c>
      <c r="P161">
        <v>597.94271599097999</v>
      </c>
      <c r="Q161">
        <v>491.248968507352</v>
      </c>
      <c r="R161">
        <v>68.265674441542401</v>
      </c>
      <c r="S161">
        <f>(Table2[[#This Row],[Close Price]]-Table2[[#This Row],[20D EMA]])/Table2[[#This Row],[20D EMA]]</f>
        <v>4.3414379828427913E-2</v>
      </c>
      <c r="T161">
        <f>(Table2[[#This Row],[Close Price]]-Table2[[#This Row],[50D EMA]])/Table2[[#This Row],[50D EMA]]</f>
        <v>0.10453724468476171</v>
      </c>
      <c r="U161">
        <f>(Table2[[#This Row],[Close Price]]-Table2[[#This Row],[200D EMA]])/Table2[[#This Row],[200D EMA]]</f>
        <v>0.34443030385745388</v>
      </c>
      <c r="V161">
        <v>1.02431476862005</v>
      </c>
      <c r="W161">
        <v>655</v>
      </c>
      <c r="X161">
        <v>675.9</v>
      </c>
      <c r="Y161">
        <v>639</v>
      </c>
      <c r="Z161">
        <v>678.3</v>
      </c>
      <c r="AA161">
        <v>498.05</v>
      </c>
      <c r="AB161">
        <v>678.3</v>
      </c>
      <c r="AC161">
        <f>(Table2[[#This Row],[Close Price]]/Table2[[#This Row],[Day Low]])-1</f>
        <v>8.3206106870230556E-3</v>
      </c>
      <c r="AD161">
        <f>(Table2[[#This Row],[Day High]]/Table2[[#This Row],[Close Price]])-1</f>
        <v>2.3393141040199739E-2</v>
      </c>
      <c r="AE161">
        <f>(Table2[[#This Row],[Close Price]]/Table2[[#This Row],[Current Week Low]])-1</f>
        <v>3.3568075117371032E-2</v>
      </c>
      <c r="AF161">
        <f>(Table2[[#This Row],[Current Week High]]/Table2[[#This Row],[Close Price]])-1</f>
        <v>2.7027027027026973E-2</v>
      </c>
      <c r="AG161">
        <f>(Table2[[#This Row],[Close Price]]/Table2[[#This Row],[Current Month Low]])-1</f>
        <v>0.32607167955024607</v>
      </c>
      <c r="AH161">
        <f>(Table2[[#This Row],[Current Month High]]/Table2[[#This Row],[Close Price]])-1</f>
        <v>2.7027027027026973E-2</v>
      </c>
      <c r="AI161">
        <v>2.7027027027026902</v>
      </c>
      <c r="AJ161">
        <v>164.39151321056801</v>
      </c>
      <c r="AK161" t="str">
        <f>IF(AND(Table2[[#This Row],[20D EMA]]&gt;Table2[[#This Row],[50D EMA]],Table2[[#This Row],[50D EMA]]&gt;Table2[[#This Row],[200D EMA]]),"Uptrend","Downtrend/NoTrend")</f>
        <v>Uptrend</v>
      </c>
      <c r="AL161">
        <v>0.15</v>
      </c>
      <c r="AM161" t="s">
        <v>3033</v>
      </c>
      <c r="AN161">
        <v>8.7100000000000009</v>
      </c>
      <c r="AO161" t="s">
        <v>3033</v>
      </c>
      <c r="AP161">
        <v>5.4128650285684997E-2</v>
      </c>
      <c r="AQ161">
        <f>(Table2[[#This Row],[Sharpe Ratio]]-AVERAGE(Table2[Sharpe Ratio]))/_xlfn.STDEV.P(Table2[Sharpe Ratio])</f>
        <v>-3.4493956852245808E-2</v>
      </c>
      <c r="AR1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2.5050941147313464</v>
      </c>
      <c r="AS161">
        <f>_xlfn.RANK.AVG(Table2[[#This Row],[1Y Return vs Nifty Z-Score]],Table2[1Y Return vs Nifty Z-Score])</f>
        <v>89</v>
      </c>
      <c r="AT161">
        <f>_xlfn.RANK.AVG(Table2[[#This Row],[6M Return vs Nifty Z-Score]],Table2[6M Return vs Nifty Z-Score])</f>
        <v>131</v>
      </c>
      <c r="AU161">
        <f>_xlfn.RANK.AVG(Table2[[#This Row],[Sharpe Ratio Z-Score]],Table2[Sharpe Ratio Z-Score])</f>
        <v>353</v>
      </c>
      <c r="AV161">
        <f>(Table2[[#This Row],[Rank 1Y]]+Table2[[#This Row],[Rank 6M]]+Table2[[#This Row],[Rank Sharpe]])/3</f>
        <v>191</v>
      </c>
    </row>
    <row r="162" spans="1:48" x14ac:dyDescent="0.3">
      <c r="A162" t="s">
        <v>337</v>
      </c>
      <c r="B162" t="s">
        <v>338</v>
      </c>
      <c r="C162" t="s">
        <v>2988</v>
      </c>
      <c r="D162" t="s">
        <v>32</v>
      </c>
      <c r="E162">
        <v>71732.566808154996</v>
      </c>
      <c r="F162">
        <v>540.65</v>
      </c>
      <c r="G162">
        <v>63.917197547884399</v>
      </c>
      <c r="H162">
        <f>(Table2[[#This Row],[1Y Return vs Nifty]]-AVERAGE(Table2[1Y Return vs Nifty]))/_xlfn.STDEV.P(Table2[1Y Return vs Nifty])</f>
        <v>0.22601905333221689</v>
      </c>
      <c r="I162">
        <v>-11.3378189408729</v>
      </c>
      <c r="J162">
        <f>(Table2[[#This Row],[1M Return vs Nifty]]-AVERAGE(Table2[1M Return vs Nifty]))/_xlfn.STDEV.P(Table2[1M Return vs Nifty])</f>
        <v>-1.3514599056083323</v>
      </c>
      <c r="K162">
        <v>20.6410628182343</v>
      </c>
      <c r="L162">
        <f>(Table2[[#This Row],[6M Return vs Nifty]]-AVERAGE(Table2[6M Return vs Nifty]))/_xlfn.STDEV.P(Table2[6M Return vs Nifty])</f>
        <v>0.24438085909337701</v>
      </c>
      <c r="M162">
        <v>-3.2347324957419699</v>
      </c>
      <c r="N162">
        <f>(Table2[[#This Row],[1W Return vs Nifty]]-AVERAGE(Table2[1W Return vs Nifty]))/_xlfn.STDEV.P(Table2[1W Return vs Nifty])</f>
        <v>-0.37812134147998905</v>
      </c>
      <c r="O162">
        <v>543.75</v>
      </c>
      <c r="P162">
        <v>539.226306682629</v>
      </c>
      <c r="Q162">
        <v>477.47215093312099</v>
      </c>
      <c r="R162">
        <v>38.070288371230802</v>
      </c>
      <c r="S162">
        <f>(Table2[[#This Row],[Close Price]]-Table2[[#This Row],[20D EMA]])/Table2[[#This Row],[20D EMA]]</f>
        <v>-5.7011494252873982E-3</v>
      </c>
      <c r="T162">
        <f>(Table2[[#This Row],[Close Price]]-Table2[[#This Row],[50D EMA]])/Table2[[#This Row],[50D EMA]]</f>
        <v>2.6402519679161632E-3</v>
      </c>
      <c r="U162">
        <f>(Table2[[#This Row],[Close Price]]-Table2[[#This Row],[200D EMA]])/Table2[[#This Row],[200D EMA]]</f>
        <v>0.13231734865250444</v>
      </c>
      <c r="V162">
        <v>0.584158497094177</v>
      </c>
      <c r="W162">
        <v>531.5</v>
      </c>
      <c r="X162">
        <v>542</v>
      </c>
      <c r="Y162">
        <v>530.5</v>
      </c>
      <c r="Z162">
        <v>546.5</v>
      </c>
      <c r="AA162">
        <v>481.45</v>
      </c>
      <c r="AB162">
        <v>632.70000000000005</v>
      </c>
      <c r="AC162">
        <f>(Table2[[#This Row],[Close Price]]/Table2[[#This Row],[Day Low]])-1</f>
        <v>1.7215428033866331E-2</v>
      </c>
      <c r="AD162">
        <f>(Table2[[#This Row],[Day High]]/Table2[[#This Row],[Close Price]])-1</f>
        <v>2.4969943586423682E-3</v>
      </c>
      <c r="AE162">
        <f>(Table2[[#This Row],[Close Price]]/Table2[[#This Row],[Current Week Low]])-1</f>
        <v>1.913289349670122E-2</v>
      </c>
      <c r="AF162">
        <f>(Table2[[#This Row],[Current Week High]]/Table2[[#This Row],[Close Price]])-1</f>
        <v>1.0820308887450336E-2</v>
      </c>
      <c r="AG162">
        <f>(Table2[[#This Row],[Close Price]]/Table2[[#This Row],[Current Month Low]])-1</f>
        <v>0.12296188596946722</v>
      </c>
      <c r="AH162">
        <f>(Table2[[#This Row],[Current Month High]]/Table2[[#This Row],[Close Price]])-1</f>
        <v>0.17025802275039315</v>
      </c>
      <c r="AI162">
        <v>17.0258022750393</v>
      </c>
      <c r="AJ162">
        <v>95.462762111352106</v>
      </c>
      <c r="AK162" t="str">
        <f>IF(AND(Table2[[#This Row],[20D EMA]]&gt;Table2[[#This Row],[50D EMA]],Table2[[#This Row],[50D EMA]]&gt;Table2[[#This Row],[200D EMA]]),"Uptrend","Downtrend/NoTrend")</f>
        <v>Uptrend</v>
      </c>
      <c r="AL162">
        <v>-7.0000000000000007E-2</v>
      </c>
      <c r="AM162" t="s">
        <v>3034</v>
      </c>
      <c r="AN162">
        <v>1.1100000000000001</v>
      </c>
      <c r="AO162" t="s">
        <v>3033</v>
      </c>
      <c r="AP162">
        <v>0.14761252062885799</v>
      </c>
      <c r="AQ162">
        <f>(Table2[[#This Row],[Sharpe Ratio]]-AVERAGE(Table2[Sharpe Ratio]))/_xlfn.STDEV.P(Table2[Sharpe Ratio])</f>
        <v>1.0238514008321136</v>
      </c>
      <c r="AR1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-0.23532993383061393</v>
      </c>
      <c r="AS162">
        <f>_xlfn.RANK.AVG(Table2[[#This Row],[1Y Return vs Nifty Z-Score]],Table2[1Y Return vs Nifty Z-Score])</f>
        <v>216</v>
      </c>
      <c r="AT162">
        <f>_xlfn.RANK.AVG(Table2[[#This Row],[6M Return vs Nifty Z-Score]],Table2[6M Return vs Nifty Z-Score])</f>
        <v>242</v>
      </c>
      <c r="AU162">
        <f>_xlfn.RANK.AVG(Table2[[#This Row],[Sharpe Ratio Z-Score]],Table2[Sharpe Ratio Z-Score])</f>
        <v>116</v>
      </c>
      <c r="AV162">
        <f>(Table2[[#This Row],[Rank 1Y]]+Table2[[#This Row],[Rank 6M]]+Table2[[#This Row],[Rank Sharpe]])/3</f>
        <v>191.33333333333334</v>
      </c>
    </row>
    <row r="163" spans="1:48" x14ac:dyDescent="0.3">
      <c r="A163" t="s">
        <v>799</v>
      </c>
      <c r="B163" t="s">
        <v>800</v>
      </c>
      <c r="C163" t="s">
        <v>2995</v>
      </c>
      <c r="D163" t="s">
        <v>146</v>
      </c>
      <c r="E163">
        <v>18983.609244359999</v>
      </c>
      <c r="F163">
        <v>617.70000000000005</v>
      </c>
      <c r="G163">
        <v>25.1007480547432</v>
      </c>
      <c r="H163">
        <f>(Table2[[#This Row],[1Y Return vs Nifty]]-AVERAGE(Table2[1Y Return vs Nifty]))/_xlfn.STDEV.P(Table2[1Y Return vs Nifty])</f>
        <v>-0.23434853477525217</v>
      </c>
      <c r="I163">
        <v>-2.7509814363400902</v>
      </c>
      <c r="J163">
        <f>(Table2[[#This Row],[1M Return vs Nifty]]-AVERAGE(Table2[1M Return vs Nifty]))/_xlfn.STDEV.P(Table2[1M Return vs Nifty])</f>
        <v>-0.52328437658775362</v>
      </c>
      <c r="K163">
        <v>39.945946510049801</v>
      </c>
      <c r="L163">
        <f>(Table2[[#This Row],[6M Return vs Nifty]]-AVERAGE(Table2[6M Return vs Nifty]))/_xlfn.STDEV.P(Table2[6M Return vs Nifty])</f>
        <v>0.82992145874905332</v>
      </c>
      <c r="M163">
        <v>2.36964658515237</v>
      </c>
      <c r="N163">
        <f>(Table2[[#This Row],[1W Return vs Nifty]]-AVERAGE(Table2[1W Return vs Nifty]))/_xlfn.STDEV.P(Table2[1W Return vs Nifty])</f>
        <v>0.85626693823176092</v>
      </c>
      <c r="O163">
        <v>582.44000000000005</v>
      </c>
      <c r="P163">
        <v>562.97214376513398</v>
      </c>
      <c r="Q163">
        <v>479.70068670332802</v>
      </c>
      <c r="R163">
        <v>62.080833733711401</v>
      </c>
      <c r="S163">
        <f>(Table2[[#This Row],[Close Price]]-Table2[[#This Row],[20D EMA]])/Table2[[#This Row],[20D EMA]]</f>
        <v>6.0538424558752808E-2</v>
      </c>
      <c r="T163">
        <f>(Table2[[#This Row],[Close Price]]-Table2[[#This Row],[50D EMA]])/Table2[[#This Row],[50D EMA]]</f>
        <v>9.7212369814336591E-2</v>
      </c>
      <c r="U163">
        <f>(Table2[[#This Row],[Close Price]]-Table2[[#This Row],[200D EMA]])/Table2[[#This Row],[200D EMA]]</f>
        <v>0.28767795652962658</v>
      </c>
      <c r="V163">
        <v>1.08297011064395</v>
      </c>
      <c r="W163">
        <v>597.20000000000005</v>
      </c>
      <c r="X163">
        <v>633.5</v>
      </c>
      <c r="Y163">
        <v>579.4</v>
      </c>
      <c r="Z163">
        <v>633.5</v>
      </c>
      <c r="AA163">
        <v>513.04999999999995</v>
      </c>
      <c r="AB163">
        <v>676.1</v>
      </c>
      <c r="AC163">
        <f>(Table2[[#This Row],[Close Price]]/Table2[[#This Row],[Day Low]])-1</f>
        <v>3.4326858673811023E-2</v>
      </c>
      <c r="AD163">
        <f>(Table2[[#This Row],[Day High]]/Table2[[#This Row],[Close Price]])-1</f>
        <v>2.5578759915816596E-2</v>
      </c>
      <c r="AE163">
        <f>(Table2[[#This Row],[Close Price]]/Table2[[#This Row],[Current Week Low]])-1</f>
        <v>6.6102865032792613E-2</v>
      </c>
      <c r="AF163">
        <f>(Table2[[#This Row],[Current Week High]]/Table2[[#This Row],[Close Price]])-1</f>
        <v>2.5578759915816596E-2</v>
      </c>
      <c r="AG163">
        <f>(Table2[[#This Row],[Close Price]]/Table2[[#This Row],[Current Month Low]])-1</f>
        <v>0.2039762206412632</v>
      </c>
      <c r="AH163">
        <f>(Table2[[#This Row],[Current Month High]]/Table2[[#This Row],[Close Price]])-1</f>
        <v>9.4544277157196044E-2</v>
      </c>
      <c r="AI163">
        <v>9.4544277157195999</v>
      </c>
      <c r="AJ163">
        <v>97.980769230769198</v>
      </c>
      <c r="AK163" t="str">
        <f>IF(AND(Table2[[#This Row],[20D EMA]]&gt;Table2[[#This Row],[50D EMA]],Table2[[#This Row],[50D EMA]]&gt;Table2[[#This Row],[200D EMA]]),"Uptrend","Downtrend/NoTrend")</f>
        <v>Uptrend</v>
      </c>
      <c r="AL163">
        <v>0.02</v>
      </c>
      <c r="AM163" t="s">
        <v>3033</v>
      </c>
      <c r="AN163">
        <v>11.37</v>
      </c>
      <c r="AO163" t="s">
        <v>3033</v>
      </c>
      <c r="AP163">
        <v>0.15650417387503801</v>
      </c>
      <c r="AQ163">
        <f>(Table2[[#This Row],[Sharpe Ratio]]-AVERAGE(Table2[Sharpe Ratio]))/_xlfn.STDEV.P(Table2[Sharpe Ratio])</f>
        <v>1.124515182730409</v>
      </c>
      <c r="AR1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2.0530706683482176</v>
      </c>
      <c r="AS163">
        <f>_xlfn.RANK.AVG(Table2[[#This Row],[1Y Return vs Nifty Z-Score]],Table2[1Y Return vs Nifty Z-Score])</f>
        <v>357</v>
      </c>
      <c r="AT163">
        <f>_xlfn.RANK.AVG(Table2[[#This Row],[6M Return vs Nifty Z-Score]],Table2[6M Return vs Nifty Z-Score])</f>
        <v>121</v>
      </c>
      <c r="AU163">
        <f>_xlfn.RANK.AVG(Table2[[#This Row],[Sharpe Ratio Z-Score]],Table2[Sharpe Ratio Z-Score])</f>
        <v>100</v>
      </c>
      <c r="AV163">
        <f>(Table2[[#This Row],[Rank 1Y]]+Table2[[#This Row],[Rank 6M]]+Table2[[#This Row],[Rank Sharpe]])/3</f>
        <v>192.66666666666666</v>
      </c>
    </row>
    <row r="164" spans="1:48" x14ac:dyDescent="0.3">
      <c r="A164" t="s">
        <v>1564</v>
      </c>
      <c r="B164" t="s">
        <v>1565</v>
      </c>
      <c r="C164" t="s">
        <v>2986</v>
      </c>
      <c r="D164" t="s">
        <v>284</v>
      </c>
      <c r="E164">
        <v>5659.7466872099903</v>
      </c>
      <c r="F164">
        <v>1165.3</v>
      </c>
      <c r="G164">
        <v>127.00964633834801</v>
      </c>
      <c r="H164">
        <f>(Table2[[#This Row],[1Y Return vs Nifty]]-AVERAGE(Table2[1Y Return vs Nifty]))/_xlfn.STDEV.P(Table2[1Y Return vs Nifty])</f>
        <v>0.97430280562625549</v>
      </c>
      <c r="I164">
        <v>10.4387039453845</v>
      </c>
      <c r="J164">
        <f>(Table2[[#This Row],[1M Return vs Nifty]]-AVERAGE(Table2[1M Return vs Nifty]))/_xlfn.STDEV.P(Table2[1M Return vs Nifty])</f>
        <v>0.74882245702340278</v>
      </c>
      <c r="K164">
        <v>48.221367617434197</v>
      </c>
      <c r="L164">
        <f>(Table2[[#This Row],[6M Return vs Nifty]]-AVERAGE(Table2[6M Return vs Nifty]))/_xlfn.STDEV.P(Table2[6M Return vs Nifty])</f>
        <v>1.0809250449387717</v>
      </c>
      <c r="M164">
        <v>11.493900921944199</v>
      </c>
      <c r="N164">
        <f>(Table2[[#This Row],[1W Return vs Nifty]]-AVERAGE(Table2[1W Return vs Nifty]))/_xlfn.STDEV.P(Table2[1W Return vs Nifty])</f>
        <v>2.8659226827620943</v>
      </c>
      <c r="O164">
        <v>1011.38</v>
      </c>
      <c r="P164">
        <v>983.58996801679496</v>
      </c>
      <c r="Q164">
        <v>835.1837835755</v>
      </c>
      <c r="R164">
        <v>84.786058941952206</v>
      </c>
      <c r="S164">
        <f>(Table2[[#This Row],[Close Price]]-Table2[[#This Row],[20D EMA]])/Table2[[#This Row],[20D EMA]]</f>
        <v>0.15218809942850359</v>
      </c>
      <c r="T164">
        <f>(Table2[[#This Row],[Close Price]]-Table2[[#This Row],[50D EMA]])/Table2[[#This Row],[50D EMA]]</f>
        <v>0.18474164834111267</v>
      </c>
      <c r="U164">
        <f>(Table2[[#This Row],[Close Price]]-Table2[[#This Row],[200D EMA]])/Table2[[#This Row],[200D EMA]]</f>
        <v>0.39526176503480648</v>
      </c>
      <c r="V164">
        <v>2.1133576770203102</v>
      </c>
      <c r="W164">
        <v>1155</v>
      </c>
      <c r="X164">
        <v>1255</v>
      </c>
      <c r="Y164">
        <v>998</v>
      </c>
      <c r="Z164">
        <v>1255</v>
      </c>
      <c r="AA164">
        <v>849.15</v>
      </c>
      <c r="AB164">
        <v>1255</v>
      </c>
      <c r="AC164">
        <f>(Table2[[#This Row],[Close Price]]/Table2[[#This Row],[Day Low]])-1</f>
        <v>8.917748917748769E-3</v>
      </c>
      <c r="AD164">
        <f>(Table2[[#This Row],[Day High]]/Table2[[#This Row],[Close Price]])-1</f>
        <v>7.6975886037930152E-2</v>
      </c>
      <c r="AE164">
        <f>(Table2[[#This Row],[Close Price]]/Table2[[#This Row],[Current Week Low]])-1</f>
        <v>0.16763527054108218</v>
      </c>
      <c r="AF164">
        <f>(Table2[[#This Row],[Current Week High]]/Table2[[#This Row],[Close Price]])-1</f>
        <v>7.6975886037930152E-2</v>
      </c>
      <c r="AG164">
        <f>(Table2[[#This Row],[Close Price]]/Table2[[#This Row],[Current Month Low]])-1</f>
        <v>0.37231348996054869</v>
      </c>
      <c r="AH164">
        <f>(Table2[[#This Row],[Current Month High]]/Table2[[#This Row],[Close Price]])-1</f>
        <v>7.6975886037930152E-2</v>
      </c>
      <c r="AI164">
        <v>7.6975886037930099</v>
      </c>
      <c r="AJ164">
        <v>156.053614590199</v>
      </c>
      <c r="AK164" t="str">
        <f>IF(AND(Table2[[#This Row],[20D EMA]]&gt;Table2[[#This Row],[50D EMA]],Table2[[#This Row],[50D EMA]]&gt;Table2[[#This Row],[200D EMA]]),"Uptrend","Downtrend/NoTrend")</f>
        <v>Uptrend</v>
      </c>
      <c r="AL164">
        <v>-0.06</v>
      </c>
      <c r="AM164" t="s">
        <v>3034</v>
      </c>
      <c r="AN164">
        <v>20.78</v>
      </c>
      <c r="AO164" t="s">
        <v>3033</v>
      </c>
      <c r="AP164">
        <v>3.6334821046270997E-2</v>
      </c>
      <c r="AQ164">
        <f>(Table2[[#This Row],[Sharpe Ratio]]-AVERAGE(Table2[Sharpe Ratio]))/_xlfn.STDEV.P(Table2[Sharpe Ratio])</f>
        <v>-0.23594065029605552</v>
      </c>
      <c r="AR1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5.4340323400544683</v>
      </c>
      <c r="AS164">
        <f>_xlfn.RANK.AVG(Table2[[#This Row],[1Y Return vs Nifty Z-Score]],Table2[1Y Return vs Nifty Z-Score])</f>
        <v>93</v>
      </c>
      <c r="AT164">
        <f>_xlfn.RANK.AVG(Table2[[#This Row],[6M Return vs Nifty Z-Score]],Table2[6M Return vs Nifty Z-Score])</f>
        <v>84</v>
      </c>
      <c r="AU164">
        <f>_xlfn.RANK.AVG(Table2[[#This Row],[Sharpe Ratio Z-Score]],Table2[Sharpe Ratio Z-Score])</f>
        <v>405</v>
      </c>
      <c r="AV164">
        <f>(Table2[[#This Row],[Rank 1Y]]+Table2[[#This Row],[Rank 6M]]+Table2[[#This Row],[Rank Sharpe]])/3</f>
        <v>194</v>
      </c>
    </row>
    <row r="165" spans="1:48" x14ac:dyDescent="0.3">
      <c r="A165" t="s">
        <v>68</v>
      </c>
      <c r="B165" t="s">
        <v>168</v>
      </c>
      <c r="C165" t="s">
        <v>2992</v>
      </c>
      <c r="D165" t="s">
        <v>56</v>
      </c>
      <c r="E165">
        <v>151860.11489632499</v>
      </c>
      <c r="F165">
        <v>639.20000000000005</v>
      </c>
      <c r="G165">
        <v>84.763947221729197</v>
      </c>
      <c r="H165">
        <f>(Table2[[#This Row],[1Y Return vs Nifty]]-AVERAGE(Table2[1Y Return vs Nifty]))/_xlfn.STDEV.P(Table2[1Y Return vs Nifty])</f>
        <v>0.47326391968517634</v>
      </c>
      <c r="I165">
        <v>-5.4650068992184702</v>
      </c>
      <c r="J165">
        <f>(Table2[[#This Row],[1M Return vs Nifty]]-AVERAGE(Table2[1M Return vs Nifty]))/_xlfn.STDEV.P(Table2[1M Return vs Nifty])</f>
        <v>-0.78504424712310683</v>
      </c>
      <c r="K165">
        <v>20.7584116034262</v>
      </c>
      <c r="L165">
        <f>(Table2[[#This Row],[6M Return vs Nifty]]-AVERAGE(Table2[6M Return vs Nifty]))/_xlfn.STDEV.P(Table2[6M Return vs Nifty])</f>
        <v>0.24794019045983648</v>
      </c>
      <c r="M165">
        <v>-5.4636240089668897</v>
      </c>
      <c r="N165">
        <f>(Table2[[#This Row],[1W Return vs Nifty]]-AVERAGE(Table2[1W Return vs Nifty]))/_xlfn.STDEV.P(Table2[1W Return vs Nifty])</f>
        <v>-0.8690441575423844</v>
      </c>
      <c r="O165">
        <v>647.61</v>
      </c>
      <c r="P165">
        <v>646.55882519165004</v>
      </c>
      <c r="Q165">
        <v>560.664018086037</v>
      </c>
      <c r="R165">
        <v>39.2687657472623</v>
      </c>
      <c r="S165">
        <f>(Table2[[#This Row],[Close Price]]-Table2[[#This Row],[20D EMA]])/Table2[[#This Row],[20D EMA]]</f>
        <v>-1.2986210836768994E-2</v>
      </c>
      <c r="T165">
        <f>(Table2[[#This Row],[Close Price]]-Table2[[#This Row],[50D EMA]])/Table2[[#This Row],[50D EMA]]</f>
        <v>-1.1381524626887164E-2</v>
      </c>
      <c r="U165">
        <f>(Table2[[#This Row],[Close Price]]-Table2[[#This Row],[200D EMA]])/Table2[[#This Row],[200D EMA]]</f>
        <v>0.14007672934329676</v>
      </c>
      <c r="V165">
        <v>1.01922719325852</v>
      </c>
      <c r="W165">
        <v>637</v>
      </c>
      <c r="X165">
        <v>645.5</v>
      </c>
      <c r="Y165">
        <v>634.29999999999995</v>
      </c>
      <c r="Z165">
        <v>650.5</v>
      </c>
      <c r="AA165">
        <v>560.35</v>
      </c>
      <c r="AB165">
        <v>682.1</v>
      </c>
      <c r="AC165">
        <f>(Table2[[#This Row],[Close Price]]/Table2[[#This Row],[Day Low]])-1</f>
        <v>3.4536891679750603E-3</v>
      </c>
      <c r="AD165">
        <f>(Table2[[#This Row],[Day High]]/Table2[[#This Row],[Close Price]])-1</f>
        <v>9.8560700876093588E-3</v>
      </c>
      <c r="AE165">
        <f>(Table2[[#This Row],[Close Price]]/Table2[[#This Row],[Current Week Low]])-1</f>
        <v>7.7250512375848235E-3</v>
      </c>
      <c r="AF165">
        <f>(Table2[[#This Row],[Current Week High]]/Table2[[#This Row],[Close Price]])-1</f>
        <v>1.7678347934918515E-2</v>
      </c>
      <c r="AG165">
        <f>(Table2[[#This Row],[Close Price]]/Table2[[#This Row],[Current Month Low]])-1</f>
        <v>0.14071562416346928</v>
      </c>
      <c r="AH165">
        <f>(Table2[[#This Row],[Current Month High]]/Table2[[#This Row],[Close Price]])-1</f>
        <v>6.7115143929912247E-2</v>
      </c>
      <c r="AI165">
        <v>11.4831038798498</v>
      </c>
      <c r="AJ165">
        <v>117.119565217391</v>
      </c>
      <c r="AK165" t="str">
        <f>IF(AND(Table2[[#This Row],[20D EMA]]&gt;Table2[[#This Row],[50D EMA]],Table2[[#This Row],[50D EMA]]&gt;Table2[[#This Row],[200D EMA]]),"Uptrend","Downtrend/NoTrend")</f>
        <v>Uptrend</v>
      </c>
      <c r="AL165">
        <v>-0.18</v>
      </c>
      <c r="AM165" t="s">
        <v>3034</v>
      </c>
      <c r="AN165">
        <v>-1.87</v>
      </c>
      <c r="AO165" t="s">
        <v>3034</v>
      </c>
      <c r="AP165">
        <v>0.108572439416318</v>
      </c>
      <c r="AQ165">
        <f>(Table2[[#This Row],[Sharpe Ratio]]-AVERAGE(Table2[Sharpe Ratio]))/_xlfn.STDEV.P(Table2[Sharpe Ratio])</f>
        <v>0.58187260210205582</v>
      </c>
      <c r="AR1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-0.35101169241842256</v>
      </c>
      <c r="AS165">
        <f>_xlfn.RANK.AVG(Table2[[#This Row],[1Y Return vs Nifty Z-Score]],Table2[1Y Return vs Nifty Z-Score])</f>
        <v>155</v>
      </c>
      <c r="AT165">
        <f>_xlfn.RANK.AVG(Table2[[#This Row],[6M Return vs Nifty Z-Score]],Table2[6M Return vs Nifty Z-Score])</f>
        <v>241</v>
      </c>
      <c r="AU165">
        <f>_xlfn.RANK.AVG(Table2[[#This Row],[Sharpe Ratio Z-Score]],Table2[Sharpe Ratio Z-Score])</f>
        <v>193</v>
      </c>
      <c r="AV165">
        <f>(Table2[[#This Row],[Rank 1Y]]+Table2[[#This Row],[Rank 6M]]+Table2[[#This Row],[Rank Sharpe]])/3</f>
        <v>196.33333333333334</v>
      </c>
    </row>
    <row r="166" spans="1:48" x14ac:dyDescent="0.3">
      <c r="A166" t="s">
        <v>241</v>
      </c>
      <c r="B166" t="s">
        <v>242</v>
      </c>
      <c r="C166" t="s">
        <v>2993</v>
      </c>
      <c r="D166" t="s">
        <v>129</v>
      </c>
      <c r="E166">
        <v>106663.31622635</v>
      </c>
      <c r="F166">
        <v>1047.0999999999999</v>
      </c>
      <c r="G166">
        <v>56.745274041351202</v>
      </c>
      <c r="H166">
        <f>(Table2[[#This Row],[1Y Return vs Nifty]]-AVERAGE(Table2[1Y Return vs Nifty]))/_xlfn.STDEV.P(Table2[1Y Return vs Nifty])</f>
        <v>0.14095920963431868</v>
      </c>
      <c r="I166">
        <v>-5.35229266092208</v>
      </c>
      <c r="J166">
        <f>(Table2[[#This Row],[1M Return vs Nifty]]-AVERAGE(Table2[1M Return vs Nifty]))/_xlfn.STDEV.P(Table2[1M Return vs Nifty])</f>
        <v>-0.7741732863206009</v>
      </c>
      <c r="K166">
        <v>32.175978966514499</v>
      </c>
      <c r="L166">
        <f>(Table2[[#This Row],[6M Return vs Nifty]]-AVERAGE(Table2[6M Return vs Nifty]))/_xlfn.STDEV.P(Table2[6M Return vs Nifty])</f>
        <v>0.59424889384902935</v>
      </c>
      <c r="M166">
        <v>0.76307978969444401</v>
      </c>
      <c r="N166">
        <f>(Table2[[#This Row],[1W Return vs Nifty]]-AVERAGE(Table2[1W Return vs Nifty]))/_xlfn.STDEV.P(Table2[1W Return vs Nifty])</f>
        <v>0.5024137826434949</v>
      </c>
      <c r="O166">
        <v>1039.1199999999999</v>
      </c>
      <c r="P166">
        <v>992.57830296273301</v>
      </c>
      <c r="Q166">
        <v>828.89552540712498</v>
      </c>
      <c r="R166">
        <v>59.492396025282602</v>
      </c>
      <c r="S166">
        <f>(Table2[[#This Row],[Close Price]]-Table2[[#This Row],[20D EMA]])/Table2[[#This Row],[20D EMA]]</f>
        <v>7.6795750250211901E-3</v>
      </c>
      <c r="T166">
        <f>(Table2[[#This Row],[Close Price]]-Table2[[#This Row],[50D EMA]])/Table2[[#This Row],[50D EMA]]</f>
        <v>5.4929366151290897E-2</v>
      </c>
      <c r="U166">
        <f>(Table2[[#This Row],[Close Price]]-Table2[[#This Row],[200D EMA]])/Table2[[#This Row],[200D EMA]]</f>
        <v>0.26324725843549512</v>
      </c>
      <c r="V166">
        <v>1.0211459399145</v>
      </c>
      <c r="W166">
        <v>1042.3499999999999</v>
      </c>
      <c r="X166">
        <v>1064.05</v>
      </c>
      <c r="Y166">
        <v>1042.3499999999999</v>
      </c>
      <c r="Z166">
        <v>1081</v>
      </c>
      <c r="AA166">
        <v>901.2</v>
      </c>
      <c r="AB166">
        <v>1097</v>
      </c>
      <c r="AC166">
        <f>(Table2[[#This Row],[Close Price]]/Table2[[#This Row],[Day Low]])-1</f>
        <v>4.5570106010457412E-3</v>
      </c>
      <c r="AD166">
        <f>(Table2[[#This Row],[Day High]]/Table2[[#This Row],[Close Price]])-1</f>
        <v>1.6187565657530323E-2</v>
      </c>
      <c r="AE166">
        <f>(Table2[[#This Row],[Close Price]]/Table2[[#This Row],[Current Week Low]])-1</f>
        <v>4.5570106010457412E-3</v>
      </c>
      <c r="AF166">
        <f>(Table2[[#This Row],[Current Week High]]/Table2[[#This Row],[Close Price]])-1</f>
        <v>3.2375131315060646E-2</v>
      </c>
      <c r="AG166">
        <f>(Table2[[#This Row],[Close Price]]/Table2[[#This Row],[Current Month Low]])-1</f>
        <v>0.16189525077674194</v>
      </c>
      <c r="AH166">
        <f>(Table2[[#This Row],[Current Month High]]/Table2[[#This Row],[Close Price]])-1</f>
        <v>4.7655429280871076E-2</v>
      </c>
      <c r="AI166">
        <v>4.7655429280870996</v>
      </c>
      <c r="AJ166">
        <v>85.952761498845604</v>
      </c>
      <c r="AK166" t="str">
        <f>IF(AND(Table2[[#This Row],[20D EMA]]&gt;Table2[[#This Row],[50D EMA]],Table2[[#This Row],[50D EMA]]&gt;Table2[[#This Row],[200D EMA]]),"Uptrend","Downtrend/NoTrend")</f>
        <v>Uptrend</v>
      </c>
      <c r="AL166">
        <v>0.04</v>
      </c>
      <c r="AM166" t="s">
        <v>3033</v>
      </c>
      <c r="AN166">
        <v>1.96</v>
      </c>
      <c r="AO166" t="s">
        <v>3033</v>
      </c>
      <c r="AP166">
        <v>0.11107913340395401</v>
      </c>
      <c r="AQ166">
        <f>(Table2[[#This Row],[Sharpe Ratio]]-AVERAGE(Table2[Sharpe Ratio]))/_xlfn.STDEV.P(Table2[Sharpe Ratio])</f>
        <v>0.61025127251023503</v>
      </c>
      <c r="AR1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1.0736998723164772</v>
      </c>
      <c r="AS166">
        <f>_xlfn.RANK.AVG(Table2[[#This Row],[1Y Return vs Nifty Z-Score]],Table2[1Y Return vs Nifty Z-Score])</f>
        <v>239</v>
      </c>
      <c r="AT166">
        <f>_xlfn.RANK.AVG(Table2[[#This Row],[6M Return vs Nifty Z-Score]],Table2[6M Return vs Nifty Z-Score])</f>
        <v>164</v>
      </c>
      <c r="AU166">
        <f>_xlfn.RANK.AVG(Table2[[#This Row],[Sharpe Ratio Z-Score]],Table2[Sharpe Ratio Z-Score])</f>
        <v>188</v>
      </c>
      <c r="AV166">
        <f>(Table2[[#This Row],[Rank 1Y]]+Table2[[#This Row],[Rank 6M]]+Table2[[#This Row],[Rank Sharpe]])/3</f>
        <v>197</v>
      </c>
    </row>
    <row r="167" spans="1:48" x14ac:dyDescent="0.3">
      <c r="A167" t="s">
        <v>952</v>
      </c>
      <c r="B167" t="s">
        <v>953</v>
      </c>
      <c r="C167" t="s">
        <v>2987</v>
      </c>
      <c r="D167" t="s">
        <v>21</v>
      </c>
      <c r="E167">
        <v>14422.89830384</v>
      </c>
      <c r="F167">
        <v>2605.5</v>
      </c>
      <c r="G167">
        <v>158.49214607424801</v>
      </c>
      <c r="H167">
        <f>(Table2[[#This Row],[1Y Return vs Nifty]]-AVERAGE(Table2[1Y Return vs Nifty]))/_xlfn.STDEV.P(Table2[1Y Return vs Nifty])</f>
        <v>1.3476888999307153</v>
      </c>
      <c r="I167">
        <v>15.7554248547995</v>
      </c>
      <c r="J167">
        <f>(Table2[[#This Row],[1M Return vs Nifty]]-AVERAGE(Table2[1M Return vs Nifty]))/_xlfn.STDEV.P(Table2[1M Return vs Nifty])</f>
        <v>1.2616047414773937</v>
      </c>
      <c r="K167">
        <v>100.706156688828</v>
      </c>
      <c r="L167">
        <f>(Table2[[#This Row],[6M Return vs Nifty]]-AVERAGE(Table2[6M Return vs Nifty]))/_xlfn.STDEV.P(Table2[6M Return vs Nifty])</f>
        <v>2.6728525258950415</v>
      </c>
      <c r="M167">
        <v>-4.1963801787066304</v>
      </c>
      <c r="N167">
        <f>(Table2[[#This Row],[1W Return vs Nifty]]-AVERAGE(Table2[1W Return vs Nifty]))/_xlfn.STDEV.P(Table2[1W Return vs Nifty])</f>
        <v>-0.58992832525634531</v>
      </c>
      <c r="O167">
        <v>2445.5</v>
      </c>
      <c r="P167">
        <v>2194.2102556125401</v>
      </c>
      <c r="Q167">
        <v>1491.9640409973799</v>
      </c>
      <c r="R167">
        <v>58.5859537745635</v>
      </c>
      <c r="S167">
        <f>(Table2[[#This Row],[Close Price]]-Table2[[#This Row],[20D EMA]])/Table2[[#This Row],[20D EMA]]</f>
        <v>6.5426293191576362E-2</v>
      </c>
      <c r="T167">
        <f>(Table2[[#This Row],[Close Price]]-Table2[[#This Row],[50D EMA]])/Table2[[#This Row],[50D EMA]]</f>
        <v>0.18744317839889207</v>
      </c>
      <c r="U167">
        <f>(Table2[[#This Row],[Close Price]]-Table2[[#This Row],[200D EMA]])/Table2[[#This Row],[200D EMA]]</f>
        <v>0.74635576220605149</v>
      </c>
      <c r="V167">
        <v>0.93966104241214199</v>
      </c>
      <c r="W167">
        <v>2559</v>
      </c>
      <c r="X167">
        <v>2623</v>
      </c>
      <c r="Y167">
        <v>2499.5500000000002</v>
      </c>
      <c r="Z167">
        <v>2641</v>
      </c>
      <c r="AA167">
        <v>2169.9</v>
      </c>
      <c r="AB167">
        <v>2712</v>
      </c>
      <c r="AC167">
        <f>(Table2[[#This Row],[Close Price]]/Table2[[#This Row],[Day Low]])-1</f>
        <v>1.8171160609613102E-2</v>
      </c>
      <c r="AD167">
        <f>(Table2[[#This Row],[Day High]]/Table2[[#This Row],[Close Price]])-1</f>
        <v>6.7165611207062881E-3</v>
      </c>
      <c r="AE167">
        <f>(Table2[[#This Row],[Close Price]]/Table2[[#This Row],[Current Week Low]])-1</f>
        <v>4.2387629773359192E-2</v>
      </c>
      <c r="AF167">
        <f>(Table2[[#This Row],[Current Week High]]/Table2[[#This Row],[Close Price]])-1</f>
        <v>1.3625023987718254E-2</v>
      </c>
      <c r="AG167">
        <f>(Table2[[#This Row],[Close Price]]/Table2[[#This Row],[Current Month Low]])-1</f>
        <v>0.20074657818332642</v>
      </c>
      <c r="AH167">
        <f>(Table2[[#This Row],[Current Month High]]/Table2[[#This Row],[Close Price]])-1</f>
        <v>4.0875071963154763E-2</v>
      </c>
      <c r="AI167">
        <v>4.0875071963154701</v>
      </c>
      <c r="AJ167">
        <v>252.76198212835001</v>
      </c>
      <c r="AK167" t="str">
        <f>IF(AND(Table2[[#This Row],[20D EMA]]&gt;Table2[[#This Row],[50D EMA]],Table2[[#This Row],[50D EMA]]&gt;Table2[[#This Row],[200D EMA]]),"Uptrend","Downtrend/NoTrend")</f>
        <v>Uptrend</v>
      </c>
      <c r="AL167">
        <v>0.45</v>
      </c>
      <c r="AM167" t="s">
        <v>3033</v>
      </c>
      <c r="AN167">
        <v>4.45</v>
      </c>
      <c r="AO167" t="s">
        <v>3033</v>
      </c>
      <c r="AQ167">
        <f>(Table2[[#This Row],[Sharpe Ratio]]-AVERAGE(Table2[Sharpe Ratio]))/_xlfn.STDEV.P(Table2[Sharpe Ratio])</f>
        <v>-0.64729278019234593</v>
      </c>
      <c r="AR1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4.0449250618544594</v>
      </c>
      <c r="AS167">
        <f>_xlfn.RANK.AVG(Table2[[#This Row],[1Y Return vs Nifty Z-Score]],Table2[1Y Return vs Nifty Z-Score])</f>
        <v>57</v>
      </c>
      <c r="AT167">
        <f>_xlfn.RANK.AVG(Table2[[#This Row],[6M Return vs Nifty Z-Score]],Table2[6M Return vs Nifty Z-Score])</f>
        <v>15</v>
      </c>
      <c r="AU167">
        <f>_xlfn.RANK.AVG(Table2[[#This Row],[Sharpe Ratio Z-Score]],Table2[Sharpe Ratio Z-Score])</f>
        <v>524.5</v>
      </c>
      <c r="AV167">
        <f>(Table2[[#This Row],[Rank 1Y]]+Table2[[#This Row],[Rank 6M]]+Table2[[#This Row],[Rank Sharpe]])/3</f>
        <v>198.83333333333334</v>
      </c>
    </row>
    <row r="168" spans="1:48" x14ac:dyDescent="0.3">
      <c r="A168" t="s">
        <v>780</v>
      </c>
      <c r="B168" t="s">
        <v>781</v>
      </c>
      <c r="C168" t="s">
        <v>3003</v>
      </c>
      <c r="D168" t="s">
        <v>602</v>
      </c>
      <c r="E168">
        <v>19677.256018650001</v>
      </c>
      <c r="F168">
        <v>618.29999999999995</v>
      </c>
      <c r="G168">
        <v>102.49286025059899</v>
      </c>
      <c r="H168">
        <f>(Table2[[#This Row],[1Y Return vs Nifty]]-AVERAGE(Table2[1Y Return vs Nifty]))/_xlfn.STDEV.P(Table2[1Y Return vs Nifty])</f>
        <v>0.68353088220863056</v>
      </c>
      <c r="I168">
        <v>-6.4870436898312098</v>
      </c>
      <c r="J168">
        <f>(Table2[[#This Row],[1M Return vs Nifty]]-AVERAGE(Table2[1M Return vs Nifty]))/_xlfn.STDEV.P(Table2[1M Return vs Nifty])</f>
        <v>-0.88361672614083475</v>
      </c>
      <c r="K168">
        <v>11.5156434501872</v>
      </c>
      <c r="L168">
        <f>(Table2[[#This Row],[6M Return vs Nifty]]-AVERAGE(Table2[6M Return vs Nifty]))/_xlfn.STDEV.P(Table2[6M Return vs Nifty])</f>
        <v>-3.2404208052154111E-2</v>
      </c>
      <c r="M168">
        <v>-7.6310962669282203</v>
      </c>
      <c r="N168">
        <f>(Table2[[#This Row],[1W Return vs Nifty]]-AVERAGE(Table2[1W Return vs Nifty]))/_xlfn.STDEV.P(Table2[1W Return vs Nifty])</f>
        <v>-1.3464391219459835</v>
      </c>
      <c r="O168">
        <v>620.23</v>
      </c>
      <c r="P168">
        <v>613.86523188269496</v>
      </c>
      <c r="Q168">
        <v>535.92817902611898</v>
      </c>
      <c r="R168">
        <v>50.863469170815897</v>
      </c>
      <c r="S168">
        <f>(Table2[[#This Row],[Close Price]]-Table2[[#This Row],[20D EMA]])/Table2[[#This Row],[20D EMA]]</f>
        <v>-3.1117488673557611E-3</v>
      </c>
      <c r="T168">
        <f>(Table2[[#This Row],[Close Price]]-Table2[[#This Row],[50D EMA]])/Table2[[#This Row],[50D EMA]]</f>
        <v>7.2243350608142097E-3</v>
      </c>
      <c r="U168">
        <f>(Table2[[#This Row],[Close Price]]-Table2[[#This Row],[200D EMA]])/Table2[[#This Row],[200D EMA]]</f>
        <v>0.1536993653208642</v>
      </c>
      <c r="V168">
        <v>1.1981436267715599</v>
      </c>
      <c r="W168">
        <v>612</v>
      </c>
      <c r="X168">
        <v>632.4</v>
      </c>
      <c r="Y168">
        <v>612</v>
      </c>
      <c r="Z168">
        <v>641.9</v>
      </c>
      <c r="AA168">
        <v>539</v>
      </c>
      <c r="AB168">
        <v>670</v>
      </c>
      <c r="AC168">
        <f>(Table2[[#This Row],[Close Price]]/Table2[[#This Row],[Day Low]])-1</f>
        <v>1.0294117647058787E-2</v>
      </c>
      <c r="AD168">
        <f>(Table2[[#This Row],[Day High]]/Table2[[#This Row],[Close Price]])-1</f>
        <v>2.2804463852498902E-2</v>
      </c>
      <c r="AE168">
        <f>(Table2[[#This Row],[Close Price]]/Table2[[#This Row],[Current Week Low]])-1</f>
        <v>1.0294117647058787E-2</v>
      </c>
      <c r="AF168">
        <f>(Table2[[#This Row],[Current Week High]]/Table2[[#This Row],[Close Price]])-1</f>
        <v>3.8169173540352652E-2</v>
      </c>
      <c r="AG168">
        <f>(Table2[[#This Row],[Close Price]]/Table2[[#This Row],[Current Month Low]])-1</f>
        <v>0.14712430426716128</v>
      </c>
      <c r="AH168">
        <f>(Table2[[#This Row],[Current Month High]]/Table2[[#This Row],[Close Price]])-1</f>
        <v>8.3616367459162344E-2</v>
      </c>
      <c r="AI168">
        <v>26.516254245511799</v>
      </c>
      <c r="AJ168">
        <v>188.58809801633601</v>
      </c>
      <c r="AK168" t="str">
        <f>IF(AND(Table2[[#This Row],[20D EMA]]&gt;Table2[[#This Row],[50D EMA]],Table2[[#This Row],[50D EMA]]&gt;Table2[[#This Row],[200D EMA]]),"Uptrend","Downtrend/NoTrend")</f>
        <v>Uptrend</v>
      </c>
      <c r="AL168">
        <v>-0.14000000000000001</v>
      </c>
      <c r="AM168" t="s">
        <v>3034</v>
      </c>
      <c r="AN168">
        <v>5.03</v>
      </c>
      <c r="AO168" t="s">
        <v>3033</v>
      </c>
      <c r="AP168">
        <v>0.12942777528323501</v>
      </c>
      <c r="AQ168">
        <f>(Table2[[#This Row],[Sharpe Ratio]]-AVERAGE(Table2[Sharpe Ratio]))/_xlfn.STDEV.P(Table2[Sharpe Ratio])</f>
        <v>0.81797908567696953</v>
      </c>
      <c r="AR1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-0.76095008825337229</v>
      </c>
      <c r="AS168">
        <f>_xlfn.RANK.AVG(Table2[[#This Row],[1Y Return vs Nifty Z-Score]],Table2[1Y Return vs Nifty Z-Score])</f>
        <v>130</v>
      </c>
      <c r="AT168">
        <f>_xlfn.RANK.AVG(Table2[[#This Row],[6M Return vs Nifty Z-Score]],Table2[6M Return vs Nifty Z-Score])</f>
        <v>316</v>
      </c>
      <c r="AU168">
        <f>_xlfn.RANK.AVG(Table2[[#This Row],[Sharpe Ratio Z-Score]],Table2[Sharpe Ratio Z-Score])</f>
        <v>153</v>
      </c>
      <c r="AV168">
        <f>(Table2[[#This Row],[Rank 1Y]]+Table2[[#This Row],[Rank 6M]]+Table2[[#This Row],[Rank Sharpe]])/3</f>
        <v>199.66666666666666</v>
      </c>
    </row>
    <row r="169" spans="1:48" x14ac:dyDescent="0.3">
      <c r="A169" t="s">
        <v>330</v>
      </c>
      <c r="B169" t="s">
        <v>331</v>
      </c>
      <c r="C169" t="s">
        <v>2992</v>
      </c>
      <c r="D169" t="s">
        <v>196</v>
      </c>
      <c r="E169">
        <v>74381.008961250001</v>
      </c>
      <c r="F169">
        <v>4701.8500000000004</v>
      </c>
      <c r="G169">
        <v>22.450953164918701</v>
      </c>
      <c r="H169">
        <f>(Table2[[#This Row],[1Y Return vs Nifty]]-AVERAGE(Table2[1Y Return vs Nifty]))/_xlfn.STDEV.P(Table2[1Y Return vs Nifty])</f>
        <v>-0.26577540916322401</v>
      </c>
      <c r="I169">
        <v>-2.42424119826532</v>
      </c>
      <c r="J169">
        <f>(Table2[[#This Row],[1M Return vs Nifty]]-AVERAGE(Table2[1M Return vs Nifty]))/_xlfn.STDEV.P(Table2[1M Return vs Nifty])</f>
        <v>-0.49177122994010375</v>
      </c>
      <c r="K169">
        <v>35.574739775490002</v>
      </c>
      <c r="L169">
        <f>(Table2[[#This Row],[6M Return vs Nifty]]-AVERAGE(Table2[6M Return vs Nifty]))/_xlfn.STDEV.P(Table2[6M Return vs Nifty])</f>
        <v>0.69733744252634955</v>
      </c>
      <c r="M169">
        <v>-2.9468442188703299</v>
      </c>
      <c r="N169">
        <f>(Table2[[#This Row],[1W Return vs Nifty]]-AVERAGE(Table2[1W Return vs Nifty]))/_xlfn.STDEV.P(Table2[1W Return vs Nifty])</f>
        <v>-0.31471272659020988</v>
      </c>
      <c r="O169">
        <v>4515.68</v>
      </c>
      <c r="P169">
        <v>4150.18554385687</v>
      </c>
      <c r="Q169">
        <v>3457.97286987095</v>
      </c>
      <c r="R169">
        <v>64.534286118105001</v>
      </c>
      <c r="S169">
        <f>(Table2[[#This Row],[Close Price]]-Table2[[#This Row],[20D EMA]])/Table2[[#This Row],[20D EMA]]</f>
        <v>4.1227456329943679E-2</v>
      </c>
      <c r="T169">
        <f>(Table2[[#This Row],[Close Price]]-Table2[[#This Row],[50D EMA]])/Table2[[#This Row],[50D EMA]]</f>
        <v>0.13292525124803334</v>
      </c>
      <c r="U169">
        <f>(Table2[[#This Row],[Close Price]]-Table2[[#This Row],[200D EMA]])/Table2[[#This Row],[200D EMA]]</f>
        <v>0.35971280774550185</v>
      </c>
      <c r="V169">
        <v>1.18247719251276</v>
      </c>
      <c r="W169">
        <v>4662</v>
      </c>
      <c r="X169">
        <v>4756.95</v>
      </c>
      <c r="Y169">
        <v>4624.3999999999996</v>
      </c>
      <c r="Z169">
        <v>4816.5</v>
      </c>
      <c r="AA169">
        <v>3786.2</v>
      </c>
      <c r="AB169">
        <v>4951</v>
      </c>
      <c r="AC169">
        <f>(Table2[[#This Row],[Close Price]]/Table2[[#This Row],[Day Low]])-1</f>
        <v>8.5478335478337275E-3</v>
      </c>
      <c r="AD169">
        <f>(Table2[[#This Row],[Day High]]/Table2[[#This Row],[Close Price]])-1</f>
        <v>1.1718791539500284E-2</v>
      </c>
      <c r="AE169">
        <f>(Table2[[#This Row],[Close Price]]/Table2[[#This Row],[Current Week Low]])-1</f>
        <v>1.6748118674855261E-2</v>
      </c>
      <c r="AF169">
        <f>(Table2[[#This Row],[Current Week High]]/Table2[[#This Row],[Close Price]])-1</f>
        <v>2.4384019056328921E-2</v>
      </c>
      <c r="AG169">
        <f>(Table2[[#This Row],[Close Price]]/Table2[[#This Row],[Current Month Low]])-1</f>
        <v>0.24183878294860306</v>
      </c>
      <c r="AH169">
        <f>(Table2[[#This Row],[Current Month High]]/Table2[[#This Row],[Close Price]])-1</f>
        <v>5.2989780618267091E-2</v>
      </c>
      <c r="AI169">
        <v>5.2989780618267002</v>
      </c>
      <c r="AJ169">
        <v>79.995788990123302</v>
      </c>
      <c r="AK169" t="str">
        <f>IF(AND(Table2[[#This Row],[20D EMA]]&gt;Table2[[#This Row],[50D EMA]],Table2[[#This Row],[50D EMA]]&gt;Table2[[#This Row],[200D EMA]]),"Uptrend","Downtrend/NoTrend")</f>
        <v>Uptrend</v>
      </c>
      <c r="AL169">
        <v>0.24</v>
      </c>
      <c r="AM169" t="s">
        <v>3033</v>
      </c>
      <c r="AN169">
        <v>13.19</v>
      </c>
      <c r="AO169" t="s">
        <v>3033</v>
      </c>
      <c r="AP169">
        <v>0.158355212742435</v>
      </c>
      <c r="AQ169">
        <f>(Table2[[#This Row],[Sharpe Ratio]]-AVERAGE(Table2[Sharpe Ratio]))/_xlfn.STDEV.P(Table2[Sharpe Ratio])</f>
        <v>1.145471080095499</v>
      </c>
      <c r="AR1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0.77054915692831094</v>
      </c>
      <c r="AS169">
        <f>_xlfn.RANK.AVG(Table2[[#This Row],[1Y Return vs Nifty Z-Score]],Table2[1Y Return vs Nifty Z-Score])</f>
        <v>366</v>
      </c>
      <c r="AT169">
        <f>_xlfn.RANK.AVG(Table2[[#This Row],[6M Return vs Nifty Z-Score]],Table2[6M Return vs Nifty Z-Score])</f>
        <v>140</v>
      </c>
      <c r="AU169">
        <f>_xlfn.RANK.AVG(Table2[[#This Row],[Sharpe Ratio Z-Score]],Table2[Sharpe Ratio Z-Score])</f>
        <v>96</v>
      </c>
      <c r="AV169">
        <f>(Table2[[#This Row],[Rank 1Y]]+Table2[[#This Row],[Rank 6M]]+Table2[[#This Row],[Rank Sharpe]])/3</f>
        <v>200.66666666666666</v>
      </c>
    </row>
    <row r="170" spans="1:48" x14ac:dyDescent="0.3">
      <c r="A170" t="s">
        <v>1430</v>
      </c>
      <c r="B170" t="s">
        <v>1431</v>
      </c>
      <c r="C170" t="s">
        <v>3000</v>
      </c>
      <c r="D170" t="s">
        <v>196</v>
      </c>
      <c r="E170">
        <v>6797.6358109399998</v>
      </c>
      <c r="F170">
        <v>1714</v>
      </c>
      <c r="G170">
        <v>86.951737212289302</v>
      </c>
      <c r="H170">
        <f>(Table2[[#This Row],[1Y Return vs Nifty]]-AVERAGE(Table2[1Y Return vs Nifty]))/_xlfn.STDEV.P(Table2[1Y Return vs Nifty])</f>
        <v>0.49921136244182995</v>
      </c>
      <c r="I170">
        <v>9.2801056446722399</v>
      </c>
      <c r="J170">
        <f>(Table2[[#This Row],[1M Return vs Nifty]]-AVERAGE(Table2[1M Return vs Nifty]))/_xlfn.STDEV.P(Table2[1M Return vs Nifty])</f>
        <v>0.63707901712388115</v>
      </c>
      <c r="K170">
        <v>72.288720928032603</v>
      </c>
      <c r="L170">
        <f>(Table2[[#This Row],[6M Return vs Nifty]]-AVERAGE(Table2[6M Return vs Nifty]))/_xlfn.STDEV.P(Table2[6M Return vs Nifty])</f>
        <v>1.8109171399228736</v>
      </c>
      <c r="M170">
        <v>3.3561466171221799</v>
      </c>
      <c r="N170">
        <f>(Table2[[#This Row],[1W Return vs Nifty]]-AVERAGE(Table2[1W Return vs Nifty]))/_xlfn.STDEV.P(Table2[1W Return vs Nifty])</f>
        <v>1.0735477573594485</v>
      </c>
      <c r="O170">
        <v>1527.51</v>
      </c>
      <c r="P170">
        <v>1460.65053940284</v>
      </c>
      <c r="Q170">
        <v>1251.5702537498901</v>
      </c>
      <c r="R170">
        <v>77.978004719031105</v>
      </c>
      <c r="S170">
        <f>(Table2[[#This Row],[Close Price]]-Table2[[#This Row],[20D EMA]])/Table2[[#This Row],[20D EMA]]</f>
        <v>0.12208758044137191</v>
      </c>
      <c r="T170">
        <f>(Table2[[#This Row],[Close Price]]-Table2[[#This Row],[50D EMA]])/Table2[[#This Row],[50D EMA]]</f>
        <v>0.17344974294860241</v>
      </c>
      <c r="U170">
        <f>(Table2[[#This Row],[Close Price]]-Table2[[#This Row],[200D EMA]])/Table2[[#This Row],[200D EMA]]</f>
        <v>0.36947965554838158</v>
      </c>
      <c r="V170">
        <v>0.75121674224156998</v>
      </c>
      <c r="W170">
        <v>1654</v>
      </c>
      <c r="X170">
        <v>1730</v>
      </c>
      <c r="Y170">
        <v>1565.5</v>
      </c>
      <c r="Z170">
        <v>1730</v>
      </c>
      <c r="AA170">
        <v>1014</v>
      </c>
      <c r="AB170">
        <v>1730</v>
      </c>
      <c r="AC170">
        <f>(Table2[[#This Row],[Close Price]]/Table2[[#This Row],[Day Low]])-1</f>
        <v>3.6275695284159637E-2</v>
      </c>
      <c r="AD170">
        <f>(Table2[[#This Row],[Day High]]/Table2[[#This Row],[Close Price]])-1</f>
        <v>9.334889148191472E-3</v>
      </c>
      <c r="AE170">
        <f>(Table2[[#This Row],[Close Price]]/Table2[[#This Row],[Current Week Low]])-1</f>
        <v>9.4857872884062555E-2</v>
      </c>
      <c r="AF170">
        <f>(Table2[[#This Row],[Current Week High]]/Table2[[#This Row],[Close Price]])-1</f>
        <v>9.334889148191472E-3</v>
      </c>
      <c r="AG170">
        <f>(Table2[[#This Row],[Close Price]]/Table2[[#This Row],[Current Month Low]])-1</f>
        <v>0.69033530571992108</v>
      </c>
      <c r="AH170">
        <f>(Table2[[#This Row],[Current Month High]]/Table2[[#This Row],[Close Price]])-1</f>
        <v>9.334889148191472E-3</v>
      </c>
      <c r="AI170">
        <v>0.93348891481914698</v>
      </c>
      <c r="AJ170">
        <v>115.299585479211</v>
      </c>
      <c r="AK170" t="str">
        <f>IF(AND(Table2[[#This Row],[20D EMA]]&gt;Table2[[#This Row],[50D EMA]],Table2[[#This Row],[50D EMA]]&gt;Table2[[#This Row],[200D EMA]]),"Uptrend","Downtrend/NoTrend")</f>
        <v>Uptrend</v>
      </c>
      <c r="AL170">
        <v>0.03</v>
      </c>
      <c r="AM170" t="s">
        <v>3033</v>
      </c>
      <c r="AN170">
        <v>17.7</v>
      </c>
      <c r="AO170" t="s">
        <v>3033</v>
      </c>
      <c r="AP170">
        <v>3.6047611874516002E-2</v>
      </c>
      <c r="AQ170">
        <f>(Table2[[#This Row],[Sharpe Ratio]]-AVERAGE(Table2[Sharpe Ratio]))/_xlfn.STDEV.P(Table2[Sharpe Ratio])</f>
        <v>-0.23919218975944562</v>
      </c>
      <c r="AR1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3.7815630870885877</v>
      </c>
      <c r="AS170">
        <f>_xlfn.RANK.AVG(Table2[[#This Row],[1Y Return vs Nifty Z-Score]],Table2[1Y Return vs Nifty Z-Score])</f>
        <v>152</v>
      </c>
      <c r="AT170">
        <f>_xlfn.RANK.AVG(Table2[[#This Row],[6M Return vs Nifty Z-Score]],Table2[6M Return vs Nifty Z-Score])</f>
        <v>43</v>
      </c>
      <c r="AU170">
        <f>_xlfn.RANK.AVG(Table2[[#This Row],[Sharpe Ratio Z-Score]],Table2[Sharpe Ratio Z-Score])</f>
        <v>407</v>
      </c>
      <c r="AV170">
        <f>(Table2[[#This Row],[Rank 1Y]]+Table2[[#This Row],[Rank 6M]]+Table2[[#This Row],[Rank Sharpe]])/3</f>
        <v>200.66666666666666</v>
      </c>
    </row>
    <row r="171" spans="1:48" x14ac:dyDescent="0.3">
      <c r="A171" t="s">
        <v>538</v>
      </c>
      <c r="B171" t="s">
        <v>539</v>
      </c>
      <c r="C171" t="s">
        <v>2993</v>
      </c>
      <c r="D171" t="s">
        <v>129</v>
      </c>
      <c r="E171">
        <v>34609.414185324997</v>
      </c>
      <c r="F171">
        <v>728.15</v>
      </c>
      <c r="G171">
        <v>62.168885728207698</v>
      </c>
      <c r="H171">
        <f>(Table2[[#This Row],[1Y Return vs Nifty]]-AVERAGE(Table2[1Y Return vs Nifty]))/_xlfn.STDEV.P(Table2[1Y Return vs Nifty])</f>
        <v>0.20528387259842612</v>
      </c>
      <c r="I171">
        <v>-0.69298163401192503</v>
      </c>
      <c r="J171">
        <f>(Table2[[#This Row],[1M Return vs Nifty]]-AVERAGE(Table2[1M Return vs Nifty]))/_xlfn.STDEV.P(Table2[1M Return vs Nifty])</f>
        <v>-0.32479627498833874</v>
      </c>
      <c r="K171">
        <v>5.0616130174209104</v>
      </c>
      <c r="L171">
        <f>(Table2[[#This Row],[6M Return vs Nifty]]-AVERAGE(Table2[6M Return vs Nifty]))/_xlfn.STDEV.P(Table2[6M Return vs Nifty])</f>
        <v>-0.22816280002958955</v>
      </c>
      <c r="M171">
        <v>-5.0019162750010002</v>
      </c>
      <c r="N171">
        <f>(Table2[[#This Row],[1W Return vs Nifty]]-AVERAGE(Table2[1W Return vs Nifty]))/_xlfn.STDEV.P(Table2[1W Return vs Nifty])</f>
        <v>-0.76735106947083009</v>
      </c>
      <c r="O171">
        <v>716</v>
      </c>
      <c r="P171">
        <v>694.62196440667003</v>
      </c>
      <c r="Q171">
        <v>603.44465793880102</v>
      </c>
      <c r="R171">
        <v>36.841270988496802</v>
      </c>
      <c r="S171">
        <f>(Table2[[#This Row],[Close Price]]-Table2[[#This Row],[20D EMA]])/Table2[[#This Row],[20D EMA]]</f>
        <v>1.6969273743016728E-2</v>
      </c>
      <c r="T171">
        <f>(Table2[[#This Row],[Close Price]]-Table2[[#This Row],[50D EMA]])/Table2[[#This Row],[50D EMA]]</f>
        <v>4.8268032557779561E-2</v>
      </c>
      <c r="U171">
        <f>(Table2[[#This Row],[Close Price]]-Table2[[#This Row],[200D EMA]])/Table2[[#This Row],[200D EMA]]</f>
        <v>0.2066558058317356</v>
      </c>
      <c r="V171">
        <v>1.17565853621085</v>
      </c>
      <c r="W171">
        <v>726</v>
      </c>
      <c r="X171">
        <v>740.55</v>
      </c>
      <c r="Y171">
        <v>724</v>
      </c>
      <c r="Z171">
        <v>747.5</v>
      </c>
      <c r="AA171">
        <v>592</v>
      </c>
      <c r="AB171">
        <v>774.9</v>
      </c>
      <c r="AC171">
        <f>(Table2[[#This Row],[Close Price]]/Table2[[#This Row],[Day Low]])-1</f>
        <v>2.9614325068869629E-3</v>
      </c>
      <c r="AD171">
        <f>(Table2[[#This Row],[Day High]]/Table2[[#This Row],[Close Price]])-1</f>
        <v>1.702945821602686E-2</v>
      </c>
      <c r="AE171">
        <f>(Table2[[#This Row],[Close Price]]/Table2[[#This Row],[Current Week Low]])-1</f>
        <v>5.7320441988950588E-3</v>
      </c>
      <c r="AF171">
        <f>(Table2[[#This Row],[Current Week High]]/Table2[[#This Row],[Close Price]])-1</f>
        <v>2.657419487742918E-2</v>
      </c>
      <c r="AG171">
        <f>(Table2[[#This Row],[Close Price]]/Table2[[#This Row],[Current Month Low]])-1</f>
        <v>0.22998310810810807</v>
      </c>
      <c r="AH171">
        <f>(Table2[[#This Row],[Current Month High]]/Table2[[#This Row],[Close Price]])-1</f>
        <v>6.4203804161230504E-2</v>
      </c>
      <c r="AI171">
        <v>6.4203804161230504</v>
      </c>
      <c r="AJ171">
        <v>94.692513368983896</v>
      </c>
      <c r="AK171" t="str">
        <f>IF(AND(Table2[[#This Row],[20D EMA]]&gt;Table2[[#This Row],[50D EMA]],Table2[[#This Row],[50D EMA]]&gt;Table2[[#This Row],[200D EMA]]),"Uptrend","Downtrend/NoTrend")</f>
        <v>Uptrend</v>
      </c>
      <c r="AL171">
        <v>0.03</v>
      </c>
      <c r="AM171" t="s">
        <v>3033</v>
      </c>
      <c r="AN171">
        <v>3.08</v>
      </c>
      <c r="AO171" t="s">
        <v>3033</v>
      </c>
      <c r="AP171">
        <v>0.25204291888257702</v>
      </c>
      <c r="AQ171">
        <f>(Table2[[#This Row],[Sharpe Ratio]]-AVERAGE(Table2[Sharpe Ratio]))/_xlfn.STDEV.P(Table2[Sharpe Ratio])</f>
        <v>2.206124094369815</v>
      </c>
      <c r="AR1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1.0910978224794827</v>
      </c>
      <c r="AS171">
        <f>_xlfn.RANK.AVG(Table2[[#This Row],[1Y Return vs Nifty Z-Score]],Table2[1Y Return vs Nifty Z-Score])</f>
        <v>224</v>
      </c>
      <c r="AT171">
        <f>_xlfn.RANK.AVG(Table2[[#This Row],[6M Return vs Nifty Z-Score]],Table2[6M Return vs Nifty Z-Score])</f>
        <v>378</v>
      </c>
      <c r="AU171">
        <f>_xlfn.RANK.AVG(Table2[[#This Row],[Sharpe Ratio Z-Score]],Table2[Sharpe Ratio Z-Score])</f>
        <v>9</v>
      </c>
      <c r="AV171">
        <f>(Table2[[#This Row],[Rank 1Y]]+Table2[[#This Row],[Rank 6M]]+Table2[[#This Row],[Rank Sharpe]])/3</f>
        <v>203.66666666666666</v>
      </c>
    </row>
    <row r="172" spans="1:48" x14ac:dyDescent="0.3">
      <c r="A172" t="s">
        <v>310</v>
      </c>
      <c r="B172" t="s">
        <v>311</v>
      </c>
      <c r="C172" t="s">
        <v>2992</v>
      </c>
      <c r="D172" t="s">
        <v>129</v>
      </c>
      <c r="E172">
        <v>80055.637329239995</v>
      </c>
      <c r="F172">
        <v>1679.5</v>
      </c>
      <c r="G172">
        <v>78.297056048408805</v>
      </c>
      <c r="H172">
        <f>(Table2[[#This Row],[1Y Return vs Nifty]]-AVERAGE(Table2[1Y Return vs Nifty]))/_xlfn.STDEV.P(Table2[1Y Return vs Nifty])</f>
        <v>0.39656584114141241</v>
      </c>
      <c r="I172">
        <v>5.7399572963531797</v>
      </c>
      <c r="J172">
        <f>(Table2[[#This Row],[1M Return vs Nifty]]-AVERAGE(Table2[1M Return vs Nifty]))/_xlfn.STDEV.P(Table2[1M Return vs Nifty])</f>
        <v>0.29564199451424211</v>
      </c>
      <c r="K172">
        <v>25.562794905743502</v>
      </c>
      <c r="L172">
        <f>(Table2[[#This Row],[6M Return vs Nifty]]-AVERAGE(Table2[6M Return vs Nifty]))/_xlfn.STDEV.P(Table2[6M Return vs Nifty])</f>
        <v>0.39366297878242346</v>
      </c>
      <c r="M172">
        <v>-1.2407799267739901</v>
      </c>
      <c r="N172">
        <f>(Table2[[#This Row],[1W Return vs Nifty]]-AVERAGE(Table2[1W Return vs Nifty]))/_xlfn.STDEV.P(Table2[1W Return vs Nifty])</f>
        <v>6.1055174938389273E-2</v>
      </c>
      <c r="O172">
        <v>1640.17</v>
      </c>
      <c r="P172">
        <v>1504.09627757508</v>
      </c>
      <c r="Q172">
        <v>1247.1986119226999</v>
      </c>
      <c r="R172">
        <v>61.024467200958803</v>
      </c>
      <c r="S172">
        <f>(Table2[[#This Row],[Close Price]]-Table2[[#This Row],[20D EMA]])/Table2[[#This Row],[20D EMA]]</f>
        <v>2.3979221666046768E-2</v>
      </c>
      <c r="T172">
        <f>(Table2[[#This Row],[Close Price]]-Table2[[#This Row],[50D EMA]])/Table2[[#This Row],[50D EMA]]</f>
        <v>0.11661735025879313</v>
      </c>
      <c r="U172">
        <f>(Table2[[#This Row],[Close Price]]-Table2[[#This Row],[200D EMA]])/Table2[[#This Row],[200D EMA]]</f>
        <v>0.34661791950750959</v>
      </c>
      <c r="V172">
        <v>1.07766745294427</v>
      </c>
      <c r="W172">
        <v>1674</v>
      </c>
      <c r="X172">
        <v>1726.8</v>
      </c>
      <c r="Y172">
        <v>1674</v>
      </c>
      <c r="Z172">
        <v>1776.3</v>
      </c>
      <c r="AA172">
        <v>1406.25</v>
      </c>
      <c r="AB172">
        <v>1804.5</v>
      </c>
      <c r="AC172">
        <f>(Table2[[#This Row],[Close Price]]/Table2[[#This Row],[Day Low]])-1</f>
        <v>3.285543608124275E-3</v>
      </c>
      <c r="AD172">
        <f>(Table2[[#This Row],[Day High]]/Table2[[#This Row],[Close Price]])-1</f>
        <v>2.8163143792795386E-2</v>
      </c>
      <c r="AE172">
        <f>(Table2[[#This Row],[Close Price]]/Table2[[#This Row],[Current Week Low]])-1</f>
        <v>3.285543608124275E-3</v>
      </c>
      <c r="AF172">
        <f>(Table2[[#This Row],[Current Week High]]/Table2[[#This Row],[Close Price]])-1</f>
        <v>5.7636201250372165E-2</v>
      </c>
      <c r="AG172">
        <f>(Table2[[#This Row],[Close Price]]/Table2[[#This Row],[Current Month Low]])-1</f>
        <v>0.1943111111111111</v>
      </c>
      <c r="AH172">
        <f>(Table2[[#This Row],[Current Month High]]/Table2[[#This Row],[Close Price]])-1</f>
        <v>7.4426912771658138E-2</v>
      </c>
      <c r="AI172">
        <v>7.4426912771658102</v>
      </c>
      <c r="AJ172">
        <v>109.989997499374</v>
      </c>
      <c r="AK172" t="str">
        <f>IF(AND(Table2[[#This Row],[20D EMA]]&gt;Table2[[#This Row],[50D EMA]],Table2[[#This Row],[50D EMA]]&gt;Table2[[#This Row],[200D EMA]]),"Uptrend","Downtrend/NoTrend")</f>
        <v>Uptrend</v>
      </c>
      <c r="AL172">
        <v>0.26</v>
      </c>
      <c r="AM172" t="s">
        <v>3033</v>
      </c>
      <c r="AN172">
        <v>6.08</v>
      </c>
      <c r="AO172" t="s">
        <v>3033</v>
      </c>
      <c r="AP172">
        <v>9.4573769798662E-2</v>
      </c>
      <c r="AQ172">
        <f>(Table2[[#This Row],[Sharpe Ratio]]-AVERAGE(Table2[Sharpe Ratio]))/_xlfn.STDEV.P(Table2[Sharpe Ratio])</f>
        <v>0.42339149783009022</v>
      </c>
      <c r="AR1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1.5703174872065575</v>
      </c>
      <c r="AS172">
        <f>_xlfn.RANK.AVG(Table2[[#This Row],[1Y Return vs Nifty Z-Score]],Table2[1Y Return vs Nifty Z-Score])</f>
        <v>169</v>
      </c>
      <c r="AT172">
        <f>_xlfn.RANK.AVG(Table2[[#This Row],[6M Return vs Nifty Z-Score]],Table2[6M Return vs Nifty Z-Score])</f>
        <v>209</v>
      </c>
      <c r="AU172">
        <f>_xlfn.RANK.AVG(Table2[[#This Row],[Sharpe Ratio Z-Score]],Table2[Sharpe Ratio Z-Score])</f>
        <v>233</v>
      </c>
      <c r="AV172">
        <f>(Table2[[#This Row],[Rank 1Y]]+Table2[[#This Row],[Rank 6M]]+Table2[[#This Row],[Rank Sharpe]])/3</f>
        <v>203.66666666666666</v>
      </c>
    </row>
    <row r="173" spans="1:48" x14ac:dyDescent="0.3">
      <c r="A173" t="s">
        <v>273</v>
      </c>
      <c r="B173" t="s">
        <v>274</v>
      </c>
      <c r="C173" t="s">
        <v>2989</v>
      </c>
      <c r="D173" t="s">
        <v>275</v>
      </c>
      <c r="E173">
        <v>92726.422170139995</v>
      </c>
      <c r="F173">
        <v>356.1</v>
      </c>
      <c r="G173">
        <v>87.660618526834497</v>
      </c>
      <c r="H173">
        <f>(Table2[[#This Row],[1Y Return vs Nifty]]-AVERAGE(Table2[1Y Return vs Nifty]))/_xlfn.STDEV.P(Table2[1Y Return vs Nifty])</f>
        <v>0.50761877696049396</v>
      </c>
      <c r="I173">
        <v>-4.9921687299588902</v>
      </c>
      <c r="J173">
        <f>(Table2[[#This Row],[1M Return vs Nifty]]-AVERAGE(Table2[1M Return vs Nifty]))/_xlfn.STDEV.P(Table2[1M Return vs Nifty])</f>
        <v>-0.73944037948720931</v>
      </c>
      <c r="K173">
        <v>80.749848708612703</v>
      </c>
      <c r="L173">
        <f>(Table2[[#This Row],[6M Return vs Nifty]]-AVERAGE(Table2[6M Return vs Nifty]))/_xlfn.STDEV.P(Table2[6M Return vs Nifty])</f>
        <v>2.0675534353544083</v>
      </c>
      <c r="M173">
        <v>3.31095070109573</v>
      </c>
      <c r="N173">
        <f>(Table2[[#This Row],[1W Return vs Nifty]]-AVERAGE(Table2[1W Return vs Nifty]))/_xlfn.STDEV.P(Table2[1W Return vs Nifty])</f>
        <v>1.0635931650257366</v>
      </c>
      <c r="O173">
        <v>341.92</v>
      </c>
      <c r="P173">
        <v>331.66773435223098</v>
      </c>
      <c r="Q173">
        <v>265.35247366525198</v>
      </c>
      <c r="R173">
        <v>55.547499440784598</v>
      </c>
      <c r="S173">
        <f>(Table2[[#This Row],[Close Price]]-Table2[[#This Row],[20D EMA]])/Table2[[#This Row],[20D EMA]]</f>
        <v>4.1471689284043066E-2</v>
      </c>
      <c r="T173">
        <f>(Table2[[#This Row],[Close Price]]-Table2[[#This Row],[50D EMA]])/Table2[[#This Row],[50D EMA]]</f>
        <v>7.3664885417590809E-2</v>
      </c>
      <c r="U173">
        <f>(Table2[[#This Row],[Close Price]]-Table2[[#This Row],[200D EMA]])/Table2[[#This Row],[200D EMA]]</f>
        <v>0.34198862019740606</v>
      </c>
      <c r="V173">
        <v>3.2638722440694501</v>
      </c>
      <c r="W173">
        <v>340.85</v>
      </c>
      <c r="X173">
        <v>358</v>
      </c>
      <c r="Y173">
        <v>331.25</v>
      </c>
      <c r="Z173">
        <v>358</v>
      </c>
      <c r="AA173">
        <v>292</v>
      </c>
      <c r="AB173">
        <v>369.9</v>
      </c>
      <c r="AC173">
        <f>(Table2[[#This Row],[Close Price]]/Table2[[#This Row],[Day Low]])-1</f>
        <v>4.4741088455332312E-2</v>
      </c>
      <c r="AD173">
        <f>(Table2[[#This Row],[Day High]]/Table2[[#This Row],[Close Price]])-1</f>
        <v>5.3355798932883669E-3</v>
      </c>
      <c r="AE173">
        <f>(Table2[[#This Row],[Close Price]]/Table2[[#This Row],[Current Week Low]])-1</f>
        <v>7.5018867924528276E-2</v>
      </c>
      <c r="AF173">
        <f>(Table2[[#This Row],[Current Week High]]/Table2[[#This Row],[Close Price]])-1</f>
        <v>5.3355798932883669E-3</v>
      </c>
      <c r="AG173">
        <f>(Table2[[#This Row],[Close Price]]/Table2[[#This Row],[Current Month Low]])-1</f>
        <v>0.21952054794520559</v>
      </c>
      <c r="AH173">
        <f>(Table2[[#This Row],[Current Month High]]/Table2[[#This Row],[Close Price]])-1</f>
        <v>3.8753159224936606E-2</v>
      </c>
      <c r="AI173">
        <v>3.8753159224936602</v>
      </c>
      <c r="AJ173">
        <v>126.310772163965</v>
      </c>
      <c r="AK173" t="str">
        <f>IF(AND(Table2[[#This Row],[20D EMA]]&gt;Table2[[#This Row],[50D EMA]],Table2[[#This Row],[50D EMA]]&gt;Table2[[#This Row],[200D EMA]]),"Uptrend","Downtrend/NoTrend")</f>
        <v>Uptrend</v>
      </c>
      <c r="AL173">
        <v>0.08</v>
      </c>
      <c r="AM173" t="s">
        <v>3033</v>
      </c>
      <c r="AN173">
        <v>2.58</v>
      </c>
      <c r="AO173" t="s">
        <v>3033</v>
      </c>
      <c r="AP173">
        <v>2.4163847019236E-2</v>
      </c>
      <c r="AQ173">
        <f>(Table2[[#This Row],[Sharpe Ratio]]-AVERAGE(Table2[Sharpe Ratio]))/_xlfn.STDEV.P(Table2[Sharpe Ratio])</f>
        <v>-0.37373013005041078</v>
      </c>
      <c r="AR1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2.5255948678030187</v>
      </c>
      <c r="AS173">
        <f>_xlfn.RANK.AVG(Table2[[#This Row],[1Y Return vs Nifty Z-Score]],Table2[1Y Return vs Nifty Z-Score])</f>
        <v>148</v>
      </c>
      <c r="AT173">
        <f>_xlfn.RANK.AVG(Table2[[#This Row],[6M Return vs Nifty Z-Score]],Table2[6M Return vs Nifty Z-Score])</f>
        <v>29</v>
      </c>
      <c r="AU173">
        <f>_xlfn.RANK.AVG(Table2[[#This Row],[Sharpe Ratio Z-Score]],Table2[Sharpe Ratio Z-Score])</f>
        <v>435</v>
      </c>
      <c r="AV173">
        <f>(Table2[[#This Row],[Rank 1Y]]+Table2[[#This Row],[Rank 6M]]+Table2[[#This Row],[Rank Sharpe]])/3</f>
        <v>204</v>
      </c>
    </row>
    <row r="174" spans="1:48" x14ac:dyDescent="0.3">
      <c r="A174" t="s">
        <v>1205</v>
      </c>
      <c r="B174" t="s">
        <v>1206</v>
      </c>
      <c r="C174" t="s">
        <v>2990</v>
      </c>
      <c r="D174" t="s">
        <v>418</v>
      </c>
      <c r="E174">
        <v>9147.6843037920007</v>
      </c>
      <c r="F174">
        <v>257.57</v>
      </c>
      <c r="G174">
        <v>70.964902081532898</v>
      </c>
      <c r="H174">
        <f>(Table2[[#This Row],[1Y Return vs Nifty]]-AVERAGE(Table2[1Y Return vs Nifty]))/_xlfn.STDEV.P(Table2[1Y Return vs Nifty])</f>
        <v>0.30960564562018844</v>
      </c>
      <c r="I174">
        <v>24.312098134297798</v>
      </c>
      <c r="J174">
        <f>(Table2[[#This Row],[1M Return vs Nifty]]-AVERAGE(Table2[1M Return vs Nifty]))/_xlfn.STDEV.P(Table2[1M Return vs Nifty])</f>
        <v>2.0868710186328632</v>
      </c>
      <c r="K174">
        <v>15.279781796503601</v>
      </c>
      <c r="L174">
        <f>(Table2[[#This Row],[6M Return vs Nifty]]-AVERAGE(Table2[6M Return vs Nifty]))/_xlfn.STDEV.P(Table2[6M Return vs Nifty])</f>
        <v>8.1766685679956944E-2</v>
      </c>
      <c r="M174">
        <v>-0.56535342506046604</v>
      </c>
      <c r="N174">
        <f>(Table2[[#This Row],[1W Return vs Nifty]]-AVERAGE(Table2[1W Return vs Nifty]))/_xlfn.STDEV.P(Table2[1W Return vs Nifty])</f>
        <v>0.20982072871117854</v>
      </c>
      <c r="O174">
        <v>247.02</v>
      </c>
      <c r="P174">
        <v>228.72199323369099</v>
      </c>
      <c r="Q174">
        <v>196.76715902277101</v>
      </c>
      <c r="R174">
        <v>67.259497031134998</v>
      </c>
      <c r="S174">
        <f>(Table2[[#This Row],[Close Price]]-Table2[[#This Row],[20D EMA]])/Table2[[#This Row],[20D EMA]]</f>
        <v>4.2709092381183637E-2</v>
      </c>
      <c r="T174">
        <f>(Table2[[#This Row],[Close Price]]-Table2[[#This Row],[50D EMA]])/Table2[[#This Row],[50D EMA]]</f>
        <v>0.12612694720981321</v>
      </c>
      <c r="U174">
        <f>(Table2[[#This Row],[Close Price]]-Table2[[#This Row],[200D EMA]])/Table2[[#This Row],[200D EMA]]</f>
        <v>0.30900909114712855</v>
      </c>
      <c r="V174">
        <v>0.90329536432699298</v>
      </c>
      <c r="W174">
        <v>255.15</v>
      </c>
      <c r="X174">
        <v>264.13</v>
      </c>
      <c r="Y174">
        <v>255.15</v>
      </c>
      <c r="Z174">
        <v>275</v>
      </c>
      <c r="AA174">
        <v>186.3</v>
      </c>
      <c r="AB174">
        <v>275</v>
      </c>
      <c r="AC174">
        <f>(Table2[[#This Row],[Close Price]]/Table2[[#This Row],[Day Low]])-1</f>
        <v>9.484616892024178E-3</v>
      </c>
      <c r="AD174">
        <f>(Table2[[#This Row],[Day High]]/Table2[[#This Row],[Close Price]])-1</f>
        <v>2.5468804596808559E-2</v>
      </c>
      <c r="AE174">
        <f>(Table2[[#This Row],[Close Price]]/Table2[[#This Row],[Current Week Low]])-1</f>
        <v>9.484616892024178E-3</v>
      </c>
      <c r="AF174">
        <f>(Table2[[#This Row],[Current Week High]]/Table2[[#This Row],[Close Price]])-1</f>
        <v>6.7670924408898658E-2</v>
      </c>
      <c r="AG174">
        <f>(Table2[[#This Row],[Close Price]]/Table2[[#This Row],[Current Month Low]])-1</f>
        <v>0.38255501878690268</v>
      </c>
      <c r="AH174">
        <f>(Table2[[#This Row],[Current Month High]]/Table2[[#This Row],[Close Price]])-1</f>
        <v>6.7670924408898658E-2</v>
      </c>
      <c r="AI174">
        <v>6.7670924408898596</v>
      </c>
      <c r="AJ174">
        <v>107.63401854091001</v>
      </c>
      <c r="AK174" t="str">
        <f>IF(AND(Table2[[#This Row],[20D EMA]]&gt;Table2[[#This Row],[50D EMA]],Table2[[#This Row],[50D EMA]]&gt;Table2[[#This Row],[200D EMA]]),"Uptrend","Downtrend/NoTrend")</f>
        <v>Uptrend</v>
      </c>
      <c r="AL174">
        <v>0.18</v>
      </c>
      <c r="AM174" t="s">
        <v>3033</v>
      </c>
      <c r="AN174">
        <v>5.28</v>
      </c>
      <c r="AO174" t="s">
        <v>3033</v>
      </c>
      <c r="AP174">
        <v>0.12979604413021201</v>
      </c>
      <c r="AQ174">
        <f>(Table2[[#This Row],[Sharpe Ratio]]-AVERAGE(Table2[Sharpe Ratio]))/_xlfn.STDEV.P(Table2[Sharpe Ratio])</f>
        <v>0.82214831426311075</v>
      </c>
      <c r="AR1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3.5102123929072979</v>
      </c>
      <c r="AS174">
        <f>_xlfn.RANK.AVG(Table2[[#This Row],[1Y Return vs Nifty Z-Score]],Table2[1Y Return vs Nifty Z-Score])</f>
        <v>193</v>
      </c>
      <c r="AT174">
        <f>_xlfn.RANK.AVG(Table2[[#This Row],[6M Return vs Nifty Z-Score]],Table2[6M Return vs Nifty Z-Score])</f>
        <v>277</v>
      </c>
      <c r="AU174">
        <f>_xlfn.RANK.AVG(Table2[[#This Row],[Sharpe Ratio Z-Score]],Table2[Sharpe Ratio Z-Score])</f>
        <v>151</v>
      </c>
      <c r="AV174">
        <f>(Table2[[#This Row],[Rank 1Y]]+Table2[[#This Row],[Rank 6M]]+Table2[[#This Row],[Rank Sharpe]])/3</f>
        <v>207</v>
      </c>
    </row>
    <row r="175" spans="1:48" x14ac:dyDescent="0.3">
      <c r="A175" t="s">
        <v>194</v>
      </c>
      <c r="B175" t="s">
        <v>195</v>
      </c>
      <c r="C175" t="s">
        <v>2992</v>
      </c>
      <c r="D175" t="s">
        <v>196</v>
      </c>
      <c r="E175">
        <v>130710.391728774</v>
      </c>
      <c r="F175">
        <v>193.75</v>
      </c>
      <c r="G175">
        <v>100.643400536532</v>
      </c>
      <c r="H175">
        <f>(Table2[[#This Row],[1Y Return vs Nifty]]-AVERAGE(Table2[1Y Return vs Nifty]))/_xlfn.STDEV.P(Table2[1Y Return vs Nifty])</f>
        <v>0.66159607572877976</v>
      </c>
      <c r="I175">
        <v>32.684719254714501</v>
      </c>
      <c r="J175">
        <f>(Table2[[#This Row],[1M Return vs Nifty]]-AVERAGE(Table2[1M Return vs Nifty]))/_xlfn.STDEV.P(Table2[1M Return vs Nifty])</f>
        <v>2.8943859997920689</v>
      </c>
      <c r="K175">
        <v>90.291554523415897</v>
      </c>
      <c r="L175">
        <f>(Table2[[#This Row],[6M Return vs Nifty]]-AVERAGE(Table2[6M Return vs Nifty]))/_xlfn.STDEV.P(Table2[6M Return vs Nifty])</f>
        <v>2.3569649766892367</v>
      </c>
      <c r="M175">
        <v>4.98056185705122</v>
      </c>
      <c r="N175">
        <f>(Table2[[#This Row],[1W Return vs Nifty]]-AVERAGE(Table2[1W Return vs Nifty]))/_xlfn.STDEV.P(Table2[1W Return vs Nifty])</f>
        <v>1.4313321085981547</v>
      </c>
      <c r="O175">
        <v>170.46</v>
      </c>
      <c r="P175">
        <v>151.02794851367801</v>
      </c>
      <c r="Q175">
        <v>120.47068888076799</v>
      </c>
      <c r="R175">
        <v>92.331634030713204</v>
      </c>
      <c r="S175">
        <f>(Table2[[#This Row],[Close Price]]-Table2[[#This Row],[20D EMA]])/Table2[[#This Row],[20D EMA]]</f>
        <v>0.1366302944972427</v>
      </c>
      <c r="T175">
        <f>(Table2[[#This Row],[Close Price]]-Table2[[#This Row],[50D EMA]])/Table2[[#This Row],[50D EMA]]</f>
        <v>0.28287513607094267</v>
      </c>
      <c r="U175">
        <f>(Table2[[#This Row],[Close Price]]-Table2[[#This Row],[200D EMA]])/Table2[[#This Row],[200D EMA]]</f>
        <v>0.60827502357654695</v>
      </c>
      <c r="V175">
        <v>1.4237362512498499</v>
      </c>
      <c r="W175">
        <v>190.73</v>
      </c>
      <c r="X175">
        <v>196.51</v>
      </c>
      <c r="Y175">
        <v>182.72</v>
      </c>
      <c r="Z175">
        <v>196.51</v>
      </c>
      <c r="AA175">
        <v>134.5</v>
      </c>
      <c r="AB175">
        <v>196.51</v>
      </c>
      <c r="AC175">
        <f>(Table2[[#This Row],[Close Price]]/Table2[[#This Row],[Day Low]])-1</f>
        <v>1.5833901326482547E-2</v>
      </c>
      <c r="AD175">
        <f>(Table2[[#This Row],[Day High]]/Table2[[#This Row],[Close Price]])-1</f>
        <v>1.4245161290322494E-2</v>
      </c>
      <c r="AE175">
        <f>(Table2[[#This Row],[Close Price]]/Table2[[#This Row],[Current Week Low]])-1</f>
        <v>6.0365586690017459E-2</v>
      </c>
      <c r="AF175">
        <f>(Table2[[#This Row],[Current Week High]]/Table2[[#This Row],[Close Price]])-1</f>
        <v>1.4245161290322494E-2</v>
      </c>
      <c r="AG175">
        <f>(Table2[[#This Row],[Close Price]]/Table2[[#This Row],[Current Month Low]])-1</f>
        <v>0.44052044609665431</v>
      </c>
      <c r="AH175">
        <f>(Table2[[#This Row],[Current Month High]]/Table2[[#This Row],[Close Price]])-1</f>
        <v>1.4245161290322494E-2</v>
      </c>
      <c r="AI175">
        <v>1.4245161290322399</v>
      </c>
      <c r="AJ175">
        <v>133.57444243520101</v>
      </c>
      <c r="AK175" t="str">
        <f>IF(AND(Table2[[#This Row],[20D EMA]]&gt;Table2[[#This Row],[50D EMA]],Table2[[#This Row],[50D EMA]]&gt;Table2[[#This Row],[200D EMA]]),"Uptrend","Downtrend/NoTrend")</f>
        <v>Uptrend</v>
      </c>
      <c r="AL175">
        <v>0.4</v>
      </c>
      <c r="AM175" t="s">
        <v>3033</v>
      </c>
      <c r="AN175">
        <v>23.64</v>
      </c>
      <c r="AO175" t="s">
        <v>3033</v>
      </c>
      <c r="AP175">
        <v>1.7058093232042E-2</v>
      </c>
      <c r="AQ175">
        <f>(Table2[[#This Row],[Sharpe Ratio]]-AVERAGE(Table2[Sharpe Ratio]))/_xlfn.STDEV.P(Table2[Sharpe Ratio])</f>
        <v>-0.45417546790300667</v>
      </c>
      <c r="AR1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6.8901036929052335</v>
      </c>
      <c r="AS175">
        <f>_xlfn.RANK.AVG(Table2[[#This Row],[1Y Return vs Nifty Z-Score]],Table2[1Y Return vs Nifty Z-Score])</f>
        <v>133</v>
      </c>
      <c r="AT175">
        <f>_xlfn.RANK.AVG(Table2[[#This Row],[6M Return vs Nifty Z-Score]],Table2[6M Return vs Nifty Z-Score])</f>
        <v>23</v>
      </c>
      <c r="AU175">
        <f>_xlfn.RANK.AVG(Table2[[#This Row],[Sharpe Ratio Z-Score]],Table2[Sharpe Ratio Z-Score])</f>
        <v>465</v>
      </c>
      <c r="AV175">
        <f>(Table2[[#This Row],[Rank 1Y]]+Table2[[#This Row],[Rank 6M]]+Table2[[#This Row],[Rank Sharpe]])/3</f>
        <v>207</v>
      </c>
    </row>
    <row r="176" spans="1:48" x14ac:dyDescent="0.3">
      <c r="A176" t="s">
        <v>950</v>
      </c>
      <c r="B176" t="s">
        <v>951</v>
      </c>
      <c r="C176" t="s">
        <v>2999</v>
      </c>
      <c r="D176" t="s">
        <v>947</v>
      </c>
      <c r="E176">
        <v>14493.450033900001</v>
      </c>
      <c r="F176">
        <v>363.5</v>
      </c>
      <c r="G176">
        <v>59.960595781321501</v>
      </c>
      <c r="H176">
        <f>(Table2[[#This Row],[1Y Return vs Nifty]]-AVERAGE(Table2[1Y Return vs Nifty]))/_xlfn.STDEV.P(Table2[1Y Return vs Nifty])</f>
        <v>0.17909329798470197</v>
      </c>
      <c r="I176">
        <v>5.5732155669295897</v>
      </c>
      <c r="J176">
        <f>(Table2[[#This Row],[1M Return vs Nifty]]-AVERAGE(Table2[1M Return vs Nifty]))/_xlfn.STDEV.P(Table2[1M Return vs Nifty])</f>
        <v>0.27956023916458139</v>
      </c>
      <c r="K176">
        <v>6.1451240718864604</v>
      </c>
      <c r="L176">
        <f>(Table2[[#This Row],[6M Return vs Nifty]]-AVERAGE(Table2[6M Return vs Nifty]))/_xlfn.STDEV.P(Table2[6M Return vs Nifty])</f>
        <v>-0.1952985920554027</v>
      </c>
      <c r="M176">
        <v>-4.5009433766785802</v>
      </c>
      <c r="N176">
        <f>(Table2[[#This Row],[1W Return vs Nifty]]-AVERAGE(Table2[1W Return vs Nifty]))/_xlfn.STDEV.P(Table2[1W Return vs Nifty])</f>
        <v>-0.65700966229325941</v>
      </c>
      <c r="O176">
        <v>342.98</v>
      </c>
      <c r="P176">
        <v>336.03211478641703</v>
      </c>
      <c r="Q176">
        <v>312.16356076702198</v>
      </c>
      <c r="R176">
        <v>58.533887747815797</v>
      </c>
      <c r="S176">
        <f>(Table2[[#This Row],[Close Price]]-Table2[[#This Row],[20D EMA]])/Table2[[#This Row],[20D EMA]]</f>
        <v>5.982856143215342E-2</v>
      </c>
      <c r="T176">
        <f>(Table2[[#This Row],[Close Price]]-Table2[[#This Row],[50D EMA]])/Table2[[#This Row],[50D EMA]]</f>
        <v>8.1741845510931721E-2</v>
      </c>
      <c r="U176">
        <f>(Table2[[#This Row],[Close Price]]-Table2[[#This Row],[200D EMA]])/Table2[[#This Row],[200D EMA]]</f>
        <v>0.16445365726492372</v>
      </c>
      <c r="V176">
        <v>1.4786153220691201</v>
      </c>
      <c r="W176">
        <v>350</v>
      </c>
      <c r="X176">
        <v>364.8</v>
      </c>
      <c r="Y176">
        <v>350</v>
      </c>
      <c r="Z176">
        <v>364.8</v>
      </c>
      <c r="AA176">
        <v>277.95</v>
      </c>
      <c r="AB176">
        <v>371</v>
      </c>
      <c r="AC176">
        <f>(Table2[[#This Row],[Close Price]]/Table2[[#This Row],[Day Low]])-1</f>
        <v>3.8571428571428479E-2</v>
      </c>
      <c r="AD176">
        <f>(Table2[[#This Row],[Day High]]/Table2[[#This Row],[Close Price]])-1</f>
        <v>3.5763411279230439E-3</v>
      </c>
      <c r="AE176">
        <f>(Table2[[#This Row],[Close Price]]/Table2[[#This Row],[Current Week Low]])-1</f>
        <v>3.8571428571428479E-2</v>
      </c>
      <c r="AF176">
        <f>(Table2[[#This Row],[Current Week High]]/Table2[[#This Row],[Close Price]])-1</f>
        <v>3.5763411279230439E-3</v>
      </c>
      <c r="AG176">
        <f>(Table2[[#This Row],[Close Price]]/Table2[[#This Row],[Current Month Low]])-1</f>
        <v>0.30778917071415735</v>
      </c>
      <c r="AH176">
        <f>(Table2[[#This Row],[Current Month High]]/Table2[[#This Row],[Close Price]])-1</f>
        <v>2.0632737276478741E-2</v>
      </c>
      <c r="AI176">
        <v>18.280605226960098</v>
      </c>
      <c r="AJ176">
        <v>89.817232375979103</v>
      </c>
      <c r="AK176" t="str">
        <f>IF(AND(Table2[[#This Row],[20D EMA]]&gt;Table2[[#This Row],[50D EMA]],Table2[[#This Row],[50D EMA]]&gt;Table2[[#This Row],[200D EMA]]),"Uptrend","Downtrend/NoTrend")</f>
        <v>Uptrend</v>
      </c>
      <c r="AL176">
        <v>-0.03</v>
      </c>
      <c r="AM176" t="s">
        <v>3034</v>
      </c>
      <c r="AN176">
        <v>14.25</v>
      </c>
      <c r="AO176" t="s">
        <v>3033</v>
      </c>
      <c r="AP176">
        <v>0.211427349738112</v>
      </c>
      <c r="AQ176">
        <f>(Table2[[#This Row],[Sharpe Ratio]]-AVERAGE(Table2[Sharpe Ratio]))/_xlfn.STDEV.P(Table2[Sharpe Ratio])</f>
        <v>1.7463089530416209</v>
      </c>
      <c r="AR1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1.3526542358422424</v>
      </c>
      <c r="AS176">
        <f>_xlfn.RANK.AVG(Table2[[#This Row],[1Y Return vs Nifty Z-Score]],Table2[1Y Return vs Nifty Z-Score])</f>
        <v>231</v>
      </c>
      <c r="AT176">
        <f>_xlfn.RANK.AVG(Table2[[#This Row],[6M Return vs Nifty Z-Score]],Table2[6M Return vs Nifty Z-Score])</f>
        <v>369</v>
      </c>
      <c r="AU176">
        <f>_xlfn.RANK.AVG(Table2[[#This Row],[Sharpe Ratio Z-Score]],Table2[Sharpe Ratio Z-Score])</f>
        <v>27</v>
      </c>
      <c r="AV176">
        <f>(Table2[[#This Row],[Rank 1Y]]+Table2[[#This Row],[Rank 6M]]+Table2[[#This Row],[Rank Sharpe]])/3</f>
        <v>209</v>
      </c>
    </row>
    <row r="177" spans="1:48" x14ac:dyDescent="0.3">
      <c r="A177" t="s">
        <v>221</v>
      </c>
      <c r="B177" t="s">
        <v>222</v>
      </c>
      <c r="C177" t="s">
        <v>2992</v>
      </c>
      <c r="D177" t="s">
        <v>109</v>
      </c>
      <c r="E177">
        <v>114719.28541758</v>
      </c>
      <c r="F177">
        <v>2376.75</v>
      </c>
      <c r="G177">
        <v>56.493474697706503</v>
      </c>
      <c r="H177">
        <f>(Table2[[#This Row],[1Y Return vs Nifty]]-AVERAGE(Table2[1Y Return vs Nifty]))/_xlfn.STDEV.P(Table2[1Y Return vs Nifty])</f>
        <v>0.13797284024622622</v>
      </c>
      <c r="I177">
        <v>3.2319471337178798</v>
      </c>
      <c r="J177">
        <f>(Table2[[#This Row],[1M Return vs Nifty]]-AVERAGE(Table2[1M Return vs Nifty]))/_xlfn.STDEV.P(Table2[1M Return vs Nifty])</f>
        <v>5.3751701128227254E-2</v>
      </c>
      <c r="K177">
        <v>7.7423723676425702</v>
      </c>
      <c r="L177">
        <f>(Table2[[#This Row],[6M Return vs Nifty]]-AVERAGE(Table2[6M Return vs Nifty]))/_xlfn.STDEV.P(Table2[6M Return vs Nifty])</f>
        <v>-0.14685210878067828</v>
      </c>
      <c r="M177">
        <v>-3.73912154219403</v>
      </c>
      <c r="N177">
        <f>(Table2[[#This Row],[1W Return vs Nifty]]-AVERAGE(Table2[1W Return vs Nifty]))/_xlfn.STDEV.P(Table2[1W Return vs Nifty])</f>
        <v>-0.48921516978256224</v>
      </c>
      <c r="O177">
        <v>2370.92</v>
      </c>
      <c r="P177">
        <v>2252.2436432900799</v>
      </c>
      <c r="Q177">
        <v>1956.45633942726</v>
      </c>
      <c r="R177">
        <v>53.5560194615245</v>
      </c>
      <c r="S177">
        <f>(Table2[[#This Row],[Close Price]]-Table2[[#This Row],[20D EMA]])/Table2[[#This Row],[20D EMA]]</f>
        <v>2.4589610783999154E-3</v>
      </c>
      <c r="T177">
        <f>(Table2[[#This Row],[Close Price]]-Table2[[#This Row],[50D EMA]])/Table2[[#This Row],[50D EMA]]</f>
        <v>5.5281033684278065E-2</v>
      </c>
      <c r="U177">
        <f>(Table2[[#This Row],[Close Price]]-Table2[[#This Row],[200D EMA]])/Table2[[#This Row],[200D EMA]]</f>
        <v>0.21482394066395485</v>
      </c>
      <c r="V177">
        <v>0.80495993280224298</v>
      </c>
      <c r="W177">
        <v>2353</v>
      </c>
      <c r="X177">
        <v>2419.9499999999998</v>
      </c>
      <c r="Y177">
        <v>2353</v>
      </c>
      <c r="Z177">
        <v>2483.5500000000002</v>
      </c>
      <c r="AA177">
        <v>2069</v>
      </c>
      <c r="AB177">
        <v>2519</v>
      </c>
      <c r="AC177">
        <f>(Table2[[#This Row],[Close Price]]/Table2[[#This Row],[Day Low]])-1</f>
        <v>1.0093497662558404E-2</v>
      </c>
      <c r="AD177">
        <f>(Table2[[#This Row],[Day High]]/Table2[[#This Row],[Close Price]])-1</f>
        <v>1.8176080782581261E-2</v>
      </c>
      <c r="AE177">
        <f>(Table2[[#This Row],[Close Price]]/Table2[[#This Row],[Current Week Low]])-1</f>
        <v>1.0093497662558404E-2</v>
      </c>
      <c r="AF177">
        <f>(Table2[[#This Row],[Current Week High]]/Table2[[#This Row],[Close Price]])-1</f>
        <v>4.4935310823603691E-2</v>
      </c>
      <c r="AG177">
        <f>(Table2[[#This Row],[Close Price]]/Table2[[#This Row],[Current Month Low]])-1</f>
        <v>0.1487433542774288</v>
      </c>
      <c r="AH177">
        <f>(Table2[[#This Row],[Current Month High]]/Table2[[#This Row],[Close Price]])-1</f>
        <v>5.9850636373198762E-2</v>
      </c>
      <c r="AI177">
        <v>5.98506363731987</v>
      </c>
      <c r="AJ177">
        <v>84.387121799844806</v>
      </c>
      <c r="AK177" t="str">
        <f>IF(AND(Table2[[#This Row],[20D EMA]]&gt;Table2[[#This Row],[50D EMA]],Table2[[#This Row],[50D EMA]]&gt;Table2[[#This Row],[200D EMA]]),"Uptrend","Downtrend/NoTrend")</f>
        <v>Uptrend</v>
      </c>
      <c r="AL177">
        <v>-0.01</v>
      </c>
      <c r="AM177" t="s">
        <v>3034</v>
      </c>
      <c r="AN177">
        <v>-1.28</v>
      </c>
      <c r="AO177" t="s">
        <v>3034</v>
      </c>
      <c r="AP177">
        <v>0.20102042309707599</v>
      </c>
      <c r="AQ177">
        <f>(Table2[[#This Row],[Sharpe Ratio]]-AVERAGE(Table2[Sharpe Ratio]))/_xlfn.STDEV.P(Table2[Sharpe Ratio])</f>
        <v>1.6284905266342626</v>
      </c>
      <c r="AR1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1.1841477894454757</v>
      </c>
      <c r="AS177">
        <f>_xlfn.RANK.AVG(Table2[[#This Row],[1Y Return vs Nifty Z-Score]],Table2[1Y Return vs Nifty Z-Score])</f>
        <v>240</v>
      </c>
      <c r="AT177">
        <f>_xlfn.RANK.AVG(Table2[[#This Row],[6M Return vs Nifty Z-Score]],Table2[6M Return vs Nifty Z-Score])</f>
        <v>353</v>
      </c>
      <c r="AU177">
        <f>_xlfn.RANK.AVG(Table2[[#This Row],[Sharpe Ratio Z-Score]],Table2[Sharpe Ratio Z-Score])</f>
        <v>36</v>
      </c>
      <c r="AV177">
        <f>(Table2[[#This Row],[Rank 1Y]]+Table2[[#This Row],[Rank 6M]]+Table2[[#This Row],[Rank Sharpe]])/3</f>
        <v>209.66666666666666</v>
      </c>
    </row>
    <row r="178" spans="1:48" x14ac:dyDescent="0.3">
      <c r="A178" t="s">
        <v>766</v>
      </c>
      <c r="B178" t="s">
        <v>767</v>
      </c>
      <c r="C178" t="s">
        <v>2996</v>
      </c>
      <c r="D178" t="s">
        <v>72</v>
      </c>
      <c r="E178">
        <v>20077.089732779899</v>
      </c>
      <c r="F178">
        <v>167.98</v>
      </c>
      <c r="G178">
        <v>105.281233311511</v>
      </c>
      <c r="H178">
        <f>(Table2[[#This Row],[1Y Return vs Nifty]]-AVERAGE(Table2[1Y Return vs Nifty]))/_xlfn.STDEV.P(Table2[1Y Return vs Nifty])</f>
        <v>0.71660130976081371</v>
      </c>
      <c r="I178">
        <v>8.9139903522131095E-2</v>
      </c>
      <c r="J178">
        <f>(Table2[[#This Row],[1M Return vs Nifty]]-AVERAGE(Table2[1M Return vs Nifty]))/_xlfn.STDEV.P(Table2[1M Return vs Nifty])</f>
        <v>-0.24936292507764923</v>
      </c>
      <c r="K178">
        <v>24.8050694499595</v>
      </c>
      <c r="L178">
        <f>(Table2[[#This Row],[6M Return vs Nifty]]-AVERAGE(Table2[6M Return vs Nifty]))/_xlfn.STDEV.P(Table2[6M Return vs Nifty])</f>
        <v>0.37068024421447382</v>
      </c>
      <c r="M178">
        <v>-2.3447723303756001</v>
      </c>
      <c r="N178">
        <f>(Table2[[#This Row],[1W Return vs Nifty]]-AVERAGE(Table2[1W Return vs Nifty]))/_xlfn.STDEV.P(Table2[1W Return vs Nifty])</f>
        <v>-0.18210383772410974</v>
      </c>
      <c r="O178">
        <v>149.86000000000001</v>
      </c>
      <c r="P178">
        <v>144.798365566798</v>
      </c>
      <c r="Q178">
        <v>124.273651659043</v>
      </c>
      <c r="R178">
        <v>60.4610619841812</v>
      </c>
      <c r="S178">
        <f>(Table2[[#This Row],[Close Price]]-Table2[[#This Row],[20D EMA]])/Table2[[#This Row],[20D EMA]]</f>
        <v>0.12091285199519534</v>
      </c>
      <c r="T178">
        <f>(Table2[[#This Row],[Close Price]]-Table2[[#This Row],[50D EMA]])/Table2[[#This Row],[50D EMA]]</f>
        <v>0.16009596753706382</v>
      </c>
      <c r="U178">
        <f>(Table2[[#This Row],[Close Price]]-Table2[[#This Row],[200D EMA]])/Table2[[#This Row],[200D EMA]]</f>
        <v>0.35169440792541984</v>
      </c>
      <c r="V178">
        <v>1.3372092933758699</v>
      </c>
      <c r="W178">
        <v>151.46</v>
      </c>
      <c r="X178">
        <v>170</v>
      </c>
      <c r="Y178">
        <v>149.65</v>
      </c>
      <c r="Z178">
        <v>170</v>
      </c>
      <c r="AA178">
        <v>121.8</v>
      </c>
      <c r="AB178">
        <v>170</v>
      </c>
      <c r="AC178">
        <f>(Table2[[#This Row],[Close Price]]/Table2[[#This Row],[Day Low]])-1</f>
        <v>0.10907170209956418</v>
      </c>
      <c r="AD178">
        <f>(Table2[[#This Row],[Day High]]/Table2[[#This Row],[Close Price]])-1</f>
        <v>1.2025241100130923E-2</v>
      </c>
      <c r="AE178">
        <f>(Table2[[#This Row],[Close Price]]/Table2[[#This Row],[Current Week Low]])-1</f>
        <v>0.12248580020046762</v>
      </c>
      <c r="AF178">
        <f>(Table2[[#This Row],[Current Week High]]/Table2[[#This Row],[Close Price]])-1</f>
        <v>1.2025241100130923E-2</v>
      </c>
      <c r="AG178">
        <f>(Table2[[#This Row],[Close Price]]/Table2[[#This Row],[Current Month Low]])-1</f>
        <v>0.3791461412151067</v>
      </c>
      <c r="AH178">
        <f>(Table2[[#This Row],[Current Month High]]/Table2[[#This Row],[Close Price]])-1</f>
        <v>1.2025241100130923E-2</v>
      </c>
      <c r="AI178">
        <v>1.2025241100130899</v>
      </c>
      <c r="AJ178">
        <v>137.25988700564901</v>
      </c>
      <c r="AK178" t="str">
        <f>IF(AND(Table2[[#This Row],[20D EMA]]&gt;Table2[[#This Row],[50D EMA]],Table2[[#This Row],[50D EMA]]&gt;Table2[[#This Row],[200D EMA]]),"Uptrend","Downtrend/NoTrend")</f>
        <v>Uptrend</v>
      </c>
      <c r="AL178">
        <v>0.18</v>
      </c>
      <c r="AM178" t="s">
        <v>3033</v>
      </c>
      <c r="AN178">
        <v>14.27</v>
      </c>
      <c r="AO178" t="s">
        <v>3033</v>
      </c>
      <c r="AP178">
        <v>6.7465548933122996E-2</v>
      </c>
      <c r="AQ178">
        <f>(Table2[[#This Row],[Sharpe Ratio]]-AVERAGE(Table2[Sharpe Ratio]))/_xlfn.STDEV.P(Table2[Sharpe Ratio])</f>
        <v>0.11649513589292446</v>
      </c>
      <c r="AR1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0.77230992706645307</v>
      </c>
      <c r="AS178">
        <f>_xlfn.RANK.AVG(Table2[[#This Row],[1Y Return vs Nifty Z-Score]],Table2[1Y Return vs Nifty Z-Score])</f>
        <v>122</v>
      </c>
      <c r="AT178">
        <f>_xlfn.RANK.AVG(Table2[[#This Row],[6M Return vs Nifty Z-Score]],Table2[6M Return vs Nifty Z-Score])</f>
        <v>215</v>
      </c>
      <c r="AU178">
        <f>_xlfn.RANK.AVG(Table2[[#This Row],[Sharpe Ratio Z-Score]],Table2[Sharpe Ratio Z-Score])</f>
        <v>297</v>
      </c>
      <c r="AV178">
        <f>(Table2[[#This Row],[Rank 1Y]]+Table2[[#This Row],[Rank 6M]]+Table2[[#This Row],[Rank Sharpe]])/3</f>
        <v>211.33333333333334</v>
      </c>
    </row>
    <row r="179" spans="1:48" x14ac:dyDescent="0.3">
      <c r="A179" t="s">
        <v>87</v>
      </c>
      <c r="B179" t="s">
        <v>88</v>
      </c>
      <c r="C179" t="s">
        <v>2996</v>
      </c>
      <c r="D179" t="s">
        <v>89</v>
      </c>
      <c r="E179">
        <v>304501.76903406001</v>
      </c>
      <c r="F179">
        <v>326.7</v>
      </c>
      <c r="G179">
        <v>47.591014327705601</v>
      </c>
      <c r="H179">
        <f>(Table2[[#This Row],[1Y Return vs Nifty]]-AVERAGE(Table2[1Y Return vs Nifty]))/_xlfn.STDEV.P(Table2[1Y Return vs Nifty])</f>
        <v>3.2388628854511409E-2</v>
      </c>
      <c r="I179">
        <v>-1.7067569335249499</v>
      </c>
      <c r="J179">
        <f>(Table2[[#This Row],[1M Return vs Nifty]]-AVERAGE(Table2[1M Return vs Nifty]))/_xlfn.STDEV.P(Table2[1M Return vs Nifty])</f>
        <v>-0.42257195719252588</v>
      </c>
      <c r="K179">
        <v>28.682936705794599</v>
      </c>
      <c r="L179">
        <f>(Table2[[#This Row],[6M Return vs Nifty]]-AVERAGE(Table2[6M Return vs Nifty]))/_xlfn.STDEV.P(Table2[6M Return vs Nifty])</f>
        <v>0.48830067408163025</v>
      </c>
      <c r="M179">
        <v>-3.5203060207882699</v>
      </c>
      <c r="N179">
        <f>(Table2[[#This Row],[1W Return vs Nifty]]-AVERAGE(Table2[1W Return vs Nifty]))/_xlfn.STDEV.P(Table2[1W Return vs Nifty])</f>
        <v>-0.44102012245553818</v>
      </c>
      <c r="O179">
        <v>320.87</v>
      </c>
      <c r="P179">
        <v>309.46285051612102</v>
      </c>
      <c r="Q179">
        <v>263.88715979323399</v>
      </c>
      <c r="R179">
        <v>56.253397404440001</v>
      </c>
      <c r="S179">
        <f>(Table2[[#This Row],[Close Price]]-Table2[[#This Row],[20D EMA]])/Table2[[#This Row],[20D EMA]]</f>
        <v>1.8169352074048632E-2</v>
      </c>
      <c r="T179">
        <f>(Table2[[#This Row],[Close Price]]-Table2[[#This Row],[50D EMA]])/Table2[[#This Row],[50D EMA]]</f>
        <v>5.5700222030304801E-2</v>
      </c>
      <c r="U179">
        <f>(Table2[[#This Row],[Close Price]]-Table2[[#This Row],[200D EMA]])/Table2[[#This Row],[200D EMA]]</f>
        <v>0.23802916464742863</v>
      </c>
      <c r="V179">
        <v>0.77707685835435503</v>
      </c>
      <c r="W179">
        <v>324.95</v>
      </c>
      <c r="X179">
        <v>330.2</v>
      </c>
      <c r="Y179">
        <v>322.55</v>
      </c>
      <c r="Z179">
        <v>335</v>
      </c>
      <c r="AA179">
        <v>279.2</v>
      </c>
      <c r="AB179">
        <v>348.7</v>
      </c>
      <c r="AC179">
        <f>(Table2[[#This Row],[Close Price]]/Table2[[#This Row],[Day Low]])-1</f>
        <v>5.3854439144482846E-3</v>
      </c>
      <c r="AD179">
        <f>(Table2[[#This Row],[Day High]]/Table2[[#This Row],[Close Price]])-1</f>
        <v>1.0713192531374371E-2</v>
      </c>
      <c r="AE179">
        <f>(Table2[[#This Row],[Close Price]]/Table2[[#This Row],[Current Week Low]])-1</f>
        <v>1.2866222291117557E-2</v>
      </c>
      <c r="AF179">
        <f>(Table2[[#This Row],[Current Week High]]/Table2[[#This Row],[Close Price]])-1</f>
        <v>2.5405570860116411E-2</v>
      </c>
      <c r="AG179">
        <f>(Table2[[#This Row],[Close Price]]/Table2[[#This Row],[Current Month Low]])-1</f>
        <v>0.17012893982808031</v>
      </c>
      <c r="AH179">
        <f>(Table2[[#This Row],[Current Month High]]/Table2[[#This Row],[Close Price]])-1</f>
        <v>6.7340067340067256E-2</v>
      </c>
      <c r="AI179">
        <v>6.7340067340067202</v>
      </c>
      <c r="AJ179">
        <v>84.030418250950504</v>
      </c>
      <c r="AK179" t="str">
        <f>IF(AND(Table2[[#This Row],[20D EMA]]&gt;Table2[[#This Row],[50D EMA]],Table2[[#This Row],[50D EMA]]&gt;Table2[[#This Row],[200D EMA]]),"Uptrend","Downtrend/NoTrend")</f>
        <v>Uptrend</v>
      </c>
      <c r="AL179">
        <v>0.14000000000000001</v>
      </c>
      <c r="AM179" t="s">
        <v>3033</v>
      </c>
      <c r="AN179">
        <v>5.61</v>
      </c>
      <c r="AO179" t="s">
        <v>3033</v>
      </c>
      <c r="AP179">
        <v>0.113235215904572</v>
      </c>
      <c r="AQ179">
        <f>(Table2[[#This Row],[Sharpe Ratio]]-AVERAGE(Table2[Sharpe Ratio]))/_xlfn.STDEV.P(Table2[Sharpe Ratio])</f>
        <v>0.63466061603588186</v>
      </c>
      <c r="AR1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0.29175783932395943</v>
      </c>
      <c r="AS179">
        <f>_xlfn.RANK.AVG(Table2[[#This Row],[1Y Return vs Nifty Z-Score]],Table2[1Y Return vs Nifty Z-Score])</f>
        <v>268</v>
      </c>
      <c r="AT179">
        <f>_xlfn.RANK.AVG(Table2[[#This Row],[6M Return vs Nifty Z-Score]],Table2[6M Return vs Nifty Z-Score])</f>
        <v>187</v>
      </c>
      <c r="AU179">
        <f>_xlfn.RANK.AVG(Table2[[#This Row],[Sharpe Ratio Z-Score]],Table2[Sharpe Ratio Z-Score])</f>
        <v>181</v>
      </c>
      <c r="AV179">
        <f>(Table2[[#This Row],[Rank 1Y]]+Table2[[#This Row],[Rank 6M]]+Table2[[#This Row],[Rank Sharpe]])/3</f>
        <v>212</v>
      </c>
    </row>
    <row r="180" spans="1:48" x14ac:dyDescent="0.3">
      <c r="A180" t="s">
        <v>78</v>
      </c>
      <c r="B180" t="s">
        <v>79</v>
      </c>
      <c r="C180" t="s">
        <v>2997</v>
      </c>
      <c r="D180" t="s">
        <v>80</v>
      </c>
      <c r="E180">
        <v>314548.63247617497</v>
      </c>
      <c r="F180">
        <v>1467.8</v>
      </c>
      <c r="G180">
        <v>74.922124122865299</v>
      </c>
      <c r="H180">
        <f>(Table2[[#This Row],[1Y Return vs Nifty]]-AVERAGE(Table2[1Y Return vs Nifty]))/_xlfn.STDEV.P(Table2[1Y Return vs Nifty])</f>
        <v>0.35653875749833219</v>
      </c>
      <c r="I180">
        <v>-3.6163927832779201</v>
      </c>
      <c r="J180">
        <f>(Table2[[#This Row],[1M Return vs Nifty]]-AVERAGE(Table2[1M Return vs Nifty]))/_xlfn.STDEV.P(Table2[1M Return vs Nifty])</f>
        <v>-0.60675078662431381</v>
      </c>
      <c r="K180">
        <v>31.356658588010401</v>
      </c>
      <c r="L180">
        <f>(Table2[[#This Row],[6M Return vs Nifty]]-AVERAGE(Table2[6M Return vs Nifty]))/_xlfn.STDEV.P(Table2[6M Return vs Nifty])</f>
        <v>0.56939791036743526</v>
      </c>
      <c r="M180">
        <v>-0.96518196122963396</v>
      </c>
      <c r="N180">
        <f>(Table2[[#This Row],[1W Return vs Nifty]]-AVERAGE(Table2[1W Return vs Nifty]))/_xlfn.STDEV.P(Table2[1W Return vs Nifty])</f>
        <v>0.12175679659351614</v>
      </c>
      <c r="O180">
        <v>1425.14</v>
      </c>
      <c r="P180">
        <v>1380.66240993158</v>
      </c>
      <c r="Q180">
        <v>1177.6421823921401</v>
      </c>
      <c r="R180">
        <v>57.029655456311602</v>
      </c>
      <c r="S180">
        <f>(Table2[[#This Row],[Close Price]]-Table2[[#This Row],[20D EMA]])/Table2[[#This Row],[20D EMA]]</f>
        <v>2.9933901230756173E-2</v>
      </c>
      <c r="T180">
        <f>(Table2[[#This Row],[Close Price]]-Table2[[#This Row],[50D EMA]])/Table2[[#This Row],[50D EMA]]</f>
        <v>6.311288656923611E-2</v>
      </c>
      <c r="U180">
        <f>(Table2[[#This Row],[Close Price]]-Table2[[#This Row],[200D EMA]])/Table2[[#This Row],[200D EMA]]</f>
        <v>0.24638877746249158</v>
      </c>
      <c r="V180">
        <v>1.01501677362778</v>
      </c>
      <c r="W180">
        <v>1451.05</v>
      </c>
      <c r="X180">
        <v>1474.5</v>
      </c>
      <c r="Y180">
        <v>1437</v>
      </c>
      <c r="Z180">
        <v>1479.65</v>
      </c>
      <c r="AA180">
        <v>1160.5999999999999</v>
      </c>
      <c r="AB180">
        <v>1621.4</v>
      </c>
      <c r="AC180">
        <f>(Table2[[#This Row],[Close Price]]/Table2[[#This Row],[Day Low]])-1</f>
        <v>1.1543365149374596E-2</v>
      </c>
      <c r="AD180">
        <f>(Table2[[#This Row],[Day High]]/Table2[[#This Row],[Close Price]])-1</f>
        <v>4.564654585093475E-3</v>
      </c>
      <c r="AE180">
        <f>(Table2[[#This Row],[Close Price]]/Table2[[#This Row],[Current Week Low]])-1</f>
        <v>2.1433542101600533E-2</v>
      </c>
      <c r="AF180">
        <f>(Table2[[#This Row],[Current Week High]]/Table2[[#This Row],[Close Price]])-1</f>
        <v>8.0733069900531529E-3</v>
      </c>
      <c r="AG180">
        <f>(Table2[[#This Row],[Close Price]]/Table2[[#This Row],[Current Month Low]])-1</f>
        <v>0.26469067723591255</v>
      </c>
      <c r="AH180">
        <f>(Table2[[#This Row],[Current Month High]]/Table2[[#This Row],[Close Price]])-1</f>
        <v>0.10464640959258764</v>
      </c>
      <c r="AI180">
        <v>10.4646409592587</v>
      </c>
      <c r="AJ180">
        <v>108.16905403488801</v>
      </c>
      <c r="AK180" t="str">
        <f>IF(AND(Table2[[#This Row],[20D EMA]]&gt;Table2[[#This Row],[50D EMA]],Table2[[#This Row],[50D EMA]]&gt;Table2[[#This Row],[200D EMA]]),"Uptrend","Downtrend/NoTrend")</f>
        <v>Uptrend</v>
      </c>
      <c r="AL180">
        <v>0</v>
      </c>
      <c r="AM180" t="s">
        <v>3032</v>
      </c>
      <c r="AN180">
        <v>6.45</v>
      </c>
      <c r="AO180" t="s">
        <v>3033</v>
      </c>
      <c r="AP180">
        <v>7.0324535880319006E-2</v>
      </c>
      <c r="AQ180">
        <f>(Table2[[#This Row],[Sharpe Ratio]]-AVERAGE(Table2[Sharpe Ratio]))/_xlfn.STDEV.P(Table2[Sharpe Ratio])</f>
        <v>0.1488621693944</v>
      </c>
      <c r="AR1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0.58980484722936977</v>
      </c>
      <c r="AS180">
        <f>_xlfn.RANK.AVG(Table2[[#This Row],[1Y Return vs Nifty Z-Score]],Table2[1Y Return vs Nifty Z-Score])</f>
        <v>178</v>
      </c>
      <c r="AT180">
        <f>_xlfn.RANK.AVG(Table2[[#This Row],[6M Return vs Nifty Z-Score]],Table2[6M Return vs Nifty Z-Score])</f>
        <v>170</v>
      </c>
      <c r="AU180">
        <f>_xlfn.RANK.AVG(Table2[[#This Row],[Sharpe Ratio Z-Score]],Table2[Sharpe Ratio Z-Score])</f>
        <v>292</v>
      </c>
      <c r="AV180">
        <f>(Table2[[#This Row],[Rank 1Y]]+Table2[[#This Row],[Rank 6M]]+Table2[[#This Row],[Rank Sharpe]])/3</f>
        <v>213.33333333333334</v>
      </c>
    </row>
    <row r="181" spans="1:48" x14ac:dyDescent="0.3">
      <c r="A181" t="s">
        <v>1513</v>
      </c>
      <c r="B181" t="s">
        <v>1514</v>
      </c>
      <c r="C181" t="s">
        <v>2998</v>
      </c>
      <c r="D181" t="s">
        <v>385</v>
      </c>
      <c r="E181">
        <v>6034.9523174380001</v>
      </c>
      <c r="F181">
        <v>200.4</v>
      </c>
      <c r="G181">
        <v>186.89894985294401</v>
      </c>
      <c r="H181">
        <f>(Table2[[#This Row],[1Y Return vs Nifty]]-AVERAGE(Table2[1Y Return vs Nifty]))/_xlfn.STDEV.P(Table2[1Y Return vs Nifty])</f>
        <v>1.6845968838448855</v>
      </c>
      <c r="I181">
        <v>-0.37682597788751698</v>
      </c>
      <c r="J181">
        <f>(Table2[[#This Row],[1M Return vs Nifty]]-AVERAGE(Table2[1M Return vs Nifty]))/_xlfn.STDEV.P(Table2[1M Return vs Nifty])</f>
        <v>-0.2943039805172411</v>
      </c>
      <c r="K181">
        <v>7.2936261422381197</v>
      </c>
      <c r="L181">
        <f>(Table2[[#This Row],[6M Return vs Nifty]]-AVERAGE(Table2[6M Return vs Nifty]))/_xlfn.STDEV.P(Table2[6M Return vs Nifty])</f>
        <v>-0.16046312753174918</v>
      </c>
      <c r="M181">
        <v>-3.9430489038455701</v>
      </c>
      <c r="N181">
        <f>(Table2[[#This Row],[1W Return vs Nifty]]-AVERAGE(Table2[1W Return vs Nifty]))/_xlfn.STDEV.P(Table2[1W Return vs Nifty])</f>
        <v>-0.53413103673263129</v>
      </c>
      <c r="O181">
        <v>192.61</v>
      </c>
      <c r="P181">
        <v>185.19728372942501</v>
      </c>
      <c r="Q181">
        <v>153.38675512692399</v>
      </c>
      <c r="R181">
        <v>52.2089210823261</v>
      </c>
      <c r="S181">
        <f>(Table2[[#This Row],[Close Price]]-Table2[[#This Row],[20D EMA]])/Table2[[#This Row],[20D EMA]]</f>
        <v>4.0444421369606937E-2</v>
      </c>
      <c r="T181">
        <f>(Table2[[#This Row],[Close Price]]-Table2[[#This Row],[50D EMA]])/Table2[[#This Row],[50D EMA]]</f>
        <v>8.2089304791242559E-2</v>
      </c>
      <c r="U181">
        <f>(Table2[[#This Row],[Close Price]]-Table2[[#This Row],[200D EMA]])/Table2[[#This Row],[200D EMA]]</f>
        <v>0.30650133275310276</v>
      </c>
      <c r="V181">
        <v>0.87902249143306899</v>
      </c>
      <c r="W181">
        <v>195.69</v>
      </c>
      <c r="X181">
        <v>203.3</v>
      </c>
      <c r="Y181">
        <v>190.43</v>
      </c>
      <c r="Z181">
        <v>203.3</v>
      </c>
      <c r="AA181">
        <v>171</v>
      </c>
      <c r="AB181">
        <v>205.45</v>
      </c>
      <c r="AC181">
        <f>(Table2[[#This Row],[Close Price]]/Table2[[#This Row],[Day Low]])-1</f>
        <v>2.4068680055189473E-2</v>
      </c>
      <c r="AD181">
        <f>(Table2[[#This Row],[Day High]]/Table2[[#This Row],[Close Price]])-1</f>
        <v>1.4471057884231531E-2</v>
      </c>
      <c r="AE181">
        <f>(Table2[[#This Row],[Close Price]]/Table2[[#This Row],[Current Week Low]])-1</f>
        <v>5.2355196135062787E-2</v>
      </c>
      <c r="AF181">
        <f>(Table2[[#This Row],[Current Week High]]/Table2[[#This Row],[Close Price]])-1</f>
        <v>1.4471057884231531E-2</v>
      </c>
      <c r="AG181">
        <f>(Table2[[#This Row],[Close Price]]/Table2[[#This Row],[Current Month Low]])-1</f>
        <v>0.1719298245614036</v>
      </c>
      <c r="AH181">
        <f>(Table2[[#This Row],[Current Month High]]/Table2[[#This Row],[Close Price]])-1</f>
        <v>2.5199600798402999E-2</v>
      </c>
      <c r="AI181">
        <v>2.5199600798402999</v>
      </c>
      <c r="AJ181">
        <v>226.11879576891701</v>
      </c>
      <c r="AK181" t="str">
        <f>IF(AND(Table2[[#This Row],[20D EMA]]&gt;Table2[[#This Row],[50D EMA]],Table2[[#This Row],[50D EMA]]&gt;Table2[[#This Row],[200D EMA]]),"Uptrend","Downtrend/NoTrend")</f>
        <v>Uptrend</v>
      </c>
      <c r="AL181">
        <v>0.06</v>
      </c>
      <c r="AM181" t="s">
        <v>3033</v>
      </c>
      <c r="AN181">
        <v>6.14</v>
      </c>
      <c r="AO181" t="s">
        <v>3033</v>
      </c>
      <c r="AP181">
        <v>8.8615686682656999E-2</v>
      </c>
      <c r="AQ181">
        <f>(Table2[[#This Row],[Sharpe Ratio]]-AVERAGE(Table2[Sharpe Ratio]))/_xlfn.STDEV.P(Table2[Sharpe Ratio])</f>
        <v>0.35593911718545473</v>
      </c>
      <c r="AR1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1.0516378562487185</v>
      </c>
      <c r="AS181">
        <f>_xlfn.RANK.AVG(Table2[[#This Row],[1Y Return vs Nifty Z-Score]],Table2[1Y Return vs Nifty Z-Score])</f>
        <v>39</v>
      </c>
      <c r="AT181">
        <f>_xlfn.RANK.AVG(Table2[[#This Row],[6M Return vs Nifty Z-Score]],Table2[6M Return vs Nifty Z-Score])</f>
        <v>359</v>
      </c>
      <c r="AU181">
        <f>_xlfn.RANK.AVG(Table2[[#This Row],[Sharpe Ratio Z-Score]],Table2[Sharpe Ratio Z-Score])</f>
        <v>244</v>
      </c>
      <c r="AV181">
        <f>(Table2[[#This Row],[Rank 1Y]]+Table2[[#This Row],[Rank 6M]]+Table2[[#This Row],[Rank Sharpe]])/3</f>
        <v>214</v>
      </c>
    </row>
    <row r="182" spans="1:48" x14ac:dyDescent="0.3">
      <c r="A182" t="s">
        <v>70</v>
      </c>
      <c r="B182" t="s">
        <v>71</v>
      </c>
      <c r="C182" t="s">
        <v>2996</v>
      </c>
      <c r="D182" t="s">
        <v>72</v>
      </c>
      <c r="E182">
        <v>349904.19744538999</v>
      </c>
      <c r="F182">
        <v>365.05</v>
      </c>
      <c r="G182">
        <v>69.730307632150996</v>
      </c>
      <c r="H182">
        <f>(Table2[[#This Row],[1Y Return vs Nifty]]-AVERAGE(Table2[1Y Return vs Nifty]))/_xlfn.STDEV.P(Table2[1Y Return vs Nifty])</f>
        <v>0.29496321241533691</v>
      </c>
      <c r="I182">
        <v>-9.0107941036014694</v>
      </c>
      <c r="J182">
        <f>(Table2[[#This Row],[1M Return vs Nifty]]-AVERAGE(Table2[1M Return vs Nifty]))/_xlfn.STDEV.P(Table2[1M Return vs Nifty])</f>
        <v>-1.1270251210169187</v>
      </c>
      <c r="K182">
        <v>6.5888580159557701</v>
      </c>
      <c r="L182">
        <f>(Table2[[#This Row],[6M Return vs Nifty]]-AVERAGE(Table2[6M Return vs Nifty]))/_xlfn.STDEV.P(Table2[6M Return vs Nifty])</f>
        <v>-0.18183960189282136</v>
      </c>
      <c r="M182">
        <v>-4.0390802635962899</v>
      </c>
      <c r="N182">
        <f>(Table2[[#This Row],[1W Return vs Nifty]]-AVERAGE(Table2[1W Return vs Nifty]))/_xlfn.STDEV.P(Table2[1W Return vs Nifty])</f>
        <v>-0.55528235131182901</v>
      </c>
      <c r="O182">
        <v>362.75</v>
      </c>
      <c r="P182">
        <v>358.296261048823</v>
      </c>
      <c r="Q182">
        <v>311.743312900771</v>
      </c>
      <c r="R182">
        <v>47.240617462544201</v>
      </c>
      <c r="S182">
        <f>(Table2[[#This Row],[Close Price]]-Table2[[#This Row],[20D EMA]])/Table2[[#This Row],[20D EMA]]</f>
        <v>6.3404548587181571E-3</v>
      </c>
      <c r="T182">
        <f>(Table2[[#This Row],[Close Price]]-Table2[[#This Row],[50D EMA]])/Table2[[#This Row],[50D EMA]]</f>
        <v>1.8849593717241497E-2</v>
      </c>
      <c r="U182">
        <f>(Table2[[#This Row],[Close Price]]-Table2[[#This Row],[200D EMA]])/Table2[[#This Row],[200D EMA]]</f>
        <v>0.17099544687329576</v>
      </c>
      <c r="V182">
        <v>0.69958619511525599</v>
      </c>
      <c r="W182">
        <v>359.65</v>
      </c>
      <c r="X182">
        <v>366.9</v>
      </c>
      <c r="Y182">
        <v>355.55</v>
      </c>
      <c r="Z182">
        <v>366.9</v>
      </c>
      <c r="AA182">
        <v>313.95</v>
      </c>
      <c r="AB182">
        <v>393.2</v>
      </c>
      <c r="AC182">
        <f>(Table2[[#This Row],[Close Price]]/Table2[[#This Row],[Day Low]])-1</f>
        <v>1.5014597525371931E-2</v>
      </c>
      <c r="AD182">
        <f>(Table2[[#This Row],[Day High]]/Table2[[#This Row],[Close Price]])-1</f>
        <v>5.0677989316532113E-3</v>
      </c>
      <c r="AE182">
        <f>(Table2[[#This Row],[Close Price]]/Table2[[#This Row],[Current Week Low]])-1</f>
        <v>2.671916748699199E-2</v>
      </c>
      <c r="AF182">
        <f>(Table2[[#This Row],[Current Week High]]/Table2[[#This Row],[Close Price]])-1</f>
        <v>5.0677989316532113E-3</v>
      </c>
      <c r="AG182">
        <f>(Table2[[#This Row],[Close Price]]/Table2[[#This Row],[Current Month Low]])-1</f>
        <v>0.16276477146042367</v>
      </c>
      <c r="AH182">
        <f>(Table2[[#This Row],[Current Month High]]/Table2[[#This Row],[Close Price]])-1</f>
        <v>7.7112724284344569E-2</v>
      </c>
      <c r="AI182">
        <v>7.7112724284344498</v>
      </c>
      <c r="AJ182">
        <v>97.912713472485706</v>
      </c>
      <c r="AK182" t="str">
        <f>IF(AND(Table2[[#This Row],[20D EMA]]&gt;Table2[[#This Row],[50D EMA]],Table2[[#This Row],[50D EMA]]&gt;Table2[[#This Row],[200D EMA]]),"Uptrend","Downtrend/NoTrend")</f>
        <v>Uptrend</v>
      </c>
      <c r="AL182">
        <v>0</v>
      </c>
      <c r="AM182" t="s">
        <v>3032</v>
      </c>
      <c r="AN182">
        <v>1.23</v>
      </c>
      <c r="AO182" t="s">
        <v>3033</v>
      </c>
      <c r="AP182">
        <v>0.16334351023433499</v>
      </c>
      <c r="AQ182">
        <f>(Table2[[#This Row],[Sharpe Ratio]]-AVERAGE(Table2[Sharpe Ratio]))/_xlfn.STDEV.P(Table2[Sharpe Ratio])</f>
        <v>1.2019443676682191</v>
      </c>
      <c r="AR1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-0.36723949413801293</v>
      </c>
      <c r="AS182">
        <f>_xlfn.RANK.AVG(Table2[[#This Row],[1Y Return vs Nifty Z-Score]],Table2[1Y Return vs Nifty Z-Score])</f>
        <v>197</v>
      </c>
      <c r="AT182">
        <f>_xlfn.RANK.AVG(Table2[[#This Row],[6M Return vs Nifty Z-Score]],Table2[6M Return vs Nifty Z-Score])</f>
        <v>363</v>
      </c>
      <c r="AU182">
        <f>_xlfn.RANK.AVG(Table2[[#This Row],[Sharpe Ratio Z-Score]],Table2[Sharpe Ratio Z-Score])</f>
        <v>83</v>
      </c>
      <c r="AV182">
        <f>(Table2[[#This Row],[Rank 1Y]]+Table2[[#This Row],[Rank 6M]]+Table2[[#This Row],[Rank Sharpe]])/3</f>
        <v>214.33333333333334</v>
      </c>
    </row>
    <row r="183" spans="1:48" x14ac:dyDescent="0.3">
      <c r="A183" t="s">
        <v>180</v>
      </c>
      <c r="B183" t="s">
        <v>181</v>
      </c>
      <c r="C183" t="s">
        <v>2986</v>
      </c>
      <c r="D183" t="s">
        <v>182</v>
      </c>
      <c r="E183">
        <v>140147.82259054499</v>
      </c>
      <c r="F183">
        <v>213.43</v>
      </c>
      <c r="G183">
        <v>75.953843977359298</v>
      </c>
      <c r="H183">
        <f>(Table2[[#This Row],[1Y Return vs Nifty]]-AVERAGE(Table2[1Y Return vs Nifty]))/_xlfn.STDEV.P(Table2[1Y Return vs Nifty])</f>
        <v>0.36877507450357294</v>
      </c>
      <c r="I183">
        <v>-0.87579442180933098</v>
      </c>
      <c r="J183">
        <f>(Table2[[#This Row],[1M Return vs Nifty]]-AVERAGE(Table2[1M Return vs Nifty]))/_xlfn.STDEV.P(Table2[1M Return vs Nifty])</f>
        <v>-0.34242803722512521</v>
      </c>
      <c r="K183">
        <v>27.269560388518599</v>
      </c>
      <c r="L183">
        <f>(Table2[[#This Row],[6M Return vs Nifty]]-AVERAGE(Table2[6M Return vs Nifty]))/_xlfn.STDEV.P(Table2[6M Return vs Nifty])</f>
        <v>0.44543125152676727</v>
      </c>
      <c r="M183">
        <v>-5.6594278073033903</v>
      </c>
      <c r="N183">
        <f>(Table2[[#This Row],[1W Return vs Nifty]]-AVERAGE(Table2[1W Return vs Nifty]))/_xlfn.STDEV.P(Table2[1W Return vs Nifty])</f>
        <v>-0.91217077519278245</v>
      </c>
      <c r="O183">
        <v>211.99</v>
      </c>
      <c r="P183">
        <v>204.763412838932</v>
      </c>
      <c r="Q183">
        <v>172.034603609751</v>
      </c>
      <c r="R183">
        <v>49.284178612165</v>
      </c>
      <c r="S183">
        <f>(Table2[[#This Row],[Close Price]]-Table2[[#This Row],[20D EMA]])/Table2[[#This Row],[20D EMA]]</f>
        <v>6.792773244020933E-3</v>
      </c>
      <c r="T183">
        <f>(Table2[[#This Row],[Close Price]]-Table2[[#This Row],[50D EMA]])/Table2[[#This Row],[50D EMA]]</f>
        <v>4.2324881388283914E-2</v>
      </c>
      <c r="U183">
        <f>(Table2[[#This Row],[Close Price]]-Table2[[#This Row],[200D EMA]])/Table2[[#This Row],[200D EMA]]</f>
        <v>0.24062249990212256</v>
      </c>
      <c r="V183">
        <v>0.80708496047840705</v>
      </c>
      <c r="W183">
        <v>209.53</v>
      </c>
      <c r="X183">
        <v>215.16</v>
      </c>
      <c r="Y183">
        <v>208.55</v>
      </c>
      <c r="Z183">
        <v>215.5</v>
      </c>
      <c r="AA183">
        <v>173.5</v>
      </c>
      <c r="AB183">
        <v>233.2</v>
      </c>
      <c r="AC183">
        <f>(Table2[[#This Row],[Close Price]]/Table2[[#This Row],[Day Low]])-1</f>
        <v>1.8613086431537251E-2</v>
      </c>
      <c r="AD183">
        <f>(Table2[[#This Row],[Day High]]/Table2[[#This Row],[Close Price]])-1</f>
        <v>8.1057021037342913E-3</v>
      </c>
      <c r="AE183">
        <f>(Table2[[#This Row],[Close Price]]/Table2[[#This Row],[Current Week Low]])-1</f>
        <v>2.3399664349077032E-2</v>
      </c>
      <c r="AF183">
        <f>(Table2[[#This Row],[Current Week High]]/Table2[[#This Row],[Close Price]])-1</f>
        <v>9.6987302628495087E-3</v>
      </c>
      <c r="AG183">
        <f>(Table2[[#This Row],[Close Price]]/Table2[[#This Row],[Current Month Low]])-1</f>
        <v>0.2301440922190201</v>
      </c>
      <c r="AH183">
        <f>(Table2[[#This Row],[Current Month High]]/Table2[[#This Row],[Close Price]])-1</f>
        <v>9.2629902075621828E-2</v>
      </c>
      <c r="AI183">
        <v>9.2629902075621793</v>
      </c>
      <c r="AJ183">
        <v>105.914134105161</v>
      </c>
      <c r="AK183" t="str">
        <f>IF(AND(Table2[[#This Row],[20D EMA]]&gt;Table2[[#This Row],[50D EMA]],Table2[[#This Row],[50D EMA]]&gt;Table2[[#This Row],[200D EMA]]),"Uptrend","Downtrend/NoTrend")</f>
        <v>Uptrend</v>
      </c>
      <c r="AL183">
        <v>0.11</v>
      </c>
      <c r="AM183" t="s">
        <v>3033</v>
      </c>
      <c r="AN183">
        <v>0.34</v>
      </c>
      <c r="AO183" t="s">
        <v>3033</v>
      </c>
      <c r="AP183">
        <v>7.7353947122412003E-2</v>
      </c>
      <c r="AQ183">
        <f>(Table2[[#This Row],[Sharpe Ratio]]-AVERAGE(Table2[Sharpe Ratio]))/_xlfn.STDEV.P(Table2[Sharpe Ratio])</f>
        <v>0.22844322148406321</v>
      </c>
      <c r="AR1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-0.21194926490350419</v>
      </c>
      <c r="AS183">
        <f>_xlfn.RANK.AVG(Table2[[#This Row],[1Y Return vs Nifty Z-Score]],Table2[1Y Return vs Nifty Z-Score])</f>
        <v>176</v>
      </c>
      <c r="AT183">
        <f>_xlfn.RANK.AVG(Table2[[#This Row],[6M Return vs Nifty Z-Score]],Table2[6M Return vs Nifty Z-Score])</f>
        <v>197</v>
      </c>
      <c r="AU183">
        <f>_xlfn.RANK.AVG(Table2[[#This Row],[Sharpe Ratio Z-Score]],Table2[Sharpe Ratio Z-Score])</f>
        <v>270</v>
      </c>
      <c r="AV183">
        <f>(Table2[[#This Row],[Rank 1Y]]+Table2[[#This Row],[Rank 6M]]+Table2[[#This Row],[Rank Sharpe]])/3</f>
        <v>214.33333333333334</v>
      </c>
    </row>
    <row r="184" spans="1:48" x14ac:dyDescent="0.3">
      <c r="A184" t="s">
        <v>1110</v>
      </c>
      <c r="B184" t="s">
        <v>1111</v>
      </c>
      <c r="C184" t="s">
        <v>2995</v>
      </c>
      <c r="D184" t="s">
        <v>230</v>
      </c>
      <c r="E184">
        <v>10639.69052572</v>
      </c>
      <c r="F184">
        <v>1626.35</v>
      </c>
      <c r="G184">
        <v>41.446429711322999</v>
      </c>
      <c r="H184">
        <f>(Table2[[#This Row],[1Y Return vs Nifty]]-AVERAGE(Table2[1Y Return vs Nifty]))/_xlfn.STDEV.P(Table2[1Y Return vs Nifty])</f>
        <v>-4.0486856582819863E-2</v>
      </c>
      <c r="I184">
        <v>2.1507222524078302</v>
      </c>
      <c r="J184">
        <f>(Table2[[#This Row],[1M Return vs Nifty]]-AVERAGE(Table2[1M Return vs Nifty]))/_xlfn.STDEV.P(Table2[1M Return vs Nifty])</f>
        <v>-5.0529297271530146E-2</v>
      </c>
      <c r="K184">
        <v>27.0855276007455</v>
      </c>
      <c r="L184">
        <f>(Table2[[#This Row],[6M Return vs Nifty]]-AVERAGE(Table2[6M Return vs Nifty]))/_xlfn.STDEV.P(Table2[6M Return vs Nifty])</f>
        <v>0.43984931326548415</v>
      </c>
      <c r="M184">
        <v>-6.9349091962903797</v>
      </c>
      <c r="N184">
        <f>(Table2[[#This Row],[1W Return vs Nifty]]-AVERAGE(Table2[1W Return vs Nifty]))/_xlfn.STDEV.P(Table2[1W Return vs Nifty])</f>
        <v>-1.1931009647517579</v>
      </c>
      <c r="O184">
        <v>1597.81</v>
      </c>
      <c r="P184">
        <v>1521.39158332938</v>
      </c>
      <c r="Q184">
        <v>1251.07194313829</v>
      </c>
      <c r="R184">
        <v>46.718050288630202</v>
      </c>
      <c r="S184">
        <f>(Table2[[#This Row],[Close Price]]-Table2[[#This Row],[20D EMA]])/Table2[[#This Row],[20D EMA]]</f>
        <v>1.7861948542066932E-2</v>
      </c>
      <c r="T184">
        <f>(Table2[[#This Row],[Close Price]]-Table2[[#This Row],[50D EMA]])/Table2[[#This Row],[50D EMA]]</f>
        <v>6.8988429948410299E-2</v>
      </c>
      <c r="U184">
        <f>(Table2[[#This Row],[Close Price]]-Table2[[#This Row],[200D EMA]])/Table2[[#This Row],[200D EMA]]</f>
        <v>0.2999652089713819</v>
      </c>
      <c r="V184">
        <v>0.70008595369906401</v>
      </c>
      <c r="W184">
        <v>1596.95</v>
      </c>
      <c r="X184">
        <v>1637.05</v>
      </c>
      <c r="Y184">
        <v>1594.35</v>
      </c>
      <c r="Z184">
        <v>1637.05</v>
      </c>
      <c r="AA184">
        <v>1270</v>
      </c>
      <c r="AB184">
        <v>1731.95</v>
      </c>
      <c r="AC184">
        <f>(Table2[[#This Row],[Close Price]]/Table2[[#This Row],[Day Low]])-1</f>
        <v>1.8410094242149011E-2</v>
      </c>
      <c r="AD184">
        <f>(Table2[[#This Row],[Day High]]/Table2[[#This Row],[Close Price]])-1</f>
        <v>6.5791496295386498E-3</v>
      </c>
      <c r="AE184">
        <f>(Table2[[#This Row],[Close Price]]/Table2[[#This Row],[Current Week Low]])-1</f>
        <v>2.0070875278326517E-2</v>
      </c>
      <c r="AF184">
        <f>(Table2[[#This Row],[Current Week High]]/Table2[[#This Row],[Close Price]])-1</f>
        <v>6.5791496295386498E-3</v>
      </c>
      <c r="AG184">
        <f>(Table2[[#This Row],[Close Price]]/Table2[[#This Row],[Current Month Low]])-1</f>
        <v>0.28059055118110221</v>
      </c>
      <c r="AH184">
        <f>(Table2[[#This Row],[Current Month High]]/Table2[[#This Row],[Close Price]])-1</f>
        <v>6.4930672979371051E-2</v>
      </c>
      <c r="AI184">
        <v>6.4930672979370998</v>
      </c>
      <c r="AJ184">
        <v>93.222050611856901</v>
      </c>
      <c r="AK184" t="str">
        <f>IF(AND(Table2[[#This Row],[20D EMA]]&gt;Table2[[#This Row],[50D EMA]],Table2[[#This Row],[50D EMA]]&gt;Table2[[#This Row],[200D EMA]]),"Uptrend","Downtrend/NoTrend")</f>
        <v>Uptrend</v>
      </c>
      <c r="AL184">
        <v>0.12</v>
      </c>
      <c r="AM184" t="s">
        <v>3033</v>
      </c>
      <c r="AN184">
        <v>1.78</v>
      </c>
      <c r="AO184" t="s">
        <v>3033</v>
      </c>
      <c r="AP184">
        <v>0.127537038219769</v>
      </c>
      <c r="AQ184">
        <f>(Table2[[#This Row],[Sharpe Ratio]]-AVERAGE(Table2[Sharpe Ratio]))/_xlfn.STDEV.P(Table2[Sharpe Ratio])</f>
        <v>0.79657375889305182</v>
      </c>
      <c r="AR1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-4.7694046447571914E-2</v>
      </c>
      <c r="AS184">
        <f>_xlfn.RANK.AVG(Table2[[#This Row],[1Y Return vs Nifty Z-Score]],Table2[1Y Return vs Nifty Z-Score])</f>
        <v>291</v>
      </c>
      <c r="AT184">
        <f>_xlfn.RANK.AVG(Table2[[#This Row],[6M Return vs Nifty Z-Score]],Table2[6M Return vs Nifty Z-Score])</f>
        <v>200</v>
      </c>
      <c r="AU184">
        <f>_xlfn.RANK.AVG(Table2[[#This Row],[Sharpe Ratio Z-Score]],Table2[Sharpe Ratio Z-Score])</f>
        <v>156</v>
      </c>
      <c r="AV184">
        <f>(Table2[[#This Row],[Rank 1Y]]+Table2[[#This Row],[Rank 6M]]+Table2[[#This Row],[Rank Sharpe]])/3</f>
        <v>215.66666666666666</v>
      </c>
    </row>
    <row r="185" spans="1:48" x14ac:dyDescent="0.3">
      <c r="A185" t="s">
        <v>155</v>
      </c>
      <c r="B185" t="s">
        <v>156</v>
      </c>
      <c r="C185" t="s">
        <v>2997</v>
      </c>
      <c r="D185" t="s">
        <v>157</v>
      </c>
      <c r="E185">
        <v>163404.50133815</v>
      </c>
      <c r="F185">
        <v>4225.8999999999996</v>
      </c>
      <c r="G185">
        <v>43.745802153591903</v>
      </c>
      <c r="H185">
        <f>(Table2[[#This Row],[1Y Return vs Nifty]]-AVERAGE(Table2[1Y Return vs Nifty]))/_xlfn.STDEV.P(Table2[1Y Return vs Nifty])</f>
        <v>-1.3216033021402658E-2</v>
      </c>
      <c r="I185">
        <v>-3.8412352727495098</v>
      </c>
      <c r="J185">
        <f>(Table2[[#This Row],[1M Return vs Nifty]]-AVERAGE(Table2[1M Return vs Nifty]))/_xlfn.STDEV.P(Table2[1M Return vs Nifty])</f>
        <v>-0.62843619147402041</v>
      </c>
      <c r="K185">
        <v>33.346755778798098</v>
      </c>
      <c r="L185">
        <f>(Table2[[#This Row],[6M Return vs Nifty]]-AVERAGE(Table2[6M Return vs Nifty]))/_xlfn.STDEV.P(Table2[6M Return vs Nifty])</f>
        <v>0.6297599783845006</v>
      </c>
      <c r="M185">
        <v>-3.2295959068070799</v>
      </c>
      <c r="N185">
        <f>(Table2[[#This Row],[1W Return vs Nifty]]-AVERAGE(Table2[1W Return vs Nifty]))/_xlfn.STDEV.P(Table2[1W Return vs Nifty])</f>
        <v>-0.37698998596541644</v>
      </c>
      <c r="O185">
        <v>4261.0200000000004</v>
      </c>
      <c r="P185">
        <v>4087.5740194402101</v>
      </c>
      <c r="Q185">
        <v>3357.9757482873902</v>
      </c>
      <c r="R185">
        <v>44.742242432291299</v>
      </c>
      <c r="S185">
        <f>(Table2[[#This Row],[Close Price]]-Table2[[#This Row],[20D EMA]])/Table2[[#This Row],[20D EMA]]</f>
        <v>-8.2421579809531052E-3</v>
      </c>
      <c r="T185">
        <f>(Table2[[#This Row],[Close Price]]-Table2[[#This Row],[50D EMA]])/Table2[[#This Row],[50D EMA]]</f>
        <v>3.3840605675131759E-2</v>
      </c>
      <c r="U185">
        <f>(Table2[[#This Row],[Close Price]]-Table2[[#This Row],[200D EMA]])/Table2[[#This Row],[200D EMA]]</f>
        <v>0.25846650386181669</v>
      </c>
      <c r="V185">
        <v>1.30178191387769</v>
      </c>
      <c r="W185">
        <v>4212.5</v>
      </c>
      <c r="X185">
        <v>4267.8</v>
      </c>
      <c r="Y185">
        <v>4212.5</v>
      </c>
      <c r="Z185">
        <v>4346.6499999999996</v>
      </c>
      <c r="AA185">
        <v>3868.25</v>
      </c>
      <c r="AB185">
        <v>4609.8</v>
      </c>
      <c r="AC185">
        <f>(Table2[[#This Row],[Close Price]]/Table2[[#This Row],[Day Low]])-1</f>
        <v>3.1810089020771759E-3</v>
      </c>
      <c r="AD185">
        <f>(Table2[[#This Row],[Day High]]/Table2[[#This Row],[Close Price]])-1</f>
        <v>9.9150476821505684E-3</v>
      </c>
      <c r="AE185">
        <f>(Table2[[#This Row],[Close Price]]/Table2[[#This Row],[Current Week Low]])-1</f>
        <v>3.1810089020771759E-3</v>
      </c>
      <c r="AF185">
        <f>(Table2[[#This Row],[Current Week High]]/Table2[[#This Row],[Close Price]])-1</f>
        <v>2.8573794931257224E-2</v>
      </c>
      <c r="AG185">
        <f>(Table2[[#This Row],[Close Price]]/Table2[[#This Row],[Current Month Low]])-1</f>
        <v>9.245782976798278E-2</v>
      </c>
      <c r="AH185">
        <f>(Table2[[#This Row],[Current Month High]]/Table2[[#This Row],[Close Price]])-1</f>
        <v>9.084455382285439E-2</v>
      </c>
      <c r="AI185">
        <v>9.0844553822854301</v>
      </c>
      <c r="AJ185">
        <v>81.108706366383103</v>
      </c>
      <c r="AK185" t="str">
        <f>IF(AND(Table2[[#This Row],[20D EMA]]&gt;Table2[[#This Row],[50D EMA]],Table2[[#This Row],[50D EMA]]&gt;Table2[[#This Row],[200D EMA]]),"Uptrend","Downtrend/NoTrend")</f>
        <v>Uptrend</v>
      </c>
      <c r="AL185">
        <v>0.13</v>
      </c>
      <c r="AM185" t="s">
        <v>3033</v>
      </c>
      <c r="AN185">
        <v>-3.37</v>
      </c>
      <c r="AO185" t="s">
        <v>3034</v>
      </c>
      <c r="AP185">
        <v>0.103305577539005</v>
      </c>
      <c r="AQ185">
        <f>(Table2[[#This Row],[Sharpe Ratio]]-AVERAGE(Table2[Sharpe Ratio]))/_xlfn.STDEV.P(Table2[Sharpe Ratio])</f>
        <v>0.52224564402943241</v>
      </c>
      <c r="AR1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0.13336341195309354</v>
      </c>
      <c r="AS185">
        <f>_xlfn.RANK.AVG(Table2[[#This Row],[1Y Return vs Nifty Z-Score]],Table2[1Y Return vs Nifty Z-Score])</f>
        <v>281</v>
      </c>
      <c r="AT185">
        <f>_xlfn.RANK.AVG(Table2[[#This Row],[6M Return vs Nifty Z-Score]],Table2[6M Return vs Nifty Z-Score])</f>
        <v>156</v>
      </c>
      <c r="AU185">
        <f>_xlfn.RANK.AVG(Table2[[#This Row],[Sharpe Ratio Z-Score]],Table2[Sharpe Ratio Z-Score])</f>
        <v>213</v>
      </c>
      <c r="AV185">
        <f>(Table2[[#This Row],[Rank 1Y]]+Table2[[#This Row],[Rank 6M]]+Table2[[#This Row],[Rank Sharpe]])/3</f>
        <v>216.66666666666666</v>
      </c>
    </row>
    <row r="186" spans="1:48" x14ac:dyDescent="0.3">
      <c r="A186" t="s">
        <v>1183</v>
      </c>
      <c r="B186" t="s">
        <v>1184</v>
      </c>
      <c r="C186" t="s">
        <v>2994</v>
      </c>
      <c r="D186" t="s">
        <v>62</v>
      </c>
      <c r="E186">
        <v>9516.9940694399993</v>
      </c>
      <c r="F186">
        <v>651.4</v>
      </c>
      <c r="G186">
        <v>140.23275551114801</v>
      </c>
      <c r="H186">
        <f>(Table2[[#This Row],[1Y Return vs Nifty]]-AVERAGE(Table2[1Y Return vs Nifty]))/_xlfn.STDEV.P(Table2[1Y Return vs Nifty])</f>
        <v>1.1311304123922823</v>
      </c>
      <c r="I186">
        <v>5.4466689985984598</v>
      </c>
      <c r="J186">
        <f>(Table2[[#This Row],[1M Return vs Nifty]]-AVERAGE(Table2[1M Return vs Nifty]))/_xlfn.STDEV.P(Table2[1M Return vs Nifty])</f>
        <v>0.26735519031882776</v>
      </c>
      <c r="K186">
        <v>43.9957709924116</v>
      </c>
      <c r="L186">
        <f>(Table2[[#This Row],[6M Return vs Nifty]]-AVERAGE(Table2[6M Return vs Nifty]))/_xlfn.STDEV.P(Table2[6M Return vs Nifty])</f>
        <v>0.95275756041941562</v>
      </c>
      <c r="M186">
        <v>8.6853411604013999</v>
      </c>
      <c r="N186">
        <f>(Table2[[#This Row],[1W Return vs Nifty]]-AVERAGE(Table2[1W Return vs Nifty]))/_xlfn.STDEV.P(Table2[1W Return vs Nifty])</f>
        <v>2.2473254746722335</v>
      </c>
      <c r="O186">
        <v>578.85</v>
      </c>
      <c r="P186">
        <v>560.824619196762</v>
      </c>
      <c r="Q186">
        <v>458.79711729893398</v>
      </c>
      <c r="R186">
        <v>78.409867762182401</v>
      </c>
      <c r="S186">
        <f>(Table2[[#This Row],[Close Price]]-Table2[[#This Row],[20D EMA]])/Table2[[#This Row],[20D EMA]]</f>
        <v>0.12533471538395086</v>
      </c>
      <c r="T186">
        <f>(Table2[[#This Row],[Close Price]]-Table2[[#This Row],[50D EMA]])/Table2[[#This Row],[50D EMA]]</f>
        <v>0.16150393135908347</v>
      </c>
      <c r="U186">
        <f>(Table2[[#This Row],[Close Price]]-Table2[[#This Row],[200D EMA]])/Table2[[#This Row],[200D EMA]]</f>
        <v>0.41979967928955753</v>
      </c>
      <c r="V186">
        <v>1.7254069417551301</v>
      </c>
      <c r="W186">
        <v>630</v>
      </c>
      <c r="X186">
        <v>651.4</v>
      </c>
      <c r="Y186">
        <v>578.29999999999995</v>
      </c>
      <c r="Z186">
        <v>651.4</v>
      </c>
      <c r="AA186">
        <v>490.15</v>
      </c>
      <c r="AB186">
        <v>651.4</v>
      </c>
      <c r="AC186">
        <f>(Table2[[#This Row],[Close Price]]/Table2[[#This Row],[Day Low]])-1</f>
        <v>3.3968253968253981E-2</v>
      </c>
      <c r="AD186">
        <f>(Table2[[#This Row],[Day High]]/Table2[[#This Row],[Close Price]])-1</f>
        <v>0</v>
      </c>
      <c r="AE186">
        <f>(Table2[[#This Row],[Close Price]]/Table2[[#This Row],[Current Week Low]])-1</f>
        <v>0.1264049801141276</v>
      </c>
      <c r="AF186">
        <f>(Table2[[#This Row],[Current Week High]]/Table2[[#This Row],[Close Price]])-1</f>
        <v>0</v>
      </c>
      <c r="AG186">
        <f>(Table2[[#This Row],[Close Price]]/Table2[[#This Row],[Current Month Low]])-1</f>
        <v>0.32898092420687552</v>
      </c>
      <c r="AH186">
        <f>(Table2[[#This Row],[Current Month High]]/Table2[[#This Row],[Close Price]])-1</f>
        <v>0</v>
      </c>
      <c r="AI186">
        <v>0</v>
      </c>
      <c r="AJ186">
        <v>205.463071512309</v>
      </c>
      <c r="AK186" t="str">
        <f>IF(AND(Table2[[#This Row],[20D EMA]]&gt;Table2[[#This Row],[50D EMA]],Table2[[#This Row],[50D EMA]]&gt;Table2[[#This Row],[200D EMA]]),"Uptrend","Downtrend/NoTrend")</f>
        <v>Uptrend</v>
      </c>
      <c r="AL186">
        <v>0.09</v>
      </c>
      <c r="AM186" t="s">
        <v>3033</v>
      </c>
      <c r="AN186">
        <v>13.75</v>
      </c>
      <c r="AO186" t="s">
        <v>3033</v>
      </c>
      <c r="AP186">
        <v>1.4233030490327999E-2</v>
      </c>
      <c r="AQ186">
        <f>(Table2[[#This Row],[Sharpe Ratio]]-AVERAGE(Table2[Sharpe Ratio]))/_xlfn.STDEV.P(Table2[Sharpe Ratio])</f>
        <v>-0.48615844022630017</v>
      </c>
      <c r="AR1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4.1124101975764589</v>
      </c>
      <c r="AS186">
        <f>_xlfn.RANK.AVG(Table2[[#This Row],[1Y Return vs Nifty Z-Score]],Table2[1Y Return vs Nifty Z-Score])</f>
        <v>76</v>
      </c>
      <c r="AT186">
        <f>_xlfn.RANK.AVG(Table2[[#This Row],[6M Return vs Nifty Z-Score]],Table2[6M Return vs Nifty Z-Score])</f>
        <v>101</v>
      </c>
      <c r="AU186">
        <f>_xlfn.RANK.AVG(Table2[[#This Row],[Sharpe Ratio Z-Score]],Table2[Sharpe Ratio Z-Score])</f>
        <v>476</v>
      </c>
      <c r="AV186">
        <f>(Table2[[#This Row],[Rank 1Y]]+Table2[[#This Row],[Rank 6M]]+Table2[[#This Row],[Rank Sharpe]])/3</f>
        <v>217.66666666666666</v>
      </c>
    </row>
    <row r="187" spans="1:48" x14ac:dyDescent="0.3">
      <c r="A187" t="s">
        <v>1347</v>
      </c>
      <c r="B187" t="s">
        <v>1348</v>
      </c>
      <c r="C187" t="s">
        <v>3002</v>
      </c>
      <c r="D187" t="s">
        <v>373</v>
      </c>
      <c r="E187">
        <v>7776.34574926</v>
      </c>
      <c r="F187">
        <v>1665.5</v>
      </c>
      <c r="G187">
        <v>82.828906094944102</v>
      </c>
      <c r="H187">
        <f>(Table2[[#This Row],[1Y Return vs Nifty]]-AVERAGE(Table2[1Y Return vs Nifty]))/_xlfn.STDEV.P(Table2[1Y Return vs Nifty])</f>
        <v>0.45031410773536829</v>
      </c>
      <c r="I187">
        <v>28.375574821659299</v>
      </c>
      <c r="J187">
        <f>(Table2[[#This Row],[1M Return vs Nifty]]-AVERAGE(Table2[1M Return vs Nifty]))/_xlfn.STDEV.P(Table2[1M Return vs Nifty])</f>
        <v>2.4787815390592649</v>
      </c>
      <c r="K187">
        <v>43.883198870063097</v>
      </c>
      <c r="L187">
        <f>(Table2[[#This Row],[6M Return vs Nifty]]-AVERAGE(Table2[6M Return vs Nifty]))/_xlfn.STDEV.P(Table2[6M Return vs Nifty])</f>
        <v>0.94934311104604796</v>
      </c>
      <c r="M187">
        <v>8.5171552234090004</v>
      </c>
      <c r="N187">
        <f>(Table2[[#This Row],[1W Return vs Nifty]]-AVERAGE(Table2[1W Return vs Nifty]))/_xlfn.STDEV.P(Table2[1W Return vs Nifty])</f>
        <v>2.2102818082037214</v>
      </c>
      <c r="O187">
        <v>1536</v>
      </c>
      <c r="P187">
        <v>1397.41718101779</v>
      </c>
      <c r="Q187">
        <v>1134.8632865003301</v>
      </c>
      <c r="R187">
        <v>76.6150209698677</v>
      </c>
      <c r="S187">
        <f>(Table2[[#This Row],[Close Price]]-Table2[[#This Row],[20D EMA]])/Table2[[#This Row],[20D EMA]]</f>
        <v>8.4309895833333329E-2</v>
      </c>
      <c r="T187">
        <f>(Table2[[#This Row],[Close Price]]-Table2[[#This Row],[50D EMA]])/Table2[[#This Row],[50D EMA]]</f>
        <v>0.19184165088549684</v>
      </c>
      <c r="U187">
        <f>(Table2[[#This Row],[Close Price]]-Table2[[#This Row],[200D EMA]])/Table2[[#This Row],[200D EMA]]</f>
        <v>0.46757765434111215</v>
      </c>
      <c r="V187">
        <v>1.3847842776794099</v>
      </c>
      <c r="W187">
        <v>1635.5</v>
      </c>
      <c r="X187">
        <v>1709.9</v>
      </c>
      <c r="Y187">
        <v>1606.7</v>
      </c>
      <c r="Z187">
        <v>1719</v>
      </c>
      <c r="AA187">
        <v>1170</v>
      </c>
      <c r="AB187">
        <v>1733</v>
      </c>
      <c r="AC187">
        <f>(Table2[[#This Row],[Close Price]]/Table2[[#This Row],[Day Low]])-1</f>
        <v>1.8343014368694677E-2</v>
      </c>
      <c r="AD187">
        <f>(Table2[[#This Row],[Day High]]/Table2[[#This Row],[Close Price]])-1</f>
        <v>2.6658661062743949E-2</v>
      </c>
      <c r="AE187">
        <f>(Table2[[#This Row],[Close Price]]/Table2[[#This Row],[Current Week Low]])-1</f>
        <v>3.6596751104748915E-2</v>
      </c>
      <c r="AF187">
        <f>(Table2[[#This Row],[Current Week High]]/Table2[[#This Row],[Close Price]])-1</f>
        <v>3.212248574001797E-2</v>
      </c>
      <c r="AG187">
        <f>(Table2[[#This Row],[Close Price]]/Table2[[#This Row],[Current Month Low]])-1</f>
        <v>0.42350427350427355</v>
      </c>
      <c r="AH187">
        <f>(Table2[[#This Row],[Current Month High]]/Table2[[#This Row],[Close Price]])-1</f>
        <v>4.0528369858901181E-2</v>
      </c>
      <c r="AI187">
        <v>4.0528369858901101</v>
      </c>
      <c r="AJ187">
        <v>136.795336603398</v>
      </c>
      <c r="AK187" t="str">
        <f>IF(AND(Table2[[#This Row],[20D EMA]]&gt;Table2[[#This Row],[50D EMA]],Table2[[#This Row],[50D EMA]]&gt;Table2[[#This Row],[200D EMA]]),"Uptrend","Downtrend/NoTrend")</f>
        <v>Uptrend</v>
      </c>
      <c r="AL187">
        <v>0.45</v>
      </c>
      <c r="AM187" t="s">
        <v>3033</v>
      </c>
      <c r="AN187">
        <v>21.7</v>
      </c>
      <c r="AO187" t="s">
        <v>3033</v>
      </c>
      <c r="AP187">
        <v>4.0266722149766003E-2</v>
      </c>
      <c r="AQ187">
        <f>(Table2[[#This Row],[Sharpe Ratio]]-AVERAGE(Table2[Sharpe Ratio]))/_xlfn.STDEV.P(Table2[Sharpe Ratio])</f>
        <v>-0.19142698965618188</v>
      </c>
      <c r="AR1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5.8972935763882202</v>
      </c>
      <c r="AS187">
        <f>_xlfn.RANK.AVG(Table2[[#This Row],[1Y Return vs Nifty Z-Score]],Table2[1Y Return vs Nifty Z-Score])</f>
        <v>158</v>
      </c>
      <c r="AT187">
        <f>_xlfn.RANK.AVG(Table2[[#This Row],[6M Return vs Nifty Z-Score]],Table2[6M Return vs Nifty Z-Score])</f>
        <v>103</v>
      </c>
      <c r="AU187">
        <f>_xlfn.RANK.AVG(Table2[[#This Row],[Sharpe Ratio Z-Score]],Table2[Sharpe Ratio Z-Score])</f>
        <v>394</v>
      </c>
      <c r="AV187">
        <f>(Table2[[#This Row],[Rank 1Y]]+Table2[[#This Row],[Rank 6M]]+Table2[[#This Row],[Rank Sharpe]])/3</f>
        <v>218.33333333333334</v>
      </c>
    </row>
    <row r="188" spans="1:48" x14ac:dyDescent="0.3">
      <c r="A188" t="s">
        <v>239</v>
      </c>
      <c r="B188" t="s">
        <v>240</v>
      </c>
      <c r="C188" t="s">
        <v>2988</v>
      </c>
      <c r="D188" t="s">
        <v>32</v>
      </c>
      <c r="E188">
        <v>107030.784215747</v>
      </c>
      <c r="F188">
        <v>140.47</v>
      </c>
      <c r="G188">
        <v>76.538156759865899</v>
      </c>
      <c r="H188">
        <f>(Table2[[#This Row],[1Y Return vs Nifty]]-AVERAGE(Table2[1Y Return vs Nifty]))/_xlfn.STDEV.P(Table2[1Y Return vs Nifty])</f>
        <v>0.37570509180024658</v>
      </c>
      <c r="I188">
        <v>-14.9490981971687</v>
      </c>
      <c r="J188">
        <f>(Table2[[#This Row],[1M Return vs Nifty]]-AVERAGE(Table2[1M Return vs Nifty]))/_xlfn.STDEV.P(Table2[1M Return vs Nifty])</f>
        <v>-1.6997572976278099</v>
      </c>
      <c r="K188">
        <v>8.5847545839944903</v>
      </c>
      <c r="L188">
        <f>(Table2[[#This Row],[6M Return vs Nifty]]-AVERAGE(Table2[6M Return vs Nifty]))/_xlfn.STDEV.P(Table2[6M Return vs Nifty])</f>
        <v>-0.12130163171092527</v>
      </c>
      <c r="M188">
        <v>-6.3458608461454702</v>
      </c>
      <c r="N188">
        <f>(Table2[[#This Row],[1W Return vs Nifty]]-AVERAGE(Table2[1W Return vs Nifty]))/_xlfn.STDEV.P(Table2[1W Return vs Nifty])</f>
        <v>-1.0633605654841216</v>
      </c>
      <c r="O188">
        <v>145.96</v>
      </c>
      <c r="P188">
        <v>146.886304249593</v>
      </c>
      <c r="Q188">
        <v>129.83452826346101</v>
      </c>
      <c r="R188">
        <v>33.016814580126002</v>
      </c>
      <c r="S188">
        <f>(Table2[[#This Row],[Close Price]]-Table2[[#This Row],[20D EMA]])/Table2[[#This Row],[20D EMA]]</f>
        <v>-3.7613044669772604E-2</v>
      </c>
      <c r="T188">
        <f>(Table2[[#This Row],[Close Price]]-Table2[[#This Row],[50D EMA]])/Table2[[#This Row],[50D EMA]]</f>
        <v>-4.3682113743499514E-2</v>
      </c>
      <c r="U188">
        <f>(Table2[[#This Row],[Close Price]]-Table2[[#This Row],[200D EMA]])/Table2[[#This Row],[200D EMA]]</f>
        <v>8.1915588085762714E-2</v>
      </c>
      <c r="V188">
        <v>0.71728042113953605</v>
      </c>
      <c r="W188">
        <v>138.85</v>
      </c>
      <c r="X188">
        <v>141.41</v>
      </c>
      <c r="Y188">
        <v>138.85</v>
      </c>
      <c r="Z188">
        <v>145</v>
      </c>
      <c r="AA188">
        <v>129.55000000000001</v>
      </c>
      <c r="AB188">
        <v>172.5</v>
      </c>
      <c r="AC188">
        <f>(Table2[[#This Row],[Close Price]]/Table2[[#This Row],[Day Low]])-1</f>
        <v>1.1667266834713752E-2</v>
      </c>
      <c r="AD188">
        <f>(Table2[[#This Row],[Day High]]/Table2[[#This Row],[Close Price]])-1</f>
        <v>6.6918203175054813E-3</v>
      </c>
      <c r="AE188">
        <f>(Table2[[#This Row],[Close Price]]/Table2[[#This Row],[Current Week Low]])-1</f>
        <v>1.1667266834713752E-2</v>
      </c>
      <c r="AF188">
        <f>(Table2[[#This Row],[Current Week High]]/Table2[[#This Row],[Close Price]])-1</f>
        <v>3.2248878764148836E-2</v>
      </c>
      <c r="AG188">
        <f>(Table2[[#This Row],[Close Price]]/Table2[[#This Row],[Current Month Low]])-1</f>
        <v>8.4291779235816211E-2</v>
      </c>
      <c r="AH188">
        <f>(Table2[[#This Row],[Current Month High]]/Table2[[#This Row],[Close Price]])-1</f>
        <v>0.22802021784010829</v>
      </c>
      <c r="AI188">
        <v>22.802021784010801</v>
      </c>
      <c r="AJ188">
        <v>106.573529411764</v>
      </c>
      <c r="AK188" t="str">
        <f>IF(AND(Table2[[#This Row],[20D EMA]]&gt;Table2[[#This Row],[50D EMA]],Table2[[#This Row],[50D EMA]]&gt;Table2[[#This Row],[200D EMA]]),"Uptrend","Downtrend/NoTrend")</f>
        <v>Downtrend/NoTrend</v>
      </c>
      <c r="AL188">
        <v>-0.2</v>
      </c>
      <c r="AM188" t="s">
        <v>3034</v>
      </c>
      <c r="AN188">
        <v>-4.08</v>
      </c>
      <c r="AO188" t="s">
        <v>3034</v>
      </c>
      <c r="AP188">
        <v>0.13708376887555401</v>
      </c>
      <c r="AQ188">
        <f>(Table2[[#This Row],[Sharpe Ratio]]-AVERAGE(Table2[Sharpe Ratio]))/_xlfn.STDEV.P(Table2[Sharpe Ratio])</f>
        <v>0.90465377348297926</v>
      </c>
      <c r="AR1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8">
        <f>_xlfn.RANK.AVG(Table2[[#This Row],[1Y Return vs Nifty Z-Score]],Table2[1Y Return vs Nifty Z-Score])</f>
        <v>173</v>
      </c>
      <c r="AT188">
        <f>_xlfn.RANK.AVG(Table2[[#This Row],[6M Return vs Nifty Z-Score]],Table2[6M Return vs Nifty Z-Score])</f>
        <v>346</v>
      </c>
      <c r="AU188">
        <f>_xlfn.RANK.AVG(Table2[[#This Row],[Sharpe Ratio Z-Score]],Table2[Sharpe Ratio Z-Score])</f>
        <v>138</v>
      </c>
      <c r="AV188">
        <f>(Table2[[#This Row],[Rank 1Y]]+Table2[[#This Row],[Rank 6M]]+Table2[[#This Row],[Rank Sharpe]])/3</f>
        <v>219</v>
      </c>
    </row>
    <row r="189" spans="1:48" x14ac:dyDescent="0.3">
      <c r="A189" t="s">
        <v>226</v>
      </c>
      <c r="B189" t="s">
        <v>227</v>
      </c>
      <c r="C189" t="s">
        <v>2988</v>
      </c>
      <c r="D189" t="s">
        <v>49</v>
      </c>
      <c r="E189">
        <v>112391.93211788</v>
      </c>
      <c r="F189">
        <v>2989.05</v>
      </c>
      <c r="G189">
        <v>47.779934268225297</v>
      </c>
      <c r="H189">
        <f>(Table2[[#This Row],[1Y Return vs Nifty]]-AVERAGE(Table2[1Y Return vs Nifty]))/_xlfn.STDEV.P(Table2[1Y Return vs Nifty])</f>
        <v>3.4629241236584812E-2</v>
      </c>
      <c r="I189">
        <v>20.559064019777601</v>
      </c>
      <c r="J189">
        <f>(Table2[[#This Row],[1M Return vs Nifty]]-AVERAGE(Table2[1M Return vs Nifty]))/_xlfn.STDEV.P(Table2[1M Return vs Nifty])</f>
        <v>1.724901782393758</v>
      </c>
      <c r="K189">
        <v>35.506601684444803</v>
      </c>
      <c r="L189">
        <f>(Table2[[#This Row],[6M Return vs Nifty]]-AVERAGE(Table2[6M Return vs Nifty]))/_xlfn.STDEV.P(Table2[6M Return vs Nifty])</f>
        <v>0.69527073136004958</v>
      </c>
      <c r="M189">
        <v>4.1518880398386599</v>
      </c>
      <c r="N189">
        <f>(Table2[[#This Row],[1W Return vs Nifty]]-AVERAGE(Table2[1W Return vs Nifty]))/_xlfn.STDEV.P(Table2[1W Return vs Nifty])</f>
        <v>1.2488131831460336</v>
      </c>
      <c r="O189">
        <v>2688.25</v>
      </c>
      <c r="P189">
        <v>2546.2855240465801</v>
      </c>
      <c r="Q189">
        <v>2246.5473299144601</v>
      </c>
      <c r="R189">
        <v>84.750100880549297</v>
      </c>
      <c r="S189">
        <f>(Table2[[#This Row],[Close Price]]-Table2[[#This Row],[20D EMA]])/Table2[[#This Row],[20D EMA]]</f>
        <v>0.11189435506370322</v>
      </c>
      <c r="T189">
        <f>(Table2[[#This Row],[Close Price]]-Table2[[#This Row],[50D EMA]])/Table2[[#This Row],[50D EMA]]</f>
        <v>0.17388642073799121</v>
      </c>
      <c r="U189">
        <f>(Table2[[#This Row],[Close Price]]-Table2[[#This Row],[200D EMA]])/Table2[[#This Row],[200D EMA]]</f>
        <v>0.33050835840338683</v>
      </c>
      <c r="V189">
        <v>1.1022851269590701</v>
      </c>
      <c r="W189">
        <v>2958.6</v>
      </c>
      <c r="X189">
        <v>3059.45</v>
      </c>
      <c r="Y189">
        <v>2779.85</v>
      </c>
      <c r="Z189">
        <v>3059.45</v>
      </c>
      <c r="AA189">
        <v>2193</v>
      </c>
      <c r="AB189">
        <v>3059.45</v>
      </c>
      <c r="AC189">
        <f>(Table2[[#This Row],[Close Price]]/Table2[[#This Row],[Day Low]])-1</f>
        <v>1.0292030014195985E-2</v>
      </c>
      <c r="AD189">
        <f>(Table2[[#This Row],[Day High]]/Table2[[#This Row],[Close Price]])-1</f>
        <v>2.3552633779963417E-2</v>
      </c>
      <c r="AE189">
        <f>(Table2[[#This Row],[Close Price]]/Table2[[#This Row],[Current Week Low]])-1</f>
        <v>7.5255859129089719E-2</v>
      </c>
      <c r="AF189">
        <f>(Table2[[#This Row],[Current Week High]]/Table2[[#This Row],[Close Price]])-1</f>
        <v>2.3552633779963417E-2</v>
      </c>
      <c r="AG189">
        <f>(Table2[[#This Row],[Close Price]]/Table2[[#This Row],[Current Month Low]])-1</f>
        <v>0.36299589603283189</v>
      </c>
      <c r="AH189">
        <f>(Table2[[#This Row],[Current Month High]]/Table2[[#This Row],[Close Price]])-1</f>
        <v>2.3552633779963417E-2</v>
      </c>
      <c r="AI189">
        <v>2.3552633779963399</v>
      </c>
      <c r="AJ189">
        <v>82.0094382706652</v>
      </c>
      <c r="AK189" t="str">
        <f>IF(AND(Table2[[#This Row],[20D EMA]]&gt;Table2[[#This Row],[50D EMA]],Table2[[#This Row],[50D EMA]]&gt;Table2[[#This Row],[200D EMA]]),"Uptrend","Downtrend/NoTrend")</f>
        <v>Uptrend</v>
      </c>
      <c r="AL189">
        <v>0.08</v>
      </c>
      <c r="AM189" t="s">
        <v>3033</v>
      </c>
      <c r="AN189">
        <v>19.66</v>
      </c>
      <c r="AO189" t="s">
        <v>3033</v>
      </c>
      <c r="AP189">
        <v>8.4731960001562995E-2</v>
      </c>
      <c r="AQ189">
        <f>(Table2[[#This Row],[Sharpe Ratio]]-AVERAGE(Table2[Sharpe Ratio]))/_xlfn.STDEV.P(Table2[Sharpe Ratio])</f>
        <v>0.31197084663394675</v>
      </c>
      <c r="AR1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4.0155857847703729</v>
      </c>
      <c r="AS189">
        <f>_xlfn.RANK.AVG(Table2[[#This Row],[1Y Return vs Nifty Z-Score]],Table2[1Y Return vs Nifty Z-Score])</f>
        <v>267</v>
      </c>
      <c r="AT189">
        <f>_xlfn.RANK.AVG(Table2[[#This Row],[6M Return vs Nifty Z-Score]],Table2[6M Return vs Nifty Z-Score])</f>
        <v>141</v>
      </c>
      <c r="AU189">
        <f>_xlfn.RANK.AVG(Table2[[#This Row],[Sharpe Ratio Z-Score]],Table2[Sharpe Ratio Z-Score])</f>
        <v>250</v>
      </c>
      <c r="AV189">
        <f>(Table2[[#This Row],[Rank 1Y]]+Table2[[#This Row],[Rank 6M]]+Table2[[#This Row],[Rank Sharpe]])/3</f>
        <v>219.33333333333334</v>
      </c>
    </row>
    <row r="190" spans="1:48" x14ac:dyDescent="0.3">
      <c r="A190" t="s">
        <v>739</v>
      </c>
      <c r="B190" t="s">
        <v>740</v>
      </c>
      <c r="C190" t="s">
        <v>2995</v>
      </c>
      <c r="D190" t="s">
        <v>376</v>
      </c>
      <c r="E190">
        <v>20695.870090349999</v>
      </c>
      <c r="F190">
        <v>333.6</v>
      </c>
      <c r="G190">
        <v>60.084234272196703</v>
      </c>
      <c r="H190">
        <f>(Table2[[#This Row],[1Y Return vs Nifty]]-AVERAGE(Table2[1Y Return vs Nifty]))/_xlfn.STDEV.P(Table2[1Y Return vs Nifty])</f>
        <v>0.18055966481074365</v>
      </c>
      <c r="I190">
        <v>0.41040420247089199</v>
      </c>
      <c r="J190">
        <f>(Table2[[#This Row],[1M Return vs Nifty]]-AVERAGE(Table2[1M Return vs Nifty]))/_xlfn.STDEV.P(Table2[1M Return vs Nifty])</f>
        <v>-0.2183779168488495</v>
      </c>
      <c r="K190">
        <v>46.334605928989497</v>
      </c>
      <c r="L190">
        <f>(Table2[[#This Row],[6M Return vs Nifty]]-AVERAGE(Table2[6M Return vs Nifty]))/_xlfn.STDEV.P(Table2[6M Return vs Nifty])</f>
        <v>1.0236972683773595</v>
      </c>
      <c r="M190">
        <v>-0.98974463492238596</v>
      </c>
      <c r="N190">
        <f>(Table2[[#This Row],[1W Return vs Nifty]]-AVERAGE(Table2[1W Return vs Nifty]))/_xlfn.STDEV.P(Table2[1W Return vs Nifty])</f>
        <v>0.11634676345923381</v>
      </c>
      <c r="O190">
        <v>327.95</v>
      </c>
      <c r="P190">
        <v>305.03083348842699</v>
      </c>
      <c r="Q190">
        <v>249.65214816496001</v>
      </c>
      <c r="R190">
        <v>56.459744908290801</v>
      </c>
      <c r="S190">
        <f>(Table2[[#This Row],[Close Price]]-Table2[[#This Row],[20D EMA]])/Table2[[#This Row],[20D EMA]]</f>
        <v>1.7228236011587236E-2</v>
      </c>
      <c r="T190">
        <f>(Table2[[#This Row],[Close Price]]-Table2[[#This Row],[50D EMA]])/Table2[[#This Row],[50D EMA]]</f>
        <v>9.3659929997394697E-2</v>
      </c>
      <c r="U190">
        <f>(Table2[[#This Row],[Close Price]]-Table2[[#This Row],[200D EMA]])/Table2[[#This Row],[200D EMA]]</f>
        <v>0.33625928097190128</v>
      </c>
      <c r="V190">
        <v>0.542076515289168</v>
      </c>
      <c r="W190">
        <v>329.9</v>
      </c>
      <c r="X190">
        <v>341</v>
      </c>
      <c r="Y190">
        <v>327.2</v>
      </c>
      <c r="Z190">
        <v>341</v>
      </c>
      <c r="AA190">
        <v>307.10000000000002</v>
      </c>
      <c r="AB190">
        <v>355.9</v>
      </c>
      <c r="AC190">
        <f>(Table2[[#This Row],[Close Price]]/Table2[[#This Row],[Day Low]])-1</f>
        <v>1.1215519854501421E-2</v>
      </c>
      <c r="AD190">
        <f>(Table2[[#This Row],[Day High]]/Table2[[#This Row],[Close Price]])-1</f>
        <v>2.2182254196642548E-2</v>
      </c>
      <c r="AE190">
        <f>(Table2[[#This Row],[Close Price]]/Table2[[#This Row],[Current Week Low]])-1</f>
        <v>1.9559902200489088E-2</v>
      </c>
      <c r="AF190">
        <f>(Table2[[#This Row],[Current Week High]]/Table2[[#This Row],[Close Price]])-1</f>
        <v>2.2182254196642548E-2</v>
      </c>
      <c r="AG190">
        <f>(Table2[[#This Row],[Close Price]]/Table2[[#This Row],[Current Month Low]])-1</f>
        <v>8.6291110387495928E-2</v>
      </c>
      <c r="AH190">
        <f>(Table2[[#This Row],[Current Month High]]/Table2[[#This Row],[Close Price]])-1</f>
        <v>6.6846522781774498E-2</v>
      </c>
      <c r="AI190">
        <v>6.6846522781774498</v>
      </c>
      <c r="AJ190">
        <v>96.177594825051401</v>
      </c>
      <c r="AK190" t="str">
        <f>IF(AND(Table2[[#This Row],[20D EMA]]&gt;Table2[[#This Row],[50D EMA]],Table2[[#This Row],[50D EMA]]&gt;Table2[[#This Row],[200D EMA]]),"Uptrend","Downtrend/NoTrend")</f>
        <v>Uptrend</v>
      </c>
      <c r="AL190">
        <v>0.2</v>
      </c>
      <c r="AM190" t="s">
        <v>3033</v>
      </c>
      <c r="AN190">
        <v>-4.7699999999999996</v>
      </c>
      <c r="AO190" t="s">
        <v>3034</v>
      </c>
      <c r="AP190">
        <v>5.7920504320335998E-2</v>
      </c>
      <c r="AQ190">
        <f>(Table2[[#This Row],[Sharpe Ratio]]-AVERAGE(Table2[Sharpe Ratio]))/_xlfn.STDEV.P(Table2[Sharpe Ratio])</f>
        <v>8.4342092566006572E-3</v>
      </c>
      <c r="AR1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1.1106599890550881</v>
      </c>
      <c r="AS190">
        <f>_xlfn.RANK.AVG(Table2[[#This Row],[1Y Return vs Nifty Z-Score]],Table2[1Y Return vs Nifty Z-Score])</f>
        <v>230</v>
      </c>
      <c r="AT190">
        <f>_xlfn.RANK.AVG(Table2[[#This Row],[6M Return vs Nifty Z-Score]],Table2[6M Return vs Nifty Z-Score])</f>
        <v>93</v>
      </c>
      <c r="AU190">
        <f>_xlfn.RANK.AVG(Table2[[#This Row],[Sharpe Ratio Z-Score]],Table2[Sharpe Ratio Z-Score])</f>
        <v>336</v>
      </c>
      <c r="AV190">
        <f>(Table2[[#This Row],[Rank 1Y]]+Table2[[#This Row],[Rank 6M]]+Table2[[#This Row],[Rank Sharpe]])/3</f>
        <v>219.66666666666666</v>
      </c>
    </row>
    <row r="191" spans="1:48" x14ac:dyDescent="0.3">
      <c r="A191" t="s">
        <v>217</v>
      </c>
      <c r="B191" t="s">
        <v>218</v>
      </c>
      <c r="C191" t="s">
        <v>2989</v>
      </c>
      <c r="D191" t="s">
        <v>27</v>
      </c>
      <c r="E191">
        <v>116683.801204067</v>
      </c>
      <c r="F191">
        <v>18.02</v>
      </c>
      <c r="G191">
        <v>107.854819380243</v>
      </c>
      <c r="H191">
        <f>(Table2[[#This Row],[1Y Return vs Nifty]]-AVERAGE(Table2[1Y Return vs Nifty]))/_xlfn.STDEV.P(Table2[1Y Return vs Nifty])</f>
        <v>0.74712433870137873</v>
      </c>
      <c r="I191">
        <v>8.7499910560188798</v>
      </c>
      <c r="J191">
        <f>(Table2[[#This Row],[1M Return vs Nifty]]-AVERAGE(Table2[1M Return vs Nifty]))/_xlfn.STDEV.P(Table2[1M Return vs Nifty])</f>
        <v>0.58595100524898902</v>
      </c>
      <c r="K191">
        <v>23.6599247058492</v>
      </c>
      <c r="L191">
        <f>(Table2[[#This Row],[6M Return vs Nifty]]-AVERAGE(Table2[6M Return vs Nifty]))/_xlfn.STDEV.P(Table2[6M Return vs Nifty])</f>
        <v>0.33594661147867189</v>
      </c>
      <c r="M191">
        <v>0.33623774556238001</v>
      </c>
      <c r="N191">
        <f>(Table2[[#This Row],[1W Return vs Nifty]]-AVERAGE(Table2[1W Return vs Nifty]))/_xlfn.STDEV.P(Table2[1W Return vs Nifty])</f>
        <v>0.4084000107412657</v>
      </c>
      <c r="O191">
        <v>16.18</v>
      </c>
      <c r="P191">
        <v>15.0642693680003</v>
      </c>
      <c r="Q191">
        <v>13.3477216591683</v>
      </c>
      <c r="R191">
        <v>67.019908875804404</v>
      </c>
      <c r="S191">
        <f>(Table2[[#This Row],[Close Price]]-Table2[[#This Row],[20D EMA]])/Table2[[#This Row],[20D EMA]]</f>
        <v>0.11372064276885042</v>
      </c>
      <c r="T191">
        <f>(Table2[[#This Row],[Close Price]]-Table2[[#This Row],[50D EMA]])/Table2[[#This Row],[50D EMA]]</f>
        <v>0.19620803105647444</v>
      </c>
      <c r="U191">
        <f>(Table2[[#This Row],[Close Price]]-Table2[[#This Row],[200D EMA]])/Table2[[#This Row],[200D EMA]]</f>
        <v>0.35004313546067983</v>
      </c>
      <c r="V191">
        <v>0.96255276243341303</v>
      </c>
      <c r="W191">
        <v>17.22</v>
      </c>
      <c r="X191">
        <v>18.47</v>
      </c>
      <c r="Y191">
        <v>16.86</v>
      </c>
      <c r="Z191">
        <v>18.47</v>
      </c>
      <c r="AA191">
        <v>12.05</v>
      </c>
      <c r="AB191">
        <v>18.47</v>
      </c>
      <c r="AC191">
        <f>(Table2[[#This Row],[Close Price]]/Table2[[#This Row],[Day Low]])-1</f>
        <v>4.6457607433217252E-2</v>
      </c>
      <c r="AD191">
        <f>(Table2[[#This Row],[Day High]]/Table2[[#This Row],[Close Price]])-1</f>
        <v>2.4972253052164328E-2</v>
      </c>
      <c r="AE191">
        <f>(Table2[[#This Row],[Close Price]]/Table2[[#This Row],[Current Week Low]])-1</f>
        <v>6.8801897983392646E-2</v>
      </c>
      <c r="AF191">
        <f>(Table2[[#This Row],[Current Week High]]/Table2[[#This Row],[Close Price]])-1</f>
        <v>2.4972253052164328E-2</v>
      </c>
      <c r="AG191">
        <f>(Table2[[#This Row],[Close Price]]/Table2[[#This Row],[Current Month Low]])-1</f>
        <v>0.4954356846473027</v>
      </c>
      <c r="AH191">
        <f>(Table2[[#This Row],[Current Month High]]/Table2[[#This Row],[Close Price]])-1</f>
        <v>2.4972253052164328E-2</v>
      </c>
      <c r="AI191">
        <v>2.4972253052164302</v>
      </c>
      <c r="AJ191">
        <v>152.027972027972</v>
      </c>
      <c r="AK191" t="str">
        <f>IF(AND(Table2[[#This Row],[20D EMA]]&gt;Table2[[#This Row],[50D EMA]],Table2[[#This Row],[50D EMA]]&gt;Table2[[#This Row],[200D EMA]]),"Uptrend","Downtrend/NoTrend")</f>
        <v>Uptrend</v>
      </c>
      <c r="AL191">
        <v>0.25</v>
      </c>
      <c r="AM191" t="s">
        <v>3033</v>
      </c>
      <c r="AN191">
        <v>13.69</v>
      </c>
      <c r="AO191" t="s">
        <v>3033</v>
      </c>
      <c r="AP191">
        <v>6.0913155180026997E-2</v>
      </c>
      <c r="AQ191">
        <f>(Table2[[#This Row],[Sharpe Ratio]]-AVERAGE(Table2[Sharpe Ratio]))/_xlfn.STDEV.P(Table2[Sharpe Ratio])</f>
        <v>4.2314472588630928E-2</v>
      </c>
      <c r="AR1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2.1197364387589364</v>
      </c>
      <c r="AS191">
        <f>_xlfn.RANK.AVG(Table2[[#This Row],[1Y Return vs Nifty Z-Score]],Table2[1Y Return vs Nifty Z-Score])</f>
        <v>118</v>
      </c>
      <c r="AT191">
        <f>_xlfn.RANK.AVG(Table2[[#This Row],[6M Return vs Nifty Z-Score]],Table2[6M Return vs Nifty Z-Score])</f>
        <v>221</v>
      </c>
      <c r="AU191">
        <f>_xlfn.RANK.AVG(Table2[[#This Row],[Sharpe Ratio Z-Score]],Table2[Sharpe Ratio Z-Score])</f>
        <v>323</v>
      </c>
      <c r="AV191">
        <f>(Table2[[#This Row],[Rank 1Y]]+Table2[[#This Row],[Rank 6M]]+Table2[[#This Row],[Rank Sharpe]])/3</f>
        <v>220.66666666666666</v>
      </c>
    </row>
    <row r="192" spans="1:48" x14ac:dyDescent="0.3">
      <c r="A192" t="s">
        <v>1590</v>
      </c>
      <c r="B192" t="s">
        <v>1591</v>
      </c>
      <c r="C192" t="s">
        <v>3004</v>
      </c>
      <c r="D192" t="s">
        <v>1592</v>
      </c>
      <c r="E192">
        <v>5390.1549204599996</v>
      </c>
      <c r="F192">
        <v>316.14999999999998</v>
      </c>
      <c r="G192">
        <v>100.319458559631</v>
      </c>
      <c r="H192">
        <f>(Table2[[#This Row],[1Y Return vs Nifty]]-AVERAGE(Table2[1Y Return vs Nifty]))/_xlfn.STDEV.P(Table2[1Y Return vs Nifty])</f>
        <v>0.6577540863521103</v>
      </c>
      <c r="I192">
        <v>2.13073113242389</v>
      </c>
      <c r="J192">
        <f>(Table2[[#This Row],[1M Return vs Nifty]]-AVERAGE(Table2[1M Return vs Nifty]))/_xlfn.STDEV.P(Table2[1M Return vs Nifty])</f>
        <v>-5.2457382711562507E-2</v>
      </c>
      <c r="K192">
        <v>11.2649250471248</v>
      </c>
      <c r="L192">
        <f>(Table2[[#This Row],[6M Return vs Nifty]]-AVERAGE(Table2[6M Return vs Nifty]))/_xlfn.STDEV.P(Table2[6M Return vs Nifty])</f>
        <v>-4.0008802123658989E-2</v>
      </c>
      <c r="M192">
        <v>-6.6569949573451099</v>
      </c>
      <c r="N192">
        <f>(Table2[[#This Row],[1W Return vs Nifty]]-AVERAGE(Table2[1W Return vs Nifty]))/_xlfn.STDEV.P(Table2[1W Return vs Nifty])</f>
        <v>-1.1318891740489228</v>
      </c>
      <c r="O192">
        <v>303.42</v>
      </c>
      <c r="P192">
        <v>293.730455231929</v>
      </c>
      <c r="Q192">
        <v>267.59611552339697</v>
      </c>
      <c r="R192">
        <v>46.986578089599902</v>
      </c>
      <c r="S192">
        <f>(Table2[[#This Row],[Close Price]]-Table2[[#This Row],[20D EMA]])/Table2[[#This Row],[20D EMA]]</f>
        <v>4.1955045811086812E-2</v>
      </c>
      <c r="T192">
        <f>(Table2[[#This Row],[Close Price]]-Table2[[#This Row],[50D EMA]])/Table2[[#This Row],[50D EMA]]</f>
        <v>7.6326932971143721E-2</v>
      </c>
      <c r="U192">
        <f>(Table2[[#This Row],[Close Price]]-Table2[[#This Row],[200D EMA]])/Table2[[#This Row],[200D EMA]]</f>
        <v>0.18144465356545039</v>
      </c>
      <c r="V192">
        <v>1.55412659967162</v>
      </c>
      <c r="W192">
        <v>303.14999999999998</v>
      </c>
      <c r="X192">
        <v>317.75</v>
      </c>
      <c r="Y192">
        <v>299.25</v>
      </c>
      <c r="Z192">
        <v>317.75</v>
      </c>
      <c r="AA192">
        <v>267</v>
      </c>
      <c r="AB192">
        <v>331.95</v>
      </c>
      <c r="AC192">
        <f>(Table2[[#This Row],[Close Price]]/Table2[[#This Row],[Day Low]])-1</f>
        <v>4.2883061190829519E-2</v>
      </c>
      <c r="AD192">
        <f>(Table2[[#This Row],[Day High]]/Table2[[#This Row],[Close Price]])-1</f>
        <v>5.0608888185987855E-3</v>
      </c>
      <c r="AE192">
        <f>(Table2[[#This Row],[Close Price]]/Table2[[#This Row],[Current Week Low]])-1</f>
        <v>5.6474519632414344E-2</v>
      </c>
      <c r="AF192">
        <f>(Table2[[#This Row],[Current Week High]]/Table2[[#This Row],[Close Price]])-1</f>
        <v>5.0608888185987855E-3</v>
      </c>
      <c r="AG192">
        <f>(Table2[[#This Row],[Close Price]]/Table2[[#This Row],[Current Month Low]])-1</f>
        <v>0.18408239700374529</v>
      </c>
      <c r="AH192">
        <f>(Table2[[#This Row],[Current Month High]]/Table2[[#This Row],[Close Price]])-1</f>
        <v>4.9976277083662923E-2</v>
      </c>
      <c r="AI192">
        <v>18.0768622489324</v>
      </c>
      <c r="AJ192">
        <v>130.59810357403299</v>
      </c>
      <c r="AK192" t="str">
        <f>IF(AND(Table2[[#This Row],[20D EMA]]&gt;Table2[[#This Row],[50D EMA]],Table2[[#This Row],[50D EMA]]&gt;Table2[[#This Row],[200D EMA]]),"Uptrend","Downtrend/NoTrend")</f>
        <v>Uptrend</v>
      </c>
      <c r="AL192">
        <v>0.02</v>
      </c>
      <c r="AM192" t="s">
        <v>3033</v>
      </c>
      <c r="AN192">
        <v>6.54</v>
      </c>
      <c r="AO192" t="s">
        <v>3033</v>
      </c>
      <c r="AP192">
        <v>0.103489860430228</v>
      </c>
      <c r="AQ192">
        <f>(Table2[[#This Row],[Sharpe Ratio]]-AVERAGE(Table2[Sharpe Ratio]))/_xlfn.STDEV.P(Table2[Sharpe Ratio])</f>
        <v>0.52433193914869258</v>
      </c>
      <c r="AR1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-4.226933338334149E-2</v>
      </c>
      <c r="AS192">
        <f>_xlfn.RANK.AVG(Table2[[#This Row],[1Y Return vs Nifty Z-Score]],Table2[1Y Return vs Nifty Z-Score])</f>
        <v>134</v>
      </c>
      <c r="AT192">
        <f>_xlfn.RANK.AVG(Table2[[#This Row],[6M Return vs Nifty Z-Score]],Table2[6M Return vs Nifty Z-Score])</f>
        <v>318</v>
      </c>
      <c r="AU192">
        <f>_xlfn.RANK.AVG(Table2[[#This Row],[Sharpe Ratio Z-Score]],Table2[Sharpe Ratio Z-Score])</f>
        <v>211</v>
      </c>
      <c r="AV192">
        <f>(Table2[[#This Row],[Rank 1Y]]+Table2[[#This Row],[Rank 6M]]+Table2[[#This Row],[Rank Sharpe]])/3</f>
        <v>221</v>
      </c>
    </row>
    <row r="193" spans="1:48" x14ac:dyDescent="0.3">
      <c r="A193" t="s">
        <v>1228</v>
      </c>
      <c r="B193" t="s">
        <v>1229</v>
      </c>
      <c r="C193" t="s">
        <v>3001</v>
      </c>
      <c r="D193" t="s">
        <v>140</v>
      </c>
      <c r="E193">
        <v>8812.6229670399898</v>
      </c>
      <c r="F193">
        <v>582.35</v>
      </c>
      <c r="G193">
        <v>79.615034561604602</v>
      </c>
      <c r="H193">
        <f>(Table2[[#This Row],[1Y Return vs Nifty]]-AVERAGE(Table2[1Y Return vs Nifty]))/_xlfn.STDEV.P(Table2[1Y Return vs Nifty])</f>
        <v>0.41219721900364142</v>
      </c>
      <c r="I193">
        <v>28.773604558543699</v>
      </c>
      <c r="J193">
        <f>(Table2[[#This Row],[1M Return vs Nifty]]-AVERAGE(Table2[1M Return vs Nifty]))/_xlfn.STDEV.P(Table2[1M Return vs Nifty])</f>
        <v>2.5171703507418139</v>
      </c>
      <c r="K193">
        <v>26.921974739745998</v>
      </c>
      <c r="L193">
        <f>(Table2[[#This Row],[6M Return vs Nifty]]-AVERAGE(Table2[6M Return vs Nifty]))/_xlfn.STDEV.P(Table2[6M Return vs Nifty])</f>
        <v>0.43488855608953436</v>
      </c>
      <c r="M193">
        <v>5.0247559214108399</v>
      </c>
      <c r="N193">
        <f>(Table2[[#This Row],[1W Return vs Nifty]]-AVERAGE(Table2[1W Return vs Nifty]))/_xlfn.STDEV.P(Table2[1W Return vs Nifty])</f>
        <v>1.4410660388500027</v>
      </c>
      <c r="O193">
        <v>546.58000000000004</v>
      </c>
      <c r="P193">
        <v>498.26970848453999</v>
      </c>
      <c r="Q193">
        <v>448.71138481073501</v>
      </c>
      <c r="R193">
        <v>77.391230666272804</v>
      </c>
      <c r="S193">
        <f>(Table2[[#This Row],[Close Price]]-Table2[[#This Row],[20D EMA]])/Table2[[#This Row],[20D EMA]]</f>
        <v>6.5443301986900321E-2</v>
      </c>
      <c r="T193">
        <f>(Table2[[#This Row],[Close Price]]-Table2[[#This Row],[50D EMA]])/Table2[[#This Row],[50D EMA]]</f>
        <v>0.16874453751400145</v>
      </c>
      <c r="U193">
        <f>(Table2[[#This Row],[Close Price]]-Table2[[#This Row],[200D EMA]])/Table2[[#This Row],[200D EMA]]</f>
        <v>0.29782755622666746</v>
      </c>
      <c r="V193">
        <v>2.3454714812268098</v>
      </c>
      <c r="W193">
        <v>579</v>
      </c>
      <c r="X193">
        <v>607.1</v>
      </c>
      <c r="Y193">
        <v>579</v>
      </c>
      <c r="Z193">
        <v>613.4</v>
      </c>
      <c r="AA193">
        <v>432.05</v>
      </c>
      <c r="AB193">
        <v>619.4</v>
      </c>
      <c r="AC193">
        <f>(Table2[[#This Row],[Close Price]]/Table2[[#This Row],[Day Low]])-1</f>
        <v>5.7858376511226162E-3</v>
      </c>
      <c r="AD193">
        <f>(Table2[[#This Row],[Day High]]/Table2[[#This Row],[Close Price]])-1</f>
        <v>4.2500214647548828E-2</v>
      </c>
      <c r="AE193">
        <f>(Table2[[#This Row],[Close Price]]/Table2[[#This Row],[Current Week Low]])-1</f>
        <v>5.7858376511226162E-3</v>
      </c>
      <c r="AF193">
        <f>(Table2[[#This Row],[Current Week High]]/Table2[[#This Row],[Close Price]])-1</f>
        <v>5.3318451103288256E-2</v>
      </c>
      <c r="AG193">
        <f>(Table2[[#This Row],[Close Price]]/Table2[[#This Row],[Current Month Low]])-1</f>
        <v>0.34787640319407487</v>
      </c>
      <c r="AH193">
        <f>(Table2[[#This Row],[Current Month High]]/Table2[[#This Row],[Close Price]])-1</f>
        <v>6.3621533442087985E-2</v>
      </c>
      <c r="AI193">
        <v>6.3621533442087896</v>
      </c>
      <c r="AJ193">
        <v>113.74564140209201</v>
      </c>
      <c r="AK193" t="str">
        <f>IF(AND(Table2[[#This Row],[20D EMA]]&gt;Table2[[#This Row],[50D EMA]],Table2[[#This Row],[50D EMA]]&gt;Table2[[#This Row],[200D EMA]]),"Uptrend","Downtrend/NoTrend")</f>
        <v>Uptrend</v>
      </c>
      <c r="AL193">
        <v>0.11</v>
      </c>
      <c r="AM193" t="s">
        <v>3033</v>
      </c>
      <c r="AN193">
        <v>14.66</v>
      </c>
      <c r="AO193" t="s">
        <v>3033</v>
      </c>
      <c r="AP193">
        <v>6.6634230870713004E-2</v>
      </c>
      <c r="AQ193">
        <f>(Table2[[#This Row],[Sharpe Ratio]]-AVERAGE(Table2[Sharpe Ratio]))/_xlfn.STDEV.P(Table2[Sharpe Ratio])</f>
        <v>0.10708365550726001</v>
      </c>
      <c r="AR1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4.9124058201922525</v>
      </c>
      <c r="AS193">
        <f>_xlfn.RANK.AVG(Table2[[#This Row],[1Y Return vs Nifty Z-Score]],Table2[1Y Return vs Nifty Z-Score])</f>
        <v>163</v>
      </c>
      <c r="AT193">
        <f>_xlfn.RANK.AVG(Table2[[#This Row],[6M Return vs Nifty Z-Score]],Table2[6M Return vs Nifty Z-Score])</f>
        <v>201</v>
      </c>
      <c r="AU193">
        <f>_xlfn.RANK.AVG(Table2[[#This Row],[Sharpe Ratio Z-Score]],Table2[Sharpe Ratio Z-Score])</f>
        <v>301</v>
      </c>
      <c r="AV193">
        <f>(Table2[[#This Row],[Rank 1Y]]+Table2[[#This Row],[Rank 6M]]+Table2[[#This Row],[Rank Sharpe]])/3</f>
        <v>221.66666666666666</v>
      </c>
    </row>
    <row r="194" spans="1:48" x14ac:dyDescent="0.3">
      <c r="A194" t="s">
        <v>1487</v>
      </c>
      <c r="B194" t="s">
        <v>1488</v>
      </c>
      <c r="C194" t="s">
        <v>3002</v>
      </c>
      <c r="D194" t="s">
        <v>373</v>
      </c>
      <c r="E194">
        <v>6235.7420424000002</v>
      </c>
      <c r="F194">
        <v>130.99</v>
      </c>
      <c r="G194">
        <v>59.5615940605703</v>
      </c>
      <c r="H194">
        <f>(Table2[[#This Row],[1Y Return vs Nifty]]-AVERAGE(Table2[1Y Return vs Nifty]))/_xlfn.STDEV.P(Table2[1Y Return vs Nifty])</f>
        <v>0.1743610913498469</v>
      </c>
      <c r="I194">
        <v>13.614248498277799</v>
      </c>
      <c r="J194">
        <f>(Table2[[#This Row],[1M Return vs Nifty]]-AVERAGE(Table2[1M Return vs Nifty]))/_xlfn.STDEV.P(Table2[1M Return vs Nifty])</f>
        <v>1.0550945028880827</v>
      </c>
      <c r="K194">
        <v>41.169920214955198</v>
      </c>
      <c r="L194">
        <f>(Table2[[#This Row],[6M Return vs Nifty]]-AVERAGE(Table2[6M Return vs Nifty]))/_xlfn.STDEV.P(Table2[6M Return vs Nifty])</f>
        <v>0.86704606973217635</v>
      </c>
      <c r="M194">
        <v>-1.23205288937861</v>
      </c>
      <c r="N194">
        <f>(Table2[[#This Row],[1W Return vs Nifty]]-AVERAGE(Table2[1W Return vs Nifty]))/_xlfn.STDEV.P(Table2[1W Return vs Nifty])</f>
        <v>6.2977341965631872E-2</v>
      </c>
      <c r="O194">
        <v>119.61</v>
      </c>
      <c r="P194">
        <v>110.376970406197</v>
      </c>
      <c r="Q194">
        <v>95.336100824278105</v>
      </c>
      <c r="R194">
        <v>55.330700729823199</v>
      </c>
      <c r="S194">
        <f>(Table2[[#This Row],[Close Price]]-Table2[[#This Row],[20D EMA]])/Table2[[#This Row],[20D EMA]]</f>
        <v>9.5142546609815318E-2</v>
      </c>
      <c r="T194">
        <f>(Table2[[#This Row],[Close Price]]-Table2[[#This Row],[50D EMA]])/Table2[[#This Row],[50D EMA]]</f>
        <v>0.18675118113810549</v>
      </c>
      <c r="U194">
        <f>(Table2[[#This Row],[Close Price]]-Table2[[#This Row],[200D EMA]])/Table2[[#This Row],[200D EMA]]</f>
        <v>0.37398109286469111</v>
      </c>
      <c r="V194">
        <v>3.74063639411954</v>
      </c>
      <c r="W194">
        <v>126.01</v>
      </c>
      <c r="X194">
        <v>134.6</v>
      </c>
      <c r="Y194">
        <v>126.01</v>
      </c>
      <c r="Z194">
        <v>138.05000000000001</v>
      </c>
      <c r="AA194">
        <v>87.35</v>
      </c>
      <c r="AB194">
        <v>155.5</v>
      </c>
      <c r="AC194">
        <f>(Table2[[#This Row],[Close Price]]/Table2[[#This Row],[Day Low]])-1</f>
        <v>3.952067296246331E-2</v>
      </c>
      <c r="AD194">
        <f>(Table2[[#This Row],[Day High]]/Table2[[#This Row],[Close Price]])-1</f>
        <v>2.7559355676005648E-2</v>
      </c>
      <c r="AE194">
        <f>(Table2[[#This Row],[Close Price]]/Table2[[#This Row],[Current Week Low]])-1</f>
        <v>3.952067296246331E-2</v>
      </c>
      <c r="AF194">
        <f>(Table2[[#This Row],[Current Week High]]/Table2[[#This Row],[Close Price]])-1</f>
        <v>5.3897244064432304E-2</v>
      </c>
      <c r="AG194">
        <f>(Table2[[#This Row],[Close Price]]/Table2[[#This Row],[Current Month Low]])-1</f>
        <v>0.49959931310818573</v>
      </c>
      <c r="AH194">
        <f>(Table2[[#This Row],[Current Month High]]/Table2[[#This Row],[Close Price]])-1</f>
        <v>0.18711352011603921</v>
      </c>
      <c r="AI194">
        <v>18.7113520116039</v>
      </c>
      <c r="AJ194">
        <v>101.368178324365</v>
      </c>
      <c r="AK194" t="str">
        <f>IF(AND(Table2[[#This Row],[20D EMA]]&gt;Table2[[#This Row],[50D EMA]],Table2[[#This Row],[50D EMA]]&gt;Table2[[#This Row],[200D EMA]]),"Uptrend","Downtrend/NoTrend")</f>
        <v>Uptrend</v>
      </c>
      <c r="AL194">
        <v>0.2</v>
      </c>
      <c r="AM194" t="s">
        <v>3033</v>
      </c>
      <c r="AN194">
        <v>26.74</v>
      </c>
      <c r="AO194" t="s">
        <v>3033</v>
      </c>
      <c r="AP194">
        <v>6.0532948621887003E-2</v>
      </c>
      <c r="AQ194">
        <f>(Table2[[#This Row],[Sharpe Ratio]]-AVERAGE(Table2[Sharpe Ratio]))/_xlfn.STDEV.P(Table2[Sharpe Ratio])</f>
        <v>3.801009532770383E-2</v>
      </c>
      <c r="AR1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2.1974891012634417</v>
      </c>
      <c r="AS194">
        <f>_xlfn.RANK.AVG(Table2[[#This Row],[1Y Return vs Nifty Z-Score]],Table2[1Y Return vs Nifty Z-Score])</f>
        <v>232</v>
      </c>
      <c r="AT194">
        <f>_xlfn.RANK.AVG(Table2[[#This Row],[6M Return vs Nifty Z-Score]],Table2[6M Return vs Nifty Z-Score])</f>
        <v>117</v>
      </c>
      <c r="AU194">
        <f>_xlfn.RANK.AVG(Table2[[#This Row],[Sharpe Ratio Z-Score]],Table2[Sharpe Ratio Z-Score])</f>
        <v>324</v>
      </c>
      <c r="AV194">
        <f>(Table2[[#This Row],[Rank 1Y]]+Table2[[#This Row],[Rank 6M]]+Table2[[#This Row],[Rank Sharpe]])/3</f>
        <v>224.33333333333334</v>
      </c>
    </row>
    <row r="195" spans="1:48" x14ac:dyDescent="0.3">
      <c r="A195" t="s">
        <v>421</v>
      </c>
      <c r="B195" t="s">
        <v>422</v>
      </c>
      <c r="C195" t="s">
        <v>2988</v>
      </c>
      <c r="D195" t="s">
        <v>32</v>
      </c>
      <c r="E195">
        <v>54959.027543992001</v>
      </c>
      <c r="F195">
        <v>62.89</v>
      </c>
      <c r="G195">
        <v>99.338975016023298</v>
      </c>
      <c r="H195">
        <f>(Table2[[#This Row],[1Y Return vs Nifty]]-AVERAGE(Table2[1Y Return vs Nifty]))/_xlfn.STDEV.P(Table2[1Y Return vs Nifty])</f>
        <v>0.64612543793001531</v>
      </c>
      <c r="I195">
        <v>-8.1196928645082806</v>
      </c>
      <c r="J195">
        <f>(Table2[[#This Row],[1M Return vs Nifty]]-AVERAGE(Table2[1M Return vs Nifty]))/_xlfn.STDEV.P(Table2[1M Return vs Nifty])</f>
        <v>-1.0410809955216678</v>
      </c>
      <c r="K195">
        <v>17.6837795027377</v>
      </c>
      <c r="L195">
        <f>(Table2[[#This Row],[6M Return vs Nifty]]-AVERAGE(Table2[6M Return vs Nifty]))/_xlfn.STDEV.P(Table2[6M Return vs Nifty])</f>
        <v>0.15468285968808979</v>
      </c>
      <c r="M195">
        <v>-3.89001771095863</v>
      </c>
      <c r="N195">
        <f>(Table2[[#This Row],[1W Return vs Nifty]]-AVERAGE(Table2[1W Return vs Nifty]))/_xlfn.STDEV.P(Table2[1W Return vs Nifty])</f>
        <v>-0.52245069141446165</v>
      </c>
      <c r="O195">
        <v>64.37</v>
      </c>
      <c r="P195">
        <v>63.780933289531902</v>
      </c>
      <c r="Q195">
        <v>55.341173855612297</v>
      </c>
      <c r="R195">
        <v>40.636614793461099</v>
      </c>
      <c r="S195">
        <f>(Table2[[#This Row],[Close Price]]-Table2[[#This Row],[20D EMA]])/Table2[[#This Row],[20D EMA]]</f>
        <v>-2.2992077054528569E-2</v>
      </c>
      <c r="T195">
        <f>(Table2[[#This Row],[Close Price]]-Table2[[#This Row],[50D EMA]])/Table2[[#This Row],[50D EMA]]</f>
        <v>-1.3968646170283091E-2</v>
      </c>
      <c r="U195">
        <f>(Table2[[#This Row],[Close Price]]-Table2[[#This Row],[200D EMA]])/Table2[[#This Row],[200D EMA]]</f>
        <v>0.13640524077214089</v>
      </c>
      <c r="V195">
        <v>0.76405505384155104</v>
      </c>
      <c r="W195">
        <v>62.62</v>
      </c>
      <c r="X195">
        <v>64.37</v>
      </c>
      <c r="Y195">
        <v>62.62</v>
      </c>
      <c r="Z195">
        <v>65.33</v>
      </c>
      <c r="AA195">
        <v>57.85</v>
      </c>
      <c r="AB195">
        <v>73</v>
      </c>
      <c r="AC195">
        <f>(Table2[[#This Row],[Close Price]]/Table2[[#This Row],[Day Low]])-1</f>
        <v>4.3117214947301363E-3</v>
      </c>
      <c r="AD195">
        <f>(Table2[[#This Row],[Day High]]/Table2[[#This Row],[Close Price]])-1</f>
        <v>2.3533153124503103E-2</v>
      </c>
      <c r="AE195">
        <f>(Table2[[#This Row],[Close Price]]/Table2[[#This Row],[Current Week Low]])-1</f>
        <v>4.3117214947301363E-3</v>
      </c>
      <c r="AF195">
        <f>(Table2[[#This Row],[Current Week High]]/Table2[[#This Row],[Close Price]])-1</f>
        <v>3.8797901097153753E-2</v>
      </c>
      <c r="AG195">
        <f>(Table2[[#This Row],[Close Price]]/Table2[[#This Row],[Current Month Low]])-1</f>
        <v>8.7121866897147848E-2</v>
      </c>
      <c r="AH195">
        <f>(Table2[[#This Row],[Current Month High]]/Table2[[#This Row],[Close Price]])-1</f>
        <v>0.16075687708697717</v>
      </c>
      <c r="AI195">
        <v>22.276991572587001</v>
      </c>
      <c r="AJ195">
        <v>128.27586206896501</v>
      </c>
      <c r="AK195" t="str">
        <f>IF(AND(Table2[[#This Row],[20D EMA]]&gt;Table2[[#This Row],[50D EMA]],Table2[[#This Row],[50D EMA]]&gt;Table2[[#This Row],[200D EMA]]),"Uptrend","Downtrend/NoTrend")</f>
        <v>Uptrend</v>
      </c>
      <c r="AL195">
        <v>-0.12</v>
      </c>
      <c r="AM195" t="s">
        <v>3034</v>
      </c>
      <c r="AN195">
        <v>-2.95</v>
      </c>
      <c r="AO195" t="s">
        <v>3034</v>
      </c>
      <c r="AP195">
        <v>7.5832502012072006E-2</v>
      </c>
      <c r="AQ195">
        <f>(Table2[[#This Row],[Sharpe Ratio]]-AVERAGE(Table2[Sharpe Ratio]))/_xlfn.STDEV.P(Table2[Sharpe Ratio])</f>
        <v>0.21121870602926962</v>
      </c>
      <c r="AR1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-0.55150468328875468</v>
      </c>
      <c r="AS195">
        <f>_xlfn.RANK.AVG(Table2[[#This Row],[1Y Return vs Nifty Z-Score]],Table2[1Y Return vs Nifty Z-Score])</f>
        <v>137</v>
      </c>
      <c r="AT195">
        <f>_xlfn.RANK.AVG(Table2[[#This Row],[6M Return vs Nifty Z-Score]],Table2[6M Return vs Nifty Z-Score])</f>
        <v>261</v>
      </c>
      <c r="AU195">
        <f>_xlfn.RANK.AVG(Table2[[#This Row],[Sharpe Ratio Z-Score]],Table2[Sharpe Ratio Z-Score])</f>
        <v>276</v>
      </c>
      <c r="AV195">
        <f>(Table2[[#This Row],[Rank 1Y]]+Table2[[#This Row],[Rank 6M]]+Table2[[#This Row],[Rank Sharpe]])/3</f>
        <v>224.66666666666666</v>
      </c>
    </row>
    <row r="196" spans="1:48" x14ac:dyDescent="0.3">
      <c r="A196" t="s">
        <v>1535</v>
      </c>
      <c r="B196" t="s">
        <v>1536</v>
      </c>
      <c r="C196" t="s">
        <v>3004</v>
      </c>
      <c r="D196" t="s">
        <v>1116</v>
      </c>
      <c r="E196">
        <v>5840.6253471</v>
      </c>
      <c r="F196">
        <v>440.25</v>
      </c>
      <c r="G196">
        <v>57.628668160616797</v>
      </c>
      <c r="H196">
        <f>(Table2[[#This Row],[1Y Return vs Nifty]]-AVERAGE(Table2[1Y Return vs Nifty]))/_xlfn.STDEV.P(Table2[1Y Return vs Nifty])</f>
        <v>0.15143636623532322</v>
      </c>
      <c r="I196">
        <v>1.53612675760938</v>
      </c>
      <c r="J196">
        <f>(Table2[[#This Row],[1M Return vs Nifty]]-AVERAGE(Table2[1M Return vs Nifty]))/_xlfn.STDEV.P(Table2[1M Return vs Nifty])</f>
        <v>-0.10980524709236747</v>
      </c>
      <c r="K196">
        <v>13.8207775056822</v>
      </c>
      <c r="L196">
        <f>(Table2[[#This Row],[6M Return vs Nifty]]-AVERAGE(Table2[6M Return vs Nifty]))/_xlfn.STDEV.P(Table2[6M Return vs Nifty])</f>
        <v>3.7513311197832522E-2</v>
      </c>
      <c r="M196">
        <v>0.93220758296077599</v>
      </c>
      <c r="N196">
        <f>(Table2[[#This Row],[1W Return vs Nifty]]-AVERAGE(Table2[1W Return vs Nifty]))/_xlfn.STDEV.P(Table2[1W Return vs Nifty])</f>
        <v>0.53966489695394171</v>
      </c>
      <c r="O196">
        <v>444.21</v>
      </c>
      <c r="P196">
        <v>442.38658271651701</v>
      </c>
      <c r="Q196">
        <v>398.25398670697501</v>
      </c>
      <c r="R196">
        <v>56.182057813713499</v>
      </c>
      <c r="S196">
        <f>(Table2[[#This Row],[Close Price]]-Table2[[#This Row],[20D EMA]])/Table2[[#This Row],[20D EMA]]</f>
        <v>-8.9147025055716436E-3</v>
      </c>
      <c r="T196">
        <f>(Table2[[#This Row],[Close Price]]-Table2[[#This Row],[50D EMA]])/Table2[[#This Row],[50D EMA]]</f>
        <v>-4.8296734123289223E-3</v>
      </c>
      <c r="U196">
        <f>(Table2[[#This Row],[Close Price]]-Table2[[#This Row],[200D EMA]])/Table2[[#This Row],[200D EMA]]</f>
        <v>0.10545032741611841</v>
      </c>
      <c r="V196">
        <v>1.06676434612197</v>
      </c>
      <c r="W196">
        <v>438.25</v>
      </c>
      <c r="X196">
        <v>459.6</v>
      </c>
      <c r="Y196">
        <v>438.25</v>
      </c>
      <c r="Z196">
        <v>479.9</v>
      </c>
      <c r="AA196">
        <v>346.45</v>
      </c>
      <c r="AB196">
        <v>479.9</v>
      </c>
      <c r="AC196">
        <f>(Table2[[#This Row],[Close Price]]/Table2[[#This Row],[Day Low]])-1</f>
        <v>4.5636052481461409E-3</v>
      </c>
      <c r="AD196">
        <f>(Table2[[#This Row],[Day High]]/Table2[[#This Row],[Close Price]])-1</f>
        <v>4.3952299829642216E-2</v>
      </c>
      <c r="AE196">
        <f>(Table2[[#This Row],[Close Price]]/Table2[[#This Row],[Current Week Low]])-1</f>
        <v>4.5636052481461409E-3</v>
      </c>
      <c r="AF196">
        <f>(Table2[[#This Row],[Current Week High]]/Table2[[#This Row],[Close Price]])-1</f>
        <v>9.0062464508801732E-2</v>
      </c>
      <c r="AG196">
        <f>(Table2[[#This Row],[Close Price]]/Table2[[#This Row],[Current Month Low]])-1</f>
        <v>0.2707461394140569</v>
      </c>
      <c r="AH196">
        <f>(Table2[[#This Row],[Current Month High]]/Table2[[#This Row],[Close Price]])-1</f>
        <v>9.0062464508801732E-2</v>
      </c>
      <c r="AI196">
        <v>20.601930721181098</v>
      </c>
      <c r="AJ196">
        <v>99.253224711473194</v>
      </c>
      <c r="AK196" t="str">
        <f>IF(AND(Table2[[#This Row],[20D EMA]]&gt;Table2[[#This Row],[50D EMA]],Table2[[#This Row],[50D EMA]]&gt;Table2[[#This Row],[200D EMA]]),"Uptrend","Downtrend/NoTrend")</f>
        <v>Uptrend</v>
      </c>
      <c r="AL196">
        <v>-0.11</v>
      </c>
      <c r="AM196" t="s">
        <v>3034</v>
      </c>
      <c r="AN196">
        <v>-0.98</v>
      </c>
      <c r="AO196" t="s">
        <v>3034</v>
      </c>
      <c r="AP196">
        <v>0.12978672679945599</v>
      </c>
      <c r="AQ196">
        <f>(Table2[[#This Row],[Sharpe Ratio]]-AVERAGE(Table2[Sharpe Ratio]))/_xlfn.STDEV.P(Table2[Sharpe Ratio])</f>
        <v>0.82204283132027323</v>
      </c>
      <c r="AR1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1.4408521586150032</v>
      </c>
      <c r="AS196">
        <f>_xlfn.RANK.AVG(Table2[[#This Row],[1Y Return vs Nifty Z-Score]],Table2[1Y Return vs Nifty Z-Score])</f>
        <v>237</v>
      </c>
      <c r="AT196">
        <f>_xlfn.RANK.AVG(Table2[[#This Row],[6M Return vs Nifty Z-Score]],Table2[6M Return vs Nifty Z-Score])</f>
        <v>290</v>
      </c>
      <c r="AU196">
        <f>_xlfn.RANK.AVG(Table2[[#This Row],[Sharpe Ratio Z-Score]],Table2[Sharpe Ratio Z-Score])</f>
        <v>152</v>
      </c>
      <c r="AV196">
        <f>(Table2[[#This Row],[Rank 1Y]]+Table2[[#This Row],[Rank 6M]]+Table2[[#This Row],[Rank Sharpe]])/3</f>
        <v>226.33333333333334</v>
      </c>
    </row>
    <row r="197" spans="1:48" x14ac:dyDescent="0.3">
      <c r="A197" t="s">
        <v>1416</v>
      </c>
      <c r="B197" t="s">
        <v>1417</v>
      </c>
      <c r="C197" t="s">
        <v>2999</v>
      </c>
      <c r="D197" t="s">
        <v>602</v>
      </c>
      <c r="E197">
        <v>6974.3920934999996</v>
      </c>
      <c r="F197">
        <v>543.75</v>
      </c>
      <c r="G197">
        <v>38.329798175832501</v>
      </c>
      <c r="H197">
        <f>(Table2[[#This Row],[1Y Return vs Nifty]]-AVERAGE(Table2[1Y Return vs Nifty]))/_xlfn.STDEV.P(Table2[1Y Return vs Nifty])</f>
        <v>-7.7450467674219772E-2</v>
      </c>
      <c r="I197">
        <v>8.2353026649515506</v>
      </c>
      <c r="J197">
        <f>(Table2[[#This Row],[1M Return vs Nifty]]-AVERAGE(Table2[1M Return vs Nifty]))/_xlfn.STDEV.P(Table2[1M Return vs Nifty])</f>
        <v>0.53631080531182629</v>
      </c>
      <c r="K197">
        <v>18.390006259441499</v>
      </c>
      <c r="L197">
        <f>(Table2[[#This Row],[6M Return vs Nifty]]-AVERAGE(Table2[6M Return vs Nifty]))/_xlfn.STDEV.P(Table2[6M Return vs Nifty])</f>
        <v>0.17610357608373137</v>
      </c>
      <c r="M197">
        <v>6.0940311560777403</v>
      </c>
      <c r="N197">
        <f>(Table2[[#This Row],[1W Return vs Nifty]]-AVERAGE(Table2[1W Return vs Nifty]))/_xlfn.STDEV.P(Table2[1W Return vs Nifty])</f>
        <v>1.6765784477015868</v>
      </c>
      <c r="O197">
        <v>487.5</v>
      </c>
      <c r="P197">
        <v>472.365994492867</v>
      </c>
      <c r="Q197">
        <v>430.59831512544298</v>
      </c>
      <c r="R197">
        <v>84.048076372377395</v>
      </c>
      <c r="S197">
        <f>(Table2[[#This Row],[Close Price]]-Table2[[#This Row],[20D EMA]])/Table2[[#This Row],[20D EMA]]</f>
        <v>0.11538461538461539</v>
      </c>
      <c r="T197">
        <f>(Table2[[#This Row],[Close Price]]-Table2[[#This Row],[50D EMA]])/Table2[[#This Row],[50D EMA]]</f>
        <v>0.15112011943995035</v>
      </c>
      <c r="U197">
        <f>(Table2[[#This Row],[Close Price]]-Table2[[#This Row],[200D EMA]])/Table2[[#This Row],[200D EMA]]</f>
        <v>0.26277781612218659</v>
      </c>
      <c r="V197">
        <v>2.34649257421423</v>
      </c>
      <c r="W197">
        <v>509.65</v>
      </c>
      <c r="X197">
        <v>553.25</v>
      </c>
      <c r="Y197">
        <v>501.35</v>
      </c>
      <c r="Z197">
        <v>553.25</v>
      </c>
      <c r="AA197">
        <v>384.6</v>
      </c>
      <c r="AB197">
        <v>553.25</v>
      </c>
      <c r="AC197">
        <f>(Table2[[#This Row],[Close Price]]/Table2[[#This Row],[Day Low]])-1</f>
        <v>6.6908662807809272E-2</v>
      </c>
      <c r="AD197">
        <f>(Table2[[#This Row],[Day High]]/Table2[[#This Row],[Close Price]])-1</f>
        <v>1.7471264367816097E-2</v>
      </c>
      <c r="AE197">
        <f>(Table2[[#This Row],[Close Price]]/Table2[[#This Row],[Current Week Low]])-1</f>
        <v>8.4571656527375971E-2</v>
      </c>
      <c r="AF197">
        <f>(Table2[[#This Row],[Current Week High]]/Table2[[#This Row],[Close Price]])-1</f>
        <v>1.7471264367816097E-2</v>
      </c>
      <c r="AG197">
        <f>(Table2[[#This Row],[Close Price]]/Table2[[#This Row],[Current Month Low]])-1</f>
        <v>0.4138065522620904</v>
      </c>
      <c r="AH197">
        <f>(Table2[[#This Row],[Current Month High]]/Table2[[#This Row],[Close Price]])-1</f>
        <v>1.7471264367816097E-2</v>
      </c>
      <c r="AI197">
        <v>1.7471264367816</v>
      </c>
      <c r="AJ197">
        <v>82.588985896574798</v>
      </c>
      <c r="AK197" t="str">
        <f>IF(AND(Table2[[#This Row],[20D EMA]]&gt;Table2[[#This Row],[50D EMA]],Table2[[#This Row],[50D EMA]]&gt;Table2[[#This Row],[200D EMA]]),"Uptrend","Downtrend/NoTrend")</f>
        <v>Uptrend</v>
      </c>
      <c r="AL197">
        <v>0.1</v>
      </c>
      <c r="AM197" t="s">
        <v>3033</v>
      </c>
      <c r="AN197">
        <v>15.95</v>
      </c>
      <c r="AO197" t="s">
        <v>3033</v>
      </c>
      <c r="AP197">
        <v>0.14138570525640401</v>
      </c>
      <c r="AQ197">
        <f>(Table2[[#This Row],[Sharpe Ratio]]-AVERAGE(Table2[Sharpe Ratio]))/_xlfn.STDEV.P(Table2[Sharpe Ratio])</f>
        <v>0.95335666074056213</v>
      </c>
      <c r="AR1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3.2648990221634868</v>
      </c>
      <c r="AS197">
        <f>_xlfn.RANK.AVG(Table2[[#This Row],[1Y Return vs Nifty Z-Score]],Table2[1Y Return vs Nifty Z-Score])</f>
        <v>302</v>
      </c>
      <c r="AT197">
        <f>_xlfn.RANK.AVG(Table2[[#This Row],[6M Return vs Nifty Z-Score]],Table2[6M Return vs Nifty Z-Score])</f>
        <v>253</v>
      </c>
      <c r="AU197">
        <f>_xlfn.RANK.AVG(Table2[[#This Row],[Sharpe Ratio Z-Score]],Table2[Sharpe Ratio Z-Score])</f>
        <v>127</v>
      </c>
      <c r="AV197">
        <f>(Table2[[#This Row],[Rank 1Y]]+Table2[[#This Row],[Rank 6M]]+Table2[[#This Row],[Rank Sharpe]])/3</f>
        <v>227.33333333333334</v>
      </c>
    </row>
    <row r="198" spans="1:48" x14ac:dyDescent="0.3">
      <c r="A198" t="s">
        <v>880</v>
      </c>
      <c r="B198" t="s">
        <v>881</v>
      </c>
      <c r="C198" t="s">
        <v>2988</v>
      </c>
      <c r="D198" t="s">
        <v>24</v>
      </c>
      <c r="E198">
        <v>16631.903264878001</v>
      </c>
      <c r="F198">
        <v>202.79</v>
      </c>
      <c r="G198">
        <v>41.714468503050099</v>
      </c>
      <c r="H198">
        <f>(Table2[[#This Row],[1Y Return vs Nifty]]-AVERAGE(Table2[1Y Return vs Nifty]))/_xlfn.STDEV.P(Table2[1Y Return vs Nifty])</f>
        <v>-3.7307885459032526E-2</v>
      </c>
      <c r="I198">
        <v>1.00074661971518</v>
      </c>
      <c r="J198">
        <f>(Table2[[#This Row],[1M Return vs Nifty]]-AVERAGE(Table2[1M Return vs Nifty]))/_xlfn.STDEV.P(Table2[1M Return vs Nifty])</f>
        <v>-0.1614411058929543</v>
      </c>
      <c r="K198">
        <v>12.671314091862</v>
      </c>
      <c r="L198">
        <f>(Table2[[#This Row],[6M Return vs Nifty]]-AVERAGE(Table2[6M Return vs Nifty]))/_xlfn.STDEV.P(Table2[6M Return vs Nifty])</f>
        <v>2.6486879576577867E-3</v>
      </c>
      <c r="M198">
        <v>-4.9116295087208997</v>
      </c>
      <c r="N198">
        <f>(Table2[[#This Row],[1W Return vs Nifty]]-AVERAGE(Table2[1W Return vs Nifty]))/_xlfn.STDEV.P(Table2[1W Return vs Nifty])</f>
        <v>-0.74746502598580489</v>
      </c>
      <c r="O198">
        <v>204.99</v>
      </c>
      <c r="P198">
        <v>198.72052384475899</v>
      </c>
      <c r="Q198">
        <v>173.104146989805</v>
      </c>
      <c r="R198">
        <v>48.972909573814903</v>
      </c>
      <c r="S198">
        <f>(Table2[[#This Row],[Close Price]]-Table2[[#This Row],[20D EMA]])/Table2[[#This Row],[20D EMA]]</f>
        <v>-1.0732230840528888E-2</v>
      </c>
      <c r="T198">
        <f>(Table2[[#This Row],[Close Price]]-Table2[[#This Row],[50D EMA]])/Table2[[#This Row],[50D EMA]]</f>
        <v>2.0478388827215911E-2</v>
      </c>
      <c r="U198">
        <f>(Table2[[#This Row],[Close Price]]-Table2[[#This Row],[200D EMA]])/Table2[[#This Row],[200D EMA]]</f>
        <v>0.17149128733434296</v>
      </c>
      <c r="V198">
        <v>0.916567269344707</v>
      </c>
      <c r="W198">
        <v>201.34</v>
      </c>
      <c r="X198">
        <v>207.9</v>
      </c>
      <c r="Y198">
        <v>201.34</v>
      </c>
      <c r="Z198">
        <v>213.43</v>
      </c>
      <c r="AA198">
        <v>164.1</v>
      </c>
      <c r="AB198">
        <v>219.9</v>
      </c>
      <c r="AC198">
        <f>(Table2[[#This Row],[Close Price]]/Table2[[#This Row],[Day Low]])-1</f>
        <v>7.2017482864805693E-3</v>
      </c>
      <c r="AD198">
        <f>(Table2[[#This Row],[Day High]]/Table2[[#This Row],[Close Price]])-1</f>
        <v>2.5198481187435284E-2</v>
      </c>
      <c r="AE198">
        <f>(Table2[[#This Row],[Close Price]]/Table2[[#This Row],[Current Week Low]])-1</f>
        <v>7.2017482864805693E-3</v>
      </c>
      <c r="AF198">
        <f>(Table2[[#This Row],[Current Week High]]/Table2[[#This Row],[Close Price]])-1</f>
        <v>5.2468070417673429E-2</v>
      </c>
      <c r="AG198">
        <f>(Table2[[#This Row],[Close Price]]/Table2[[#This Row],[Current Month Low]])-1</f>
        <v>0.23577087141986586</v>
      </c>
      <c r="AH198">
        <f>(Table2[[#This Row],[Current Month High]]/Table2[[#This Row],[Close Price]])-1</f>
        <v>8.4372996696089553E-2</v>
      </c>
      <c r="AI198">
        <v>8.4372996696089508</v>
      </c>
      <c r="AJ198">
        <v>75.423875432525904</v>
      </c>
      <c r="AK198" t="str">
        <f>IF(AND(Table2[[#This Row],[20D EMA]]&gt;Table2[[#This Row],[50D EMA]],Table2[[#This Row],[50D EMA]]&gt;Table2[[#This Row],[200D EMA]]),"Uptrend","Downtrend/NoTrend")</f>
        <v>Uptrend</v>
      </c>
      <c r="AL198">
        <v>-0.03</v>
      </c>
      <c r="AM198" t="s">
        <v>3034</v>
      </c>
      <c r="AN198">
        <v>1.37</v>
      </c>
      <c r="AO198" t="s">
        <v>3033</v>
      </c>
      <c r="AP198">
        <v>0.156547743789447</v>
      </c>
      <c r="AQ198">
        <f>(Table2[[#This Row],[Sharpe Ratio]]-AVERAGE(Table2[Sharpe Ratio]))/_xlfn.STDEV.P(Table2[Sharpe Ratio])</f>
        <v>1.1250084444715007</v>
      </c>
      <c r="AR1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0.18144311509136679</v>
      </c>
      <c r="AS198">
        <f>_xlfn.RANK.AVG(Table2[[#This Row],[1Y Return vs Nifty Z-Score]],Table2[1Y Return vs Nifty Z-Score])</f>
        <v>289</v>
      </c>
      <c r="AT198">
        <f>_xlfn.RANK.AVG(Table2[[#This Row],[6M Return vs Nifty Z-Score]],Table2[6M Return vs Nifty Z-Score])</f>
        <v>299</v>
      </c>
      <c r="AU198">
        <f>_xlfn.RANK.AVG(Table2[[#This Row],[Sharpe Ratio Z-Score]],Table2[Sharpe Ratio Z-Score])</f>
        <v>99</v>
      </c>
      <c r="AV198">
        <f>(Table2[[#This Row],[Rank 1Y]]+Table2[[#This Row],[Rank 6M]]+Table2[[#This Row],[Rank Sharpe]])/3</f>
        <v>229</v>
      </c>
    </row>
    <row r="199" spans="1:48" x14ac:dyDescent="0.3">
      <c r="A199" t="s">
        <v>363</v>
      </c>
      <c r="B199" t="s">
        <v>364</v>
      </c>
      <c r="C199" t="s">
        <v>3001</v>
      </c>
      <c r="D199" t="s">
        <v>140</v>
      </c>
      <c r="E199">
        <v>66513.757214409998</v>
      </c>
      <c r="F199">
        <v>1796.5</v>
      </c>
      <c r="G199">
        <v>55.186365524779099</v>
      </c>
      <c r="H199">
        <f>(Table2[[#This Row],[1Y Return vs Nifty]]-AVERAGE(Table2[1Y Return vs Nifty]))/_xlfn.STDEV.P(Table2[1Y Return vs Nifty])</f>
        <v>0.12247037401885873</v>
      </c>
      <c r="I199">
        <v>-3.03607060561326</v>
      </c>
      <c r="J199">
        <f>(Table2[[#This Row],[1M Return vs Nifty]]-AVERAGE(Table2[1M Return vs Nifty]))/_xlfn.STDEV.P(Table2[1M Return vs Nifty])</f>
        <v>-0.55078039866296014</v>
      </c>
      <c r="K199">
        <v>16.931373053811502</v>
      </c>
      <c r="L199">
        <f>(Table2[[#This Row],[6M Return vs Nifty]]-AVERAGE(Table2[6M Return vs Nifty]))/_xlfn.STDEV.P(Table2[6M Return vs Nifty])</f>
        <v>0.1318614570667507</v>
      </c>
      <c r="M199">
        <v>-6.2738105853079604</v>
      </c>
      <c r="N199">
        <f>(Table2[[#This Row],[1W Return vs Nifty]]-AVERAGE(Table2[1W Return vs Nifty]))/_xlfn.STDEV.P(Table2[1W Return vs Nifty])</f>
        <v>-1.0474911897255847</v>
      </c>
      <c r="O199">
        <v>1843.95</v>
      </c>
      <c r="P199">
        <v>1728.67543007874</v>
      </c>
      <c r="Q199">
        <v>1449.9943686875299</v>
      </c>
      <c r="R199">
        <v>40.379348064803303</v>
      </c>
      <c r="S199">
        <f>(Table2[[#This Row],[Close Price]]-Table2[[#This Row],[20D EMA]])/Table2[[#This Row],[20D EMA]]</f>
        <v>-2.5732801865560369E-2</v>
      </c>
      <c r="T199">
        <f>(Table2[[#This Row],[Close Price]]-Table2[[#This Row],[50D EMA]])/Table2[[#This Row],[50D EMA]]</f>
        <v>3.9234993880933842E-2</v>
      </c>
      <c r="U199">
        <f>(Table2[[#This Row],[Close Price]]-Table2[[#This Row],[200D EMA]])/Table2[[#This Row],[200D EMA]]</f>
        <v>0.23897032898556117</v>
      </c>
      <c r="V199">
        <v>0.88559238625387304</v>
      </c>
      <c r="W199">
        <v>1791.25</v>
      </c>
      <c r="X199">
        <v>1833.15</v>
      </c>
      <c r="Y199">
        <v>1791.25</v>
      </c>
      <c r="Z199">
        <v>1934</v>
      </c>
      <c r="AA199">
        <v>1601.35</v>
      </c>
      <c r="AB199">
        <v>1953.05</v>
      </c>
      <c r="AC199">
        <f>(Table2[[#This Row],[Close Price]]/Table2[[#This Row],[Day Low]])-1</f>
        <v>2.9309141660851523E-3</v>
      </c>
      <c r="AD199">
        <f>(Table2[[#This Row],[Day High]]/Table2[[#This Row],[Close Price]])-1</f>
        <v>2.0400779293069826E-2</v>
      </c>
      <c r="AE199">
        <f>(Table2[[#This Row],[Close Price]]/Table2[[#This Row],[Current Week Low]])-1</f>
        <v>2.9309141660851523E-3</v>
      </c>
      <c r="AF199">
        <f>(Table2[[#This Row],[Current Week High]]/Table2[[#This Row],[Close Price]])-1</f>
        <v>7.6537712218202048E-2</v>
      </c>
      <c r="AG199">
        <f>(Table2[[#This Row],[Close Price]]/Table2[[#This Row],[Current Month Low]])-1</f>
        <v>0.12186592562525367</v>
      </c>
      <c r="AH199">
        <f>(Table2[[#This Row],[Current Month High]]/Table2[[#This Row],[Close Price]])-1</f>
        <v>8.7141664347341941E-2</v>
      </c>
      <c r="AI199">
        <v>8.7141664347341905</v>
      </c>
      <c r="AJ199">
        <v>84.256410256410206</v>
      </c>
      <c r="AK199" t="str">
        <f>IF(AND(Table2[[#This Row],[20D EMA]]&gt;Table2[[#This Row],[50D EMA]],Table2[[#This Row],[50D EMA]]&gt;Table2[[#This Row],[200D EMA]]),"Uptrend","Downtrend/NoTrend")</f>
        <v>Uptrend</v>
      </c>
      <c r="AL199">
        <v>-0.02</v>
      </c>
      <c r="AM199" t="s">
        <v>3034</v>
      </c>
      <c r="AN199">
        <v>-4.92</v>
      </c>
      <c r="AO199" t="s">
        <v>3034</v>
      </c>
      <c r="AP199">
        <v>0.120339990329536</v>
      </c>
      <c r="AQ199">
        <f>(Table2[[#This Row],[Sharpe Ratio]]-AVERAGE(Table2[Sharpe Ratio]))/_xlfn.STDEV.P(Table2[Sharpe Ratio])</f>
        <v>0.71509486637716924</v>
      </c>
      <c r="AR1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-0.62884489092576623</v>
      </c>
      <c r="AS199">
        <f>_xlfn.RANK.AVG(Table2[[#This Row],[1Y Return vs Nifty Z-Score]],Table2[1Y Return vs Nifty Z-Score])</f>
        <v>247</v>
      </c>
      <c r="AT199">
        <f>_xlfn.RANK.AVG(Table2[[#This Row],[6M Return vs Nifty Z-Score]],Table2[6M Return vs Nifty Z-Score])</f>
        <v>266</v>
      </c>
      <c r="AU199">
        <f>_xlfn.RANK.AVG(Table2[[#This Row],[Sharpe Ratio Z-Score]],Table2[Sharpe Ratio Z-Score])</f>
        <v>174</v>
      </c>
      <c r="AV199">
        <f>(Table2[[#This Row],[Rank 1Y]]+Table2[[#This Row],[Rank 6M]]+Table2[[#This Row],[Rank Sharpe]])/3</f>
        <v>229</v>
      </c>
    </row>
    <row r="200" spans="1:48" x14ac:dyDescent="0.3">
      <c r="A200" t="s">
        <v>1658</v>
      </c>
      <c r="B200" t="s">
        <v>1659</v>
      </c>
      <c r="C200" t="s">
        <v>2992</v>
      </c>
      <c r="D200" t="s">
        <v>196</v>
      </c>
      <c r="E200">
        <v>4789.6039904999998</v>
      </c>
      <c r="F200">
        <v>710.55</v>
      </c>
      <c r="G200">
        <v>105.610706937476</v>
      </c>
      <c r="H200">
        <f>(Table2[[#This Row],[1Y Return vs Nifty]]-AVERAGE(Table2[1Y Return vs Nifty]))/_xlfn.STDEV.P(Table2[1Y Return vs Nifty])</f>
        <v>0.72050890513625698</v>
      </c>
      <c r="I200">
        <v>-0.214251707639463</v>
      </c>
      <c r="J200">
        <f>(Table2[[#This Row],[1M Return vs Nifty]]-AVERAGE(Table2[1M Return vs Nifty]))/_xlfn.STDEV.P(Table2[1M Return vs Nifty])</f>
        <v>-0.27862416449687932</v>
      </c>
      <c r="K200">
        <v>-2.1822656826531301</v>
      </c>
      <c r="L200">
        <f>(Table2[[#This Row],[6M Return vs Nifty]]-AVERAGE(Table2[6M Return vs Nifty]))/_xlfn.STDEV.P(Table2[6M Return vs Nifty])</f>
        <v>-0.44787845051406244</v>
      </c>
      <c r="M200">
        <v>8.0979774050949</v>
      </c>
      <c r="N200">
        <f>(Table2[[#This Row],[1W Return vs Nifty]]-AVERAGE(Table2[1W Return vs Nifty]))/_xlfn.STDEV.P(Table2[1W Return vs Nifty])</f>
        <v>2.1179561145678272</v>
      </c>
      <c r="O200">
        <v>627.42999999999995</v>
      </c>
      <c r="P200">
        <v>618.40443112631499</v>
      </c>
      <c r="Q200">
        <v>567.49196451787202</v>
      </c>
      <c r="R200">
        <v>74.259037844570301</v>
      </c>
      <c r="S200">
        <f>(Table2[[#This Row],[Close Price]]-Table2[[#This Row],[20D EMA]])/Table2[[#This Row],[20D EMA]]</f>
        <v>0.13247692969733676</v>
      </c>
      <c r="T200">
        <f>(Table2[[#This Row],[Close Price]]-Table2[[#This Row],[50D EMA]])/Table2[[#This Row],[50D EMA]]</f>
        <v>0.14900535027838982</v>
      </c>
      <c r="U200">
        <f>(Table2[[#This Row],[Close Price]]-Table2[[#This Row],[200D EMA]])/Table2[[#This Row],[200D EMA]]</f>
        <v>0.25208821344927185</v>
      </c>
      <c r="V200">
        <v>2.7561304542062799</v>
      </c>
      <c r="W200">
        <v>666.2</v>
      </c>
      <c r="X200">
        <v>727</v>
      </c>
      <c r="Y200">
        <v>615</v>
      </c>
      <c r="Z200">
        <v>727</v>
      </c>
      <c r="AA200">
        <v>518.4</v>
      </c>
      <c r="AB200">
        <v>727</v>
      </c>
      <c r="AC200">
        <f>(Table2[[#This Row],[Close Price]]/Table2[[#This Row],[Day Low]])-1</f>
        <v>6.6571600120084007E-2</v>
      </c>
      <c r="AD200">
        <f>(Table2[[#This Row],[Day High]]/Table2[[#This Row],[Close Price]])-1</f>
        <v>2.3151080149180325E-2</v>
      </c>
      <c r="AE200">
        <f>(Table2[[#This Row],[Close Price]]/Table2[[#This Row],[Current Week Low]])-1</f>
        <v>0.1553658536585365</v>
      </c>
      <c r="AF200">
        <f>(Table2[[#This Row],[Current Week High]]/Table2[[#This Row],[Close Price]])-1</f>
        <v>2.3151080149180325E-2</v>
      </c>
      <c r="AG200">
        <f>(Table2[[#This Row],[Close Price]]/Table2[[#This Row],[Current Month Low]])-1</f>
        <v>0.3706597222222221</v>
      </c>
      <c r="AH200">
        <f>(Table2[[#This Row],[Current Month High]]/Table2[[#This Row],[Close Price]])-1</f>
        <v>2.3151080149180325E-2</v>
      </c>
      <c r="AI200">
        <v>3.2932235592147001</v>
      </c>
      <c r="AJ200">
        <v>138.31963776622499</v>
      </c>
      <c r="AK200" t="str">
        <f>IF(AND(Table2[[#This Row],[20D EMA]]&gt;Table2[[#This Row],[50D EMA]],Table2[[#This Row],[50D EMA]]&gt;Table2[[#This Row],[200D EMA]]),"Uptrend","Downtrend/NoTrend")</f>
        <v>Uptrend</v>
      </c>
      <c r="AL200">
        <v>-0.02</v>
      </c>
      <c r="AM200" t="s">
        <v>3034</v>
      </c>
      <c r="AN200">
        <v>16.55</v>
      </c>
      <c r="AO200" t="s">
        <v>3033</v>
      </c>
      <c r="AP200">
        <v>0.14485406218570401</v>
      </c>
      <c r="AQ200">
        <f>(Table2[[#This Row],[Sharpe Ratio]]-AVERAGE(Table2[Sharpe Ratio]))/_xlfn.STDEV.P(Table2[Sharpe Ratio])</f>
        <v>0.99262246607619997</v>
      </c>
      <c r="AR2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3.104584870769342</v>
      </c>
      <c r="AS200">
        <f>_xlfn.RANK.AVG(Table2[[#This Row],[1Y Return vs Nifty Z-Score]],Table2[1Y Return vs Nifty Z-Score])</f>
        <v>121</v>
      </c>
      <c r="AT200">
        <f>_xlfn.RANK.AVG(Table2[[#This Row],[6M Return vs Nifty Z-Score]],Table2[6M Return vs Nifty Z-Score])</f>
        <v>448</v>
      </c>
      <c r="AU200">
        <f>_xlfn.RANK.AVG(Table2[[#This Row],[Sharpe Ratio Z-Score]],Table2[Sharpe Ratio Z-Score])</f>
        <v>119</v>
      </c>
      <c r="AV200">
        <f>(Table2[[#This Row],[Rank 1Y]]+Table2[[#This Row],[Rank 6M]]+Table2[[#This Row],[Rank Sharpe]])/3</f>
        <v>229.33333333333334</v>
      </c>
    </row>
    <row r="201" spans="1:48" x14ac:dyDescent="0.3">
      <c r="A201" t="s">
        <v>768</v>
      </c>
      <c r="B201" t="s">
        <v>769</v>
      </c>
      <c r="C201" t="s">
        <v>2988</v>
      </c>
      <c r="D201" t="s">
        <v>550</v>
      </c>
      <c r="E201">
        <v>20063.854742879899</v>
      </c>
      <c r="F201">
        <v>3805.05</v>
      </c>
      <c r="G201">
        <v>105.25200044768199</v>
      </c>
      <c r="H201">
        <f>(Table2[[#This Row],[1Y Return vs Nifty]]-AVERAGE(Table2[1Y Return vs Nifty]))/_xlfn.STDEV.P(Table2[1Y Return vs Nifty])</f>
        <v>0.71625460460899881</v>
      </c>
      <c r="I201">
        <v>0.93240161874762695</v>
      </c>
      <c r="J201">
        <f>(Table2[[#This Row],[1M Return vs Nifty]]-AVERAGE(Table2[1M Return vs Nifty]))/_xlfn.STDEV.P(Table2[1M Return vs Nifty])</f>
        <v>-0.16803278266596139</v>
      </c>
      <c r="K201">
        <v>9.6986408019270591</v>
      </c>
      <c r="L201">
        <f>(Table2[[#This Row],[6M Return vs Nifty]]-AVERAGE(Table2[6M Return vs Nifty]))/_xlfn.STDEV.P(Table2[6M Return vs Nifty])</f>
        <v>-8.7516108088581596E-2</v>
      </c>
      <c r="M201">
        <v>-0.97487896588686096</v>
      </c>
      <c r="N201">
        <f>(Table2[[#This Row],[1W Return vs Nifty]]-AVERAGE(Table2[1W Return vs Nifty]))/_xlfn.STDEV.P(Table2[1W Return vs Nifty])</f>
        <v>0.11962099015993687</v>
      </c>
      <c r="O201">
        <v>3793.99</v>
      </c>
      <c r="P201">
        <v>3757.6560672850201</v>
      </c>
      <c r="Q201">
        <v>3210.4262622608899</v>
      </c>
      <c r="R201">
        <v>66.139945832051396</v>
      </c>
      <c r="S201">
        <f>(Table2[[#This Row],[Close Price]]-Table2[[#This Row],[20D EMA]])/Table2[[#This Row],[20D EMA]]</f>
        <v>2.9151368348362544E-3</v>
      </c>
      <c r="T201">
        <f>(Table2[[#This Row],[Close Price]]-Table2[[#This Row],[50D EMA]])/Table2[[#This Row],[50D EMA]]</f>
        <v>1.2612631881773882E-2</v>
      </c>
      <c r="U201">
        <f>(Table2[[#This Row],[Close Price]]-Table2[[#This Row],[200D EMA]])/Table2[[#This Row],[200D EMA]]</f>
        <v>0.18521644453542327</v>
      </c>
      <c r="V201">
        <v>0.49767014263467302</v>
      </c>
      <c r="W201">
        <v>3797</v>
      </c>
      <c r="X201">
        <v>3955.85</v>
      </c>
      <c r="Y201">
        <v>3726.3</v>
      </c>
      <c r="Z201">
        <v>3979.9</v>
      </c>
      <c r="AA201">
        <v>2917.85</v>
      </c>
      <c r="AB201">
        <v>3979.9</v>
      </c>
      <c r="AC201">
        <f>(Table2[[#This Row],[Close Price]]/Table2[[#This Row],[Day Low]])-1</f>
        <v>2.120094811693507E-3</v>
      </c>
      <c r="AD201">
        <f>(Table2[[#This Row],[Day High]]/Table2[[#This Row],[Close Price]])-1</f>
        <v>3.963154229247956E-2</v>
      </c>
      <c r="AE201">
        <f>(Table2[[#This Row],[Close Price]]/Table2[[#This Row],[Current Week Low]])-1</f>
        <v>2.1133564125271675E-2</v>
      </c>
      <c r="AF201">
        <f>(Table2[[#This Row],[Current Week High]]/Table2[[#This Row],[Close Price]])-1</f>
        <v>4.5952089985676903E-2</v>
      </c>
      <c r="AG201">
        <f>(Table2[[#This Row],[Close Price]]/Table2[[#This Row],[Current Month Low]])-1</f>
        <v>0.30405949586167913</v>
      </c>
      <c r="AH201">
        <f>(Table2[[#This Row],[Current Month High]]/Table2[[#This Row],[Close Price]])-1</f>
        <v>4.5952089985676903E-2</v>
      </c>
      <c r="AI201">
        <v>12.219287525787999</v>
      </c>
      <c r="AJ201">
        <v>169.59402012186399</v>
      </c>
      <c r="AK201" t="str">
        <f>IF(AND(Table2[[#This Row],[20D EMA]]&gt;Table2[[#This Row],[50D EMA]],Table2[[#This Row],[50D EMA]]&gt;Table2[[#This Row],[200D EMA]]),"Uptrend","Downtrend/NoTrend")</f>
        <v>Uptrend</v>
      </c>
      <c r="AL201">
        <v>-0.04</v>
      </c>
      <c r="AM201" t="s">
        <v>3034</v>
      </c>
      <c r="AN201">
        <v>4.7699999999999996</v>
      </c>
      <c r="AO201" t="s">
        <v>3033</v>
      </c>
      <c r="AP201">
        <v>9.8274741509433994E-2</v>
      </c>
      <c r="AQ201">
        <f>(Table2[[#This Row],[Sharpe Ratio]]-AVERAGE(Table2[Sharpe Ratio]))/_xlfn.STDEV.P(Table2[Sharpe Ratio])</f>
        <v>0.46529077109122052</v>
      </c>
      <c r="AR2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1.0456174751056131</v>
      </c>
      <c r="AS201">
        <f>_xlfn.RANK.AVG(Table2[[#This Row],[1Y Return vs Nifty Z-Score]],Table2[1Y Return vs Nifty Z-Score])</f>
        <v>123</v>
      </c>
      <c r="AT201">
        <f>_xlfn.RANK.AVG(Table2[[#This Row],[6M Return vs Nifty Z-Score]],Table2[6M Return vs Nifty Z-Score])</f>
        <v>341</v>
      </c>
      <c r="AU201">
        <f>_xlfn.RANK.AVG(Table2[[#This Row],[Sharpe Ratio Z-Score]],Table2[Sharpe Ratio Z-Score])</f>
        <v>227</v>
      </c>
      <c r="AV201">
        <f>(Table2[[#This Row],[Rank 1Y]]+Table2[[#This Row],[Rank 6M]]+Table2[[#This Row],[Rank Sharpe]])/3</f>
        <v>230.33333333333334</v>
      </c>
    </row>
    <row r="202" spans="1:48" x14ac:dyDescent="0.3">
      <c r="A202" t="s">
        <v>948</v>
      </c>
      <c r="B202" t="s">
        <v>949</v>
      </c>
      <c r="C202" t="s">
        <v>3002</v>
      </c>
      <c r="D202" t="s">
        <v>533</v>
      </c>
      <c r="E202">
        <v>14593.888552619999</v>
      </c>
      <c r="F202">
        <v>782.55</v>
      </c>
      <c r="G202">
        <v>42.437322309305401</v>
      </c>
      <c r="H202">
        <f>(Table2[[#This Row],[1Y Return vs Nifty]]-AVERAGE(Table2[1Y Return vs Nifty]))/_xlfn.STDEV.P(Table2[1Y Return vs Nifty])</f>
        <v>-2.873475556988957E-2</v>
      </c>
      <c r="I202">
        <v>8.4906416150968003</v>
      </c>
      <c r="J202">
        <f>(Table2[[#This Row],[1M Return vs Nifty]]-AVERAGE(Table2[1M Return vs Nifty]))/_xlfn.STDEV.P(Table2[1M Return vs Nifty])</f>
        <v>0.56093750518875696</v>
      </c>
      <c r="K202">
        <v>29.945913685911599</v>
      </c>
      <c r="L202">
        <f>(Table2[[#This Row],[6M Return vs Nifty]]-AVERAGE(Table2[6M Return vs Nifty]))/_xlfn.STDEV.P(Table2[6M Return vs Nifty])</f>
        <v>0.52660830183504426</v>
      </c>
      <c r="M202">
        <v>4.5243350185015299</v>
      </c>
      <c r="N202">
        <f>(Table2[[#This Row],[1W Return vs Nifty]]-AVERAGE(Table2[1W Return vs Nifty]))/_xlfn.STDEV.P(Table2[1W Return vs Nifty])</f>
        <v>1.3308462110050507</v>
      </c>
      <c r="O202">
        <v>738.3</v>
      </c>
      <c r="P202">
        <v>703.89460912420896</v>
      </c>
      <c r="Q202">
        <v>615.25317790991403</v>
      </c>
      <c r="R202">
        <v>65.510848506434499</v>
      </c>
      <c r="S202">
        <f>(Table2[[#This Row],[Close Price]]-Table2[[#This Row],[20D EMA]])/Table2[[#This Row],[20D EMA]]</f>
        <v>5.9934985778138973E-2</v>
      </c>
      <c r="T202">
        <f>(Table2[[#This Row],[Close Price]]-Table2[[#This Row],[50D EMA]])/Table2[[#This Row],[50D EMA]]</f>
        <v>0.11174313577092831</v>
      </c>
      <c r="U202">
        <f>(Table2[[#This Row],[Close Price]]-Table2[[#This Row],[200D EMA]])/Table2[[#This Row],[200D EMA]]</f>
        <v>0.27191541319365875</v>
      </c>
      <c r="V202">
        <v>1.60156410088798</v>
      </c>
      <c r="W202">
        <v>770.4</v>
      </c>
      <c r="X202">
        <v>788.3</v>
      </c>
      <c r="Y202">
        <v>770.4</v>
      </c>
      <c r="Z202">
        <v>819</v>
      </c>
      <c r="AA202">
        <v>623.85</v>
      </c>
      <c r="AB202">
        <v>820.8</v>
      </c>
      <c r="AC202">
        <f>(Table2[[#This Row],[Close Price]]/Table2[[#This Row],[Day Low]])-1</f>
        <v>1.5771028037383061E-2</v>
      </c>
      <c r="AD202">
        <f>(Table2[[#This Row],[Day High]]/Table2[[#This Row],[Close Price]])-1</f>
        <v>7.3477733052200733E-3</v>
      </c>
      <c r="AE202">
        <f>(Table2[[#This Row],[Close Price]]/Table2[[#This Row],[Current Week Low]])-1</f>
        <v>1.5771028037383061E-2</v>
      </c>
      <c r="AF202">
        <f>(Table2[[#This Row],[Current Week High]]/Table2[[#This Row],[Close Price]])-1</f>
        <v>4.657849338700415E-2</v>
      </c>
      <c r="AG202">
        <f>(Table2[[#This Row],[Close Price]]/Table2[[#This Row],[Current Month Low]])-1</f>
        <v>0.2543880740562634</v>
      </c>
      <c r="AH202">
        <f>(Table2[[#This Row],[Current Month High]]/Table2[[#This Row],[Close Price]])-1</f>
        <v>4.8878665899942497E-2</v>
      </c>
      <c r="AI202">
        <v>4.8878665899942497</v>
      </c>
      <c r="AJ202">
        <v>91.332518337408303</v>
      </c>
      <c r="AK202" t="str">
        <f>IF(AND(Table2[[#This Row],[20D EMA]]&gt;Table2[[#This Row],[50D EMA]],Table2[[#This Row],[50D EMA]]&gt;Table2[[#This Row],[200D EMA]]),"Uptrend","Downtrend/NoTrend")</f>
        <v>Uptrend</v>
      </c>
      <c r="AL202">
        <v>0.1</v>
      </c>
      <c r="AM202" t="s">
        <v>3033</v>
      </c>
      <c r="AN202">
        <v>11.03</v>
      </c>
      <c r="AO202" t="s">
        <v>3033</v>
      </c>
      <c r="AP202">
        <v>9.3140283498331006E-2</v>
      </c>
      <c r="AQ202">
        <f>(Table2[[#This Row],[Sharpe Ratio]]-AVERAGE(Table2[Sharpe Ratio]))/_xlfn.STDEV.P(Table2[Sharpe Ratio])</f>
        <v>0.40716277767023618</v>
      </c>
      <c r="AR2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2.7968200401291985</v>
      </c>
      <c r="AS202">
        <f>_xlfn.RANK.AVG(Table2[[#This Row],[1Y Return vs Nifty Z-Score]],Table2[1Y Return vs Nifty Z-Score])</f>
        <v>285</v>
      </c>
      <c r="AT202">
        <f>_xlfn.RANK.AVG(Table2[[#This Row],[6M Return vs Nifty Z-Score]],Table2[6M Return vs Nifty Z-Score])</f>
        <v>173</v>
      </c>
      <c r="AU202">
        <f>_xlfn.RANK.AVG(Table2[[#This Row],[Sharpe Ratio Z-Score]],Table2[Sharpe Ratio Z-Score])</f>
        <v>239</v>
      </c>
      <c r="AV202">
        <f>(Table2[[#This Row],[Rank 1Y]]+Table2[[#This Row],[Rank 6M]]+Table2[[#This Row],[Rank Sharpe]])/3</f>
        <v>232.33333333333334</v>
      </c>
    </row>
    <row r="203" spans="1:48" x14ac:dyDescent="0.3">
      <c r="A203" t="s">
        <v>868</v>
      </c>
      <c r="B203" t="s">
        <v>869</v>
      </c>
      <c r="C203" t="s">
        <v>2991</v>
      </c>
      <c r="D203" t="s">
        <v>659</v>
      </c>
      <c r="E203">
        <v>16767.064165424999</v>
      </c>
      <c r="F203">
        <v>692.9</v>
      </c>
      <c r="G203">
        <v>53.189487033145902</v>
      </c>
      <c r="H203">
        <f>(Table2[[#This Row],[1Y Return vs Nifty]]-AVERAGE(Table2[1Y Return vs Nifty]))/_xlfn.STDEV.P(Table2[1Y Return vs Nifty])</f>
        <v>9.8787163757722035E-2</v>
      </c>
      <c r="I203">
        <v>-10.3198876296452</v>
      </c>
      <c r="J203">
        <f>(Table2[[#This Row],[1M Return vs Nifty]]-AVERAGE(Table2[1M Return vs Nifty]))/_xlfn.STDEV.P(Table2[1M Return vs Nifty])</f>
        <v>-1.2532833881491867</v>
      </c>
      <c r="K203">
        <v>25.049444448564</v>
      </c>
      <c r="L203">
        <f>(Table2[[#This Row],[6M Return vs Nifty]]-AVERAGE(Table2[6M Return vs Nifty]))/_xlfn.STDEV.P(Table2[6M Return vs Nifty])</f>
        <v>0.3780924351143547</v>
      </c>
      <c r="M203">
        <v>-3.4947772326581199</v>
      </c>
      <c r="N203">
        <f>(Table2[[#This Row],[1W Return vs Nifty]]-AVERAGE(Table2[1W Return vs Nifty]))/_xlfn.STDEV.P(Table2[1W Return vs Nifty])</f>
        <v>-0.43539729851585696</v>
      </c>
      <c r="O203">
        <v>690.9</v>
      </c>
      <c r="P203">
        <v>686.09867105727096</v>
      </c>
      <c r="Q203">
        <v>609.66343805089298</v>
      </c>
      <c r="R203">
        <v>53.191452696149</v>
      </c>
      <c r="S203">
        <f>(Table2[[#This Row],[Close Price]]-Table2[[#This Row],[20D EMA]])/Table2[[#This Row],[20D EMA]]</f>
        <v>2.8947749312490953E-3</v>
      </c>
      <c r="T203">
        <f>(Table2[[#This Row],[Close Price]]-Table2[[#This Row],[50D EMA]])/Table2[[#This Row],[50D EMA]]</f>
        <v>9.9130478306396329E-3</v>
      </c>
      <c r="U203">
        <f>(Table2[[#This Row],[Close Price]]-Table2[[#This Row],[200D EMA]])/Table2[[#This Row],[200D EMA]]</f>
        <v>0.13652870871708506</v>
      </c>
      <c r="V203">
        <v>1.1345500355262801</v>
      </c>
      <c r="W203">
        <v>688.1</v>
      </c>
      <c r="X203">
        <v>703.1</v>
      </c>
      <c r="Y203">
        <v>688.1</v>
      </c>
      <c r="Z203">
        <v>724.75</v>
      </c>
      <c r="AA203">
        <v>575.5</v>
      </c>
      <c r="AB203">
        <v>748.5</v>
      </c>
      <c r="AC203">
        <f>(Table2[[#This Row],[Close Price]]/Table2[[#This Row],[Day Low]])-1</f>
        <v>6.9757302717627923E-3</v>
      </c>
      <c r="AD203">
        <f>(Table2[[#This Row],[Day High]]/Table2[[#This Row],[Close Price]])-1</f>
        <v>1.4720738923365673E-2</v>
      </c>
      <c r="AE203">
        <f>(Table2[[#This Row],[Close Price]]/Table2[[#This Row],[Current Week Low]])-1</f>
        <v>6.9757302717627923E-3</v>
      </c>
      <c r="AF203">
        <f>(Table2[[#This Row],[Current Week High]]/Table2[[#This Row],[Close Price]])-1</f>
        <v>4.5966228893058236E-2</v>
      </c>
      <c r="AG203">
        <f>(Table2[[#This Row],[Close Price]]/Table2[[#This Row],[Current Month Low]])-1</f>
        <v>0.20399652476107732</v>
      </c>
      <c r="AH203">
        <f>(Table2[[#This Row],[Current Month High]]/Table2[[#This Row],[Close Price]])-1</f>
        <v>8.0242459229326046E-2</v>
      </c>
      <c r="AI203">
        <v>19.201905036801801</v>
      </c>
      <c r="AJ203">
        <v>89.939692982456094</v>
      </c>
      <c r="AK203" t="str">
        <f>IF(AND(Table2[[#This Row],[20D EMA]]&gt;Table2[[#This Row],[50D EMA]],Table2[[#This Row],[50D EMA]]&gt;Table2[[#This Row],[200D EMA]]),"Uptrend","Downtrend/NoTrend")</f>
        <v>Uptrend</v>
      </c>
      <c r="AL203">
        <v>-7.0000000000000007E-2</v>
      </c>
      <c r="AM203" t="s">
        <v>3034</v>
      </c>
      <c r="AN203">
        <v>6.47</v>
      </c>
      <c r="AO203" t="s">
        <v>3033</v>
      </c>
      <c r="AP203">
        <v>9.4536633996057995E-2</v>
      </c>
      <c r="AQ203">
        <f>(Table2[[#This Row],[Sharpe Ratio]]-AVERAGE(Table2[Sharpe Ratio]))/_xlfn.STDEV.P(Table2[Sharpe Ratio])</f>
        <v>0.4229710776640706</v>
      </c>
      <c r="AR2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-0.78883001012889631</v>
      </c>
      <c r="AS203">
        <f>_xlfn.RANK.AVG(Table2[[#This Row],[1Y Return vs Nifty Z-Score]],Table2[1Y Return vs Nifty Z-Score])</f>
        <v>252</v>
      </c>
      <c r="AT203">
        <f>_xlfn.RANK.AVG(Table2[[#This Row],[6M Return vs Nifty Z-Score]],Table2[6M Return vs Nifty Z-Score])</f>
        <v>213</v>
      </c>
      <c r="AU203">
        <f>_xlfn.RANK.AVG(Table2[[#This Row],[Sharpe Ratio Z-Score]],Table2[Sharpe Ratio Z-Score])</f>
        <v>234</v>
      </c>
      <c r="AV203">
        <f>(Table2[[#This Row],[Rank 1Y]]+Table2[[#This Row],[Rank 6M]]+Table2[[#This Row],[Rank Sharpe]])/3</f>
        <v>233</v>
      </c>
    </row>
    <row r="204" spans="1:48" x14ac:dyDescent="0.3">
      <c r="A204" t="s">
        <v>1125</v>
      </c>
      <c r="B204" t="s">
        <v>1126</v>
      </c>
      <c r="C204" t="s">
        <v>3001</v>
      </c>
      <c r="D204" t="s">
        <v>140</v>
      </c>
      <c r="E204">
        <v>10389.552993582</v>
      </c>
      <c r="F204">
        <v>192.4</v>
      </c>
      <c r="G204">
        <v>138.04512017827801</v>
      </c>
      <c r="H204">
        <f>(Table2[[#This Row],[1Y Return vs Nifty]]-AVERAGE(Table2[1Y Return vs Nifty]))/_xlfn.STDEV.P(Table2[1Y Return vs Nifty])</f>
        <v>1.1051848038937513</v>
      </c>
      <c r="I204">
        <v>-10.235269958449599</v>
      </c>
      <c r="J204">
        <f>(Table2[[#This Row],[1M Return vs Nifty]]-AVERAGE(Table2[1M Return vs Nifty]))/_xlfn.STDEV.P(Table2[1M Return vs Nifty])</f>
        <v>-1.2451222596114784</v>
      </c>
      <c r="K204">
        <v>-8.7353716296098902</v>
      </c>
      <c r="L204">
        <f>(Table2[[#This Row],[6M Return vs Nifty]]-AVERAGE(Table2[6M Return vs Nifty]))/_xlfn.STDEV.P(Table2[6M Return vs Nifty])</f>
        <v>-0.64664212332577797</v>
      </c>
      <c r="M204">
        <v>-4.7359175546490198</v>
      </c>
      <c r="N204">
        <f>(Table2[[#This Row],[1W Return vs Nifty]]-AVERAGE(Table2[1W Return vs Nifty]))/_xlfn.STDEV.P(Table2[1W Return vs Nifty])</f>
        <v>-0.70876372231222018</v>
      </c>
      <c r="O204">
        <v>197.63</v>
      </c>
      <c r="P204">
        <v>205.09069183269199</v>
      </c>
      <c r="Q204">
        <v>195.77987983459599</v>
      </c>
      <c r="R204">
        <v>44.274675373813601</v>
      </c>
      <c r="S204">
        <f>(Table2[[#This Row],[Close Price]]-Table2[[#This Row],[20D EMA]])/Table2[[#This Row],[20D EMA]]</f>
        <v>-2.6463593583969994E-2</v>
      </c>
      <c r="T204">
        <f>(Table2[[#This Row],[Close Price]]-Table2[[#This Row],[50D EMA]])/Table2[[#This Row],[50D EMA]]</f>
        <v>-6.1878438847164943E-2</v>
      </c>
      <c r="U204">
        <f>(Table2[[#This Row],[Close Price]]-Table2[[#This Row],[200D EMA]])/Table2[[#This Row],[200D EMA]]</f>
        <v>-1.7263673046747516E-2</v>
      </c>
      <c r="V204">
        <v>0.597071992691527</v>
      </c>
      <c r="W204">
        <v>191.3</v>
      </c>
      <c r="X204">
        <v>197.68</v>
      </c>
      <c r="Y204">
        <v>191.3</v>
      </c>
      <c r="Z204">
        <v>200.04</v>
      </c>
      <c r="AA204">
        <v>156.80000000000001</v>
      </c>
      <c r="AB204">
        <v>214</v>
      </c>
      <c r="AC204">
        <f>(Table2[[#This Row],[Close Price]]/Table2[[#This Row],[Day Low]])-1</f>
        <v>5.7501306847882461E-3</v>
      </c>
      <c r="AD204">
        <f>(Table2[[#This Row],[Day High]]/Table2[[#This Row],[Close Price]])-1</f>
        <v>2.7442827442827555E-2</v>
      </c>
      <c r="AE204">
        <f>(Table2[[#This Row],[Close Price]]/Table2[[#This Row],[Current Week Low]])-1</f>
        <v>5.7501306847882461E-3</v>
      </c>
      <c r="AF204">
        <f>(Table2[[#This Row],[Current Week High]]/Table2[[#This Row],[Close Price]])-1</f>
        <v>3.9708939708939628E-2</v>
      </c>
      <c r="AG204">
        <f>(Table2[[#This Row],[Close Price]]/Table2[[#This Row],[Current Month Low]])-1</f>
        <v>0.2270408163265305</v>
      </c>
      <c r="AH204">
        <f>(Table2[[#This Row],[Current Month High]]/Table2[[#This Row],[Close Price]])-1</f>
        <v>0.11226611226611216</v>
      </c>
      <c r="AI204">
        <v>48.076923076923002</v>
      </c>
      <c r="AJ204">
        <v>178.23571945046899</v>
      </c>
      <c r="AK204" t="str">
        <f>IF(AND(Table2[[#This Row],[20D EMA]]&gt;Table2[[#This Row],[50D EMA]],Table2[[#This Row],[50D EMA]]&gt;Table2[[#This Row],[200D EMA]]),"Uptrend","Downtrend/NoTrend")</f>
        <v>Downtrend/NoTrend</v>
      </c>
      <c r="AL204">
        <v>-0.24</v>
      </c>
      <c r="AM204" t="s">
        <v>3034</v>
      </c>
      <c r="AN204">
        <v>-2.61</v>
      </c>
      <c r="AO204" t="s">
        <v>3034</v>
      </c>
      <c r="AP204">
        <v>0.15673705054392301</v>
      </c>
      <c r="AQ204">
        <f>(Table2[[#This Row],[Sharpe Ratio]]-AVERAGE(Table2[Sharpe Ratio]))/_xlfn.STDEV.P(Table2[Sharpe Ratio])</f>
        <v>1.1271516155238168</v>
      </c>
      <c r="AR2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4">
        <f>_xlfn.RANK.AVG(Table2[[#This Row],[1Y Return vs Nifty Z-Score]],Table2[1Y Return vs Nifty Z-Score])</f>
        <v>79</v>
      </c>
      <c r="AT204">
        <f>_xlfn.RANK.AVG(Table2[[#This Row],[6M Return vs Nifty Z-Score]],Table2[6M Return vs Nifty Z-Score])</f>
        <v>524</v>
      </c>
      <c r="AU204">
        <f>_xlfn.RANK.AVG(Table2[[#This Row],[Sharpe Ratio Z-Score]],Table2[Sharpe Ratio Z-Score])</f>
        <v>98</v>
      </c>
      <c r="AV204">
        <f>(Table2[[#This Row],[Rank 1Y]]+Table2[[#This Row],[Rank 6M]]+Table2[[#This Row],[Rank Sharpe]])/3</f>
        <v>233.66666666666666</v>
      </c>
    </row>
    <row r="205" spans="1:48" x14ac:dyDescent="0.3">
      <c r="A205" t="s">
        <v>68</v>
      </c>
      <c r="B205" t="s">
        <v>69</v>
      </c>
      <c r="C205" t="s">
        <v>2992</v>
      </c>
      <c r="D205" t="s">
        <v>56</v>
      </c>
      <c r="E205">
        <v>349968.91635312</v>
      </c>
      <c r="F205">
        <v>951.85</v>
      </c>
      <c r="G205">
        <v>39.922755944085203</v>
      </c>
      <c r="H205">
        <f>(Table2[[#This Row],[1Y Return vs Nifty]]-AVERAGE(Table2[1Y Return vs Nifty]))/_xlfn.STDEV.P(Table2[1Y Return vs Nifty])</f>
        <v>-5.8557803989017596E-2</v>
      </c>
      <c r="I205">
        <v>-4.7711542201596302</v>
      </c>
      <c r="J205">
        <f>(Table2[[#This Row],[1M Return vs Nifty]]-AVERAGE(Table2[1M Return vs Nifty]))/_xlfn.STDEV.P(Table2[1M Return vs Nifty])</f>
        <v>-0.71812417215504498</v>
      </c>
      <c r="K205">
        <v>20.962717728017399</v>
      </c>
      <c r="L205">
        <f>(Table2[[#This Row],[6M Return vs Nifty]]-AVERAGE(Table2[6M Return vs Nifty]))/_xlfn.STDEV.P(Table2[6M Return vs Nifty])</f>
        <v>0.25413704368186213</v>
      </c>
      <c r="M205">
        <v>-5.2058261058563797</v>
      </c>
      <c r="N205">
        <f>(Table2[[#This Row],[1W Return vs Nifty]]-AVERAGE(Table2[1W Return vs Nifty]))/_xlfn.STDEV.P(Table2[1W Return vs Nifty])</f>
        <v>-0.81226307518863727</v>
      </c>
      <c r="O205">
        <v>965</v>
      </c>
      <c r="P205">
        <v>964.93348363203802</v>
      </c>
      <c r="Q205">
        <v>850.14929730060601</v>
      </c>
      <c r="R205">
        <v>40.348311545161401</v>
      </c>
      <c r="S205">
        <f>(Table2[[#This Row],[Close Price]]-Table2[[#This Row],[20D EMA]])/Table2[[#This Row],[20D EMA]]</f>
        <v>-1.3626943005181323E-2</v>
      </c>
      <c r="T205">
        <f>(Table2[[#This Row],[Close Price]]-Table2[[#This Row],[50D EMA]])/Table2[[#This Row],[50D EMA]]</f>
        <v>-1.3558948729596759E-2</v>
      </c>
      <c r="U205">
        <f>(Table2[[#This Row],[Close Price]]-Table2[[#This Row],[200D EMA]])/Table2[[#This Row],[200D EMA]]</f>
        <v>0.11962687380006556</v>
      </c>
      <c r="V205">
        <v>0.88525699982383699</v>
      </c>
      <c r="W205">
        <v>950.1</v>
      </c>
      <c r="X205">
        <v>962.5</v>
      </c>
      <c r="Y205">
        <v>949.3</v>
      </c>
      <c r="Z205">
        <v>963.5</v>
      </c>
      <c r="AA205">
        <v>855.4</v>
      </c>
      <c r="AB205">
        <v>1010.25</v>
      </c>
      <c r="AC205">
        <f>(Table2[[#This Row],[Close Price]]/Table2[[#This Row],[Day Low]])-1</f>
        <v>1.8419113777496943E-3</v>
      </c>
      <c r="AD205">
        <f>(Table2[[#This Row],[Day High]]/Table2[[#This Row],[Close Price]])-1</f>
        <v>1.1188737721279596E-2</v>
      </c>
      <c r="AE205">
        <f>(Table2[[#This Row],[Close Price]]/Table2[[#This Row],[Current Week Low]])-1</f>
        <v>2.6861898240808646E-3</v>
      </c>
      <c r="AF205">
        <f>(Table2[[#This Row],[Current Week High]]/Table2[[#This Row],[Close Price]])-1</f>
        <v>1.2239323422808202E-2</v>
      </c>
      <c r="AG205">
        <f>(Table2[[#This Row],[Close Price]]/Table2[[#This Row],[Current Month Low]])-1</f>
        <v>0.11275426700958624</v>
      </c>
      <c r="AH205">
        <f>(Table2[[#This Row],[Current Month High]]/Table2[[#This Row],[Close Price]])-1</f>
        <v>6.1354204969270354E-2</v>
      </c>
      <c r="AI205">
        <v>11.950412354887799</v>
      </c>
      <c r="AJ205">
        <v>70.643599856579399</v>
      </c>
      <c r="AK205" t="str">
        <f>IF(AND(Table2[[#This Row],[20D EMA]]&gt;Table2[[#This Row],[50D EMA]],Table2[[#This Row],[50D EMA]]&gt;Table2[[#This Row],[200D EMA]]),"Uptrend","Downtrend/NoTrend")</f>
        <v>Uptrend</v>
      </c>
      <c r="AL205">
        <v>-0.19</v>
      </c>
      <c r="AM205" t="s">
        <v>3034</v>
      </c>
      <c r="AN205">
        <v>-1.92</v>
      </c>
      <c r="AO205" t="s">
        <v>3034</v>
      </c>
      <c r="AP205">
        <v>0.123987255523252</v>
      </c>
      <c r="AQ205">
        <f>(Table2[[#This Row],[Sharpe Ratio]]-AVERAGE(Table2[Sharpe Ratio]))/_xlfn.STDEV.P(Table2[Sharpe Ratio])</f>
        <v>0.75638611985055482</v>
      </c>
      <c r="AR2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-0.57842188780028292</v>
      </c>
      <c r="AS205">
        <f>_xlfn.RANK.AVG(Table2[[#This Row],[1Y Return vs Nifty Z-Score]],Table2[1Y Return vs Nifty Z-Score])</f>
        <v>296</v>
      </c>
      <c r="AT205">
        <f>_xlfn.RANK.AVG(Table2[[#This Row],[6M Return vs Nifty Z-Score]],Table2[6M Return vs Nifty Z-Score])</f>
        <v>239</v>
      </c>
      <c r="AU205">
        <f>_xlfn.RANK.AVG(Table2[[#This Row],[Sharpe Ratio Z-Score]],Table2[Sharpe Ratio Z-Score])</f>
        <v>167</v>
      </c>
      <c r="AV205">
        <f>(Table2[[#This Row],[Rank 1Y]]+Table2[[#This Row],[Rank 6M]]+Table2[[#This Row],[Rank Sharpe]])/3</f>
        <v>234</v>
      </c>
    </row>
    <row r="206" spans="1:48" x14ac:dyDescent="0.3">
      <c r="A206" t="s">
        <v>493</v>
      </c>
      <c r="B206" t="s">
        <v>494</v>
      </c>
      <c r="C206" t="s">
        <v>2988</v>
      </c>
      <c r="D206" t="s">
        <v>495</v>
      </c>
      <c r="E206">
        <v>42346.600055000003</v>
      </c>
      <c r="F206">
        <v>778.8</v>
      </c>
      <c r="G206">
        <v>71.099519089524804</v>
      </c>
      <c r="H206">
        <f>(Table2[[#This Row],[1Y Return vs Nifty]]-AVERAGE(Table2[1Y Return vs Nifty]))/_xlfn.STDEV.P(Table2[1Y Return vs Nifty])</f>
        <v>0.3112022189311614</v>
      </c>
      <c r="I206">
        <v>14.622224986139299</v>
      </c>
      <c r="J206">
        <f>(Table2[[#This Row],[1M Return vs Nifty]]-AVERAGE(Table2[1M Return vs Nifty]))/_xlfn.STDEV.P(Table2[1M Return vs Nifty])</f>
        <v>1.1523109065564108</v>
      </c>
      <c r="K206">
        <v>40.255140203798703</v>
      </c>
      <c r="L206">
        <f>(Table2[[#This Row],[6M Return vs Nifty]]-AVERAGE(Table2[6M Return vs Nifty]))/_xlfn.STDEV.P(Table2[6M Return vs Nifty])</f>
        <v>0.83929967950074025</v>
      </c>
      <c r="M206">
        <v>1.1395688662996599</v>
      </c>
      <c r="N206">
        <f>(Table2[[#This Row],[1W Return vs Nifty]]-AVERAGE(Table2[1W Return vs Nifty]))/_xlfn.STDEV.P(Table2[1W Return vs Nifty])</f>
        <v>0.58533709973053538</v>
      </c>
      <c r="O206">
        <v>709.43</v>
      </c>
      <c r="P206">
        <v>674.28828396006702</v>
      </c>
      <c r="Q206">
        <v>584.89583854794603</v>
      </c>
      <c r="R206">
        <v>75.555653583264103</v>
      </c>
      <c r="S206">
        <f>(Table2[[#This Row],[Close Price]]-Table2[[#This Row],[20D EMA]])/Table2[[#This Row],[20D EMA]]</f>
        <v>9.7782726977996434E-2</v>
      </c>
      <c r="T206">
        <f>(Table2[[#This Row],[Close Price]]-Table2[[#This Row],[50D EMA]])/Table2[[#This Row],[50D EMA]]</f>
        <v>0.15499559836060028</v>
      </c>
      <c r="U206">
        <f>(Table2[[#This Row],[Close Price]]-Table2[[#This Row],[200D EMA]])/Table2[[#This Row],[200D EMA]]</f>
        <v>0.33151913327582838</v>
      </c>
      <c r="V206">
        <v>1.31146598492841</v>
      </c>
      <c r="W206">
        <v>759.35</v>
      </c>
      <c r="X206">
        <v>788.1</v>
      </c>
      <c r="Y206">
        <v>721.75</v>
      </c>
      <c r="Z206">
        <v>788.1</v>
      </c>
      <c r="AA206">
        <v>544.79999999999995</v>
      </c>
      <c r="AB206">
        <v>788.1</v>
      </c>
      <c r="AC206">
        <f>(Table2[[#This Row],[Close Price]]/Table2[[#This Row],[Day Low]])-1</f>
        <v>2.5614011983933427E-2</v>
      </c>
      <c r="AD206">
        <f>(Table2[[#This Row],[Day High]]/Table2[[#This Row],[Close Price]])-1</f>
        <v>1.1941448382126518E-2</v>
      </c>
      <c r="AE206">
        <f>(Table2[[#This Row],[Close Price]]/Table2[[#This Row],[Current Week Low]])-1</f>
        <v>7.9043990301350897E-2</v>
      </c>
      <c r="AF206">
        <f>(Table2[[#This Row],[Current Week High]]/Table2[[#This Row],[Close Price]])-1</f>
        <v>1.1941448382126518E-2</v>
      </c>
      <c r="AG206">
        <f>(Table2[[#This Row],[Close Price]]/Table2[[#This Row],[Current Month Low]])-1</f>
        <v>0.42951541850220276</v>
      </c>
      <c r="AH206">
        <f>(Table2[[#This Row],[Current Month High]]/Table2[[#This Row],[Close Price]])-1</f>
        <v>1.1941448382126518E-2</v>
      </c>
      <c r="AI206">
        <v>1.1941448382126501</v>
      </c>
      <c r="AJ206">
        <v>103.50143715704201</v>
      </c>
      <c r="AK206" t="str">
        <f>IF(AND(Table2[[#This Row],[20D EMA]]&gt;Table2[[#This Row],[50D EMA]],Table2[[#This Row],[50D EMA]]&gt;Table2[[#This Row],[200D EMA]]),"Uptrend","Downtrend/NoTrend")</f>
        <v>Uptrend</v>
      </c>
      <c r="AL206">
        <v>0.1</v>
      </c>
      <c r="AM206" t="s">
        <v>3033</v>
      </c>
      <c r="AN206">
        <v>17.63</v>
      </c>
      <c r="AO206" t="s">
        <v>3033</v>
      </c>
      <c r="AP206">
        <v>4.1242590679827003E-2</v>
      </c>
      <c r="AQ206">
        <f>(Table2[[#This Row],[Sharpe Ratio]]-AVERAGE(Table2[Sharpe Ratio]))/_xlfn.STDEV.P(Table2[Sharpe Ratio])</f>
        <v>-0.18037903106494088</v>
      </c>
      <c r="AR2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2.707770873653907</v>
      </c>
      <c r="AS206">
        <f>_xlfn.RANK.AVG(Table2[[#This Row],[1Y Return vs Nifty Z-Score]],Table2[1Y Return vs Nifty Z-Score])</f>
        <v>192</v>
      </c>
      <c r="AT206">
        <f>_xlfn.RANK.AVG(Table2[[#This Row],[6M Return vs Nifty Z-Score]],Table2[6M Return vs Nifty Z-Score])</f>
        <v>120</v>
      </c>
      <c r="AU206">
        <f>_xlfn.RANK.AVG(Table2[[#This Row],[Sharpe Ratio Z-Score]],Table2[Sharpe Ratio Z-Score])</f>
        <v>391</v>
      </c>
      <c r="AV206">
        <f>(Table2[[#This Row],[Rank 1Y]]+Table2[[#This Row],[Rank 6M]]+Table2[[#This Row],[Rank Sharpe]])/3</f>
        <v>234.33333333333334</v>
      </c>
    </row>
    <row r="207" spans="1:48" x14ac:dyDescent="0.3">
      <c r="A207" t="s">
        <v>1026</v>
      </c>
      <c r="B207" t="s">
        <v>1027</v>
      </c>
      <c r="C207" t="s">
        <v>2997</v>
      </c>
      <c r="D207" t="s">
        <v>59</v>
      </c>
      <c r="E207">
        <v>12366</v>
      </c>
      <c r="F207">
        <v>81.63</v>
      </c>
      <c r="G207">
        <v>128.19268075258699</v>
      </c>
      <c r="H207">
        <f>(Table2[[#This Row],[1Y Return vs Nifty]]-AVERAGE(Table2[1Y Return vs Nifty]))/_xlfn.STDEV.P(Table2[1Y Return vs Nifty])</f>
        <v>0.98833373084077236</v>
      </c>
      <c r="I207">
        <v>6.7607145033759899</v>
      </c>
      <c r="J207">
        <f>(Table2[[#This Row],[1M Return vs Nifty]]-AVERAGE(Table2[1M Return vs Nifty]))/_xlfn.STDEV.P(Table2[1M Return vs Nifty])</f>
        <v>0.39409106141243755</v>
      </c>
      <c r="K207">
        <v>25.297898159534199</v>
      </c>
      <c r="L207">
        <f>(Table2[[#This Row],[6M Return vs Nifty]]-AVERAGE(Table2[6M Return vs Nifty]))/_xlfn.STDEV.P(Table2[6M Return vs Nifty])</f>
        <v>0.38562833832053905</v>
      </c>
      <c r="M207">
        <v>-4.2259188622470498</v>
      </c>
      <c r="N207">
        <f>(Table2[[#This Row],[1W Return vs Nifty]]-AVERAGE(Table2[1W Return vs Nifty]))/_xlfn.STDEV.P(Table2[1W Return vs Nifty])</f>
        <v>-0.59643434567968001</v>
      </c>
      <c r="O207">
        <v>77.819999999999993</v>
      </c>
      <c r="P207">
        <v>75.170854281654499</v>
      </c>
      <c r="Q207">
        <v>66.475476692843202</v>
      </c>
      <c r="R207">
        <v>64.4298295152104</v>
      </c>
      <c r="S207">
        <f>(Table2[[#This Row],[Close Price]]-Table2[[#This Row],[20D EMA]])/Table2[[#This Row],[20D EMA]]</f>
        <v>4.8959136468774131E-2</v>
      </c>
      <c r="T207">
        <f>(Table2[[#This Row],[Close Price]]-Table2[[#This Row],[50D EMA]])/Table2[[#This Row],[50D EMA]]</f>
        <v>8.5926198126523828E-2</v>
      </c>
      <c r="U207">
        <f>(Table2[[#This Row],[Close Price]]-Table2[[#This Row],[200D EMA]])/Table2[[#This Row],[200D EMA]]</f>
        <v>0.2279716379798197</v>
      </c>
      <c r="V207">
        <v>3.0505705867719399</v>
      </c>
      <c r="W207">
        <v>81.34</v>
      </c>
      <c r="X207">
        <v>83.02</v>
      </c>
      <c r="Y207">
        <v>79.819999999999993</v>
      </c>
      <c r="Z207">
        <v>86.31</v>
      </c>
      <c r="AA207">
        <v>63</v>
      </c>
      <c r="AB207">
        <v>87.5</v>
      </c>
      <c r="AC207">
        <f>(Table2[[#This Row],[Close Price]]/Table2[[#This Row],[Day Low]])-1</f>
        <v>3.5652815343003574E-3</v>
      </c>
      <c r="AD207">
        <f>(Table2[[#This Row],[Day High]]/Table2[[#This Row],[Close Price]])-1</f>
        <v>1.7028053411735966E-2</v>
      </c>
      <c r="AE207">
        <f>(Table2[[#This Row],[Close Price]]/Table2[[#This Row],[Current Week Low]])-1</f>
        <v>2.2676021047356665E-2</v>
      </c>
      <c r="AF207">
        <f>(Table2[[#This Row],[Current Week High]]/Table2[[#This Row],[Close Price]])-1</f>
        <v>5.7331863285556839E-2</v>
      </c>
      <c r="AG207">
        <f>(Table2[[#This Row],[Close Price]]/Table2[[#This Row],[Current Month Low]])-1</f>
        <v>0.2957142857142856</v>
      </c>
      <c r="AH207">
        <f>(Table2[[#This Row],[Current Month High]]/Table2[[#This Row],[Close Price]])-1</f>
        <v>7.1909837069704885E-2</v>
      </c>
      <c r="AI207">
        <v>24.831557025603299</v>
      </c>
      <c r="AJ207">
        <v>160.79872204472801</v>
      </c>
      <c r="AK207" t="str">
        <f>IF(AND(Table2[[#This Row],[20D EMA]]&gt;Table2[[#This Row],[50D EMA]],Table2[[#This Row],[50D EMA]]&gt;Table2[[#This Row],[200D EMA]]),"Uptrend","Downtrend/NoTrend")</f>
        <v>Uptrend</v>
      </c>
      <c r="AL207">
        <v>0</v>
      </c>
      <c r="AM207" t="s">
        <v>3032</v>
      </c>
      <c r="AN207">
        <v>16.36</v>
      </c>
      <c r="AO207" t="s">
        <v>3033</v>
      </c>
      <c r="AP207">
        <v>3.7730483218660002E-2</v>
      </c>
      <c r="AQ207">
        <f>(Table2[[#This Row],[Sharpe Ratio]]-AVERAGE(Table2[Sharpe Ratio]))/_xlfn.STDEV.P(Table2[Sharpe Ratio])</f>
        <v>-0.22014014293985318</v>
      </c>
      <c r="AR2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0.95147864195421572</v>
      </c>
      <c r="AS207">
        <f>_xlfn.RANK.AVG(Table2[[#This Row],[1Y Return vs Nifty Z-Score]],Table2[1Y Return vs Nifty Z-Score])</f>
        <v>92</v>
      </c>
      <c r="AT207">
        <f>_xlfn.RANK.AVG(Table2[[#This Row],[6M Return vs Nifty Z-Score]],Table2[6M Return vs Nifty Z-Score])</f>
        <v>211</v>
      </c>
      <c r="AU207">
        <f>_xlfn.RANK.AVG(Table2[[#This Row],[Sharpe Ratio Z-Score]],Table2[Sharpe Ratio Z-Score])</f>
        <v>400</v>
      </c>
      <c r="AV207">
        <f>(Table2[[#This Row],[Rank 1Y]]+Table2[[#This Row],[Rank 6M]]+Table2[[#This Row],[Rank Sharpe]])/3</f>
        <v>234.33333333333334</v>
      </c>
    </row>
    <row r="208" spans="1:48" x14ac:dyDescent="0.3">
      <c r="A208" t="s">
        <v>1312</v>
      </c>
      <c r="B208" t="s">
        <v>1313</v>
      </c>
      <c r="C208" t="s">
        <v>3000</v>
      </c>
      <c r="D208" t="s">
        <v>92</v>
      </c>
      <c r="E208">
        <v>8101.8255978449997</v>
      </c>
      <c r="F208">
        <v>1113.6500000000001</v>
      </c>
      <c r="G208">
        <v>147.071037819259</v>
      </c>
      <c r="H208">
        <f>(Table2[[#This Row],[1Y Return vs Nifty]]-AVERAGE(Table2[1Y Return vs Nifty]))/_xlfn.STDEV.P(Table2[1Y Return vs Nifty])</f>
        <v>1.2122332328225565</v>
      </c>
      <c r="I208">
        <v>15.005115935946501</v>
      </c>
      <c r="J208">
        <f>(Table2[[#This Row],[1M Return vs Nifty]]-AVERAGE(Table2[1M Return vs Nifty]))/_xlfn.STDEV.P(Table2[1M Return vs Nifty])</f>
        <v>1.1892396262097615</v>
      </c>
      <c r="K208">
        <v>42.859739488112098</v>
      </c>
      <c r="L208">
        <f>(Table2[[#This Row],[6M Return vs Nifty]]-AVERAGE(Table2[6M Return vs Nifty]))/_xlfn.STDEV.P(Table2[6M Return vs Nifty])</f>
        <v>0.9183003433299759</v>
      </c>
      <c r="M208">
        <v>-1.8205228318573501</v>
      </c>
      <c r="N208">
        <f>(Table2[[#This Row],[1W Return vs Nifty]]-AVERAGE(Table2[1W Return vs Nifty]))/_xlfn.STDEV.P(Table2[1W Return vs Nifty])</f>
        <v>-6.6635660558545404E-2</v>
      </c>
      <c r="O208">
        <v>984.17</v>
      </c>
      <c r="P208">
        <v>925.02423442770396</v>
      </c>
      <c r="Q208">
        <v>749.62605655063805</v>
      </c>
      <c r="R208">
        <v>78.716966407679195</v>
      </c>
      <c r="S208">
        <f>(Table2[[#This Row],[Close Price]]-Table2[[#This Row],[20D EMA]])/Table2[[#This Row],[20D EMA]]</f>
        <v>0.13156263653637087</v>
      </c>
      <c r="T208">
        <f>(Table2[[#This Row],[Close Price]]-Table2[[#This Row],[50D EMA]])/Table2[[#This Row],[50D EMA]]</f>
        <v>0.20391440413341769</v>
      </c>
      <c r="U208">
        <f>(Table2[[#This Row],[Close Price]]-Table2[[#This Row],[200D EMA]])/Table2[[#This Row],[200D EMA]]</f>
        <v>0.4856073775295347</v>
      </c>
      <c r="V208">
        <v>1.27074710531128</v>
      </c>
      <c r="W208">
        <v>1046</v>
      </c>
      <c r="X208">
        <v>1126.45</v>
      </c>
      <c r="Y208">
        <v>1032.0999999999999</v>
      </c>
      <c r="Z208">
        <v>1126.45</v>
      </c>
      <c r="AA208">
        <v>828.3</v>
      </c>
      <c r="AB208">
        <v>1126.45</v>
      </c>
      <c r="AC208">
        <f>(Table2[[#This Row],[Close Price]]/Table2[[#This Row],[Day Low]])-1</f>
        <v>6.4674952198852775E-2</v>
      </c>
      <c r="AD208">
        <f>(Table2[[#This Row],[Day High]]/Table2[[#This Row],[Close Price]])-1</f>
        <v>1.149373681138588E-2</v>
      </c>
      <c r="AE208">
        <f>(Table2[[#This Row],[Close Price]]/Table2[[#This Row],[Current Week Low]])-1</f>
        <v>7.9013661466912355E-2</v>
      </c>
      <c r="AF208">
        <f>(Table2[[#This Row],[Current Week High]]/Table2[[#This Row],[Close Price]])-1</f>
        <v>1.149373681138588E-2</v>
      </c>
      <c r="AG208">
        <f>(Table2[[#This Row],[Close Price]]/Table2[[#This Row],[Current Month Low]])-1</f>
        <v>0.3445007847398287</v>
      </c>
      <c r="AH208">
        <f>(Table2[[#This Row],[Current Month High]]/Table2[[#This Row],[Close Price]])-1</f>
        <v>1.149373681138588E-2</v>
      </c>
      <c r="AI208">
        <v>1.14937368113858</v>
      </c>
      <c r="AJ208">
        <v>210.684893290556</v>
      </c>
      <c r="AK208" t="str">
        <f>IF(AND(Table2[[#This Row],[20D EMA]]&gt;Table2[[#This Row],[50D EMA]],Table2[[#This Row],[50D EMA]]&gt;Table2[[#This Row],[200D EMA]]),"Uptrend","Downtrend/NoTrend")</f>
        <v>Uptrend</v>
      </c>
      <c r="AL208">
        <v>0.27</v>
      </c>
      <c r="AM208" t="s">
        <v>3033</v>
      </c>
      <c r="AN208">
        <v>21.03</v>
      </c>
      <c r="AO208" t="s">
        <v>3033</v>
      </c>
      <c r="AQ208">
        <f>(Table2[[#This Row],[Sharpe Ratio]]-AVERAGE(Table2[Sharpe Ratio]))/_xlfn.STDEV.P(Table2[Sharpe Ratio])</f>
        <v>-0.64729278019234593</v>
      </c>
      <c r="AR2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2.6058447616114027</v>
      </c>
      <c r="AS208">
        <f>_xlfn.RANK.AVG(Table2[[#This Row],[1Y Return vs Nifty Z-Score]],Table2[1Y Return vs Nifty Z-Score])</f>
        <v>70</v>
      </c>
      <c r="AT208">
        <f>_xlfn.RANK.AVG(Table2[[#This Row],[6M Return vs Nifty Z-Score]],Table2[6M Return vs Nifty Z-Score])</f>
        <v>110</v>
      </c>
      <c r="AU208">
        <f>_xlfn.RANK.AVG(Table2[[#This Row],[Sharpe Ratio Z-Score]],Table2[Sharpe Ratio Z-Score])</f>
        <v>524.5</v>
      </c>
      <c r="AV208">
        <f>(Table2[[#This Row],[Rank 1Y]]+Table2[[#This Row],[Rank 6M]]+Table2[[#This Row],[Rank Sharpe]])/3</f>
        <v>234.83333333333334</v>
      </c>
    </row>
    <row r="209" spans="1:48" x14ac:dyDescent="0.3">
      <c r="A209" t="s">
        <v>1216</v>
      </c>
      <c r="B209" t="s">
        <v>1217</v>
      </c>
      <c r="C209" t="s">
        <v>3005</v>
      </c>
      <c r="D209" t="s">
        <v>670</v>
      </c>
      <c r="E209">
        <v>8919.0334115999995</v>
      </c>
      <c r="F209">
        <v>548.4</v>
      </c>
      <c r="G209">
        <v>45.761228082160201</v>
      </c>
      <c r="H209">
        <f>(Table2[[#This Row],[1Y Return vs Nifty]]-AVERAGE(Table2[1Y Return vs Nifty]))/_xlfn.STDEV.P(Table2[1Y Return vs Nifty])</f>
        <v>1.0687151990616303E-2</v>
      </c>
      <c r="I209">
        <v>35.6098036527193</v>
      </c>
      <c r="J209">
        <f>(Table2[[#This Row],[1M Return vs Nifty]]-AVERAGE(Table2[1M Return vs Nifty]))/_xlfn.STDEV.P(Table2[1M Return vs Nifty])</f>
        <v>3.1765018914074266</v>
      </c>
      <c r="K209">
        <v>27.637222183204301</v>
      </c>
      <c r="L209">
        <f>(Table2[[#This Row],[6M Return vs Nifty]]-AVERAGE(Table2[6M Return vs Nifty]))/_xlfn.STDEV.P(Table2[6M Return vs Nifty])</f>
        <v>0.45658288088478405</v>
      </c>
      <c r="M209">
        <v>0.78240634072543502</v>
      </c>
      <c r="N209">
        <f>(Table2[[#This Row],[1W Return vs Nifty]]-AVERAGE(Table2[1W Return vs Nifty]))/_xlfn.STDEV.P(Table2[1W Return vs Nifty])</f>
        <v>0.50667053753740177</v>
      </c>
      <c r="O209">
        <v>465.71</v>
      </c>
      <c r="P209">
        <v>419.10736110436102</v>
      </c>
      <c r="Q209">
        <v>386.33822642745599</v>
      </c>
      <c r="R209">
        <v>72.580525506319802</v>
      </c>
      <c r="S209">
        <f>(Table2[[#This Row],[Close Price]]-Table2[[#This Row],[20D EMA]])/Table2[[#This Row],[20D EMA]]</f>
        <v>0.17755684868265659</v>
      </c>
      <c r="T209">
        <f>(Table2[[#This Row],[Close Price]]-Table2[[#This Row],[50D EMA]])/Table2[[#This Row],[50D EMA]]</f>
        <v>0.30849527088941797</v>
      </c>
      <c r="U209">
        <f>(Table2[[#This Row],[Close Price]]-Table2[[#This Row],[200D EMA]])/Table2[[#This Row],[200D EMA]]</f>
        <v>0.4194815901888882</v>
      </c>
      <c r="V209">
        <v>3.0250722632251401</v>
      </c>
      <c r="W209">
        <v>518.04999999999995</v>
      </c>
      <c r="X209">
        <v>561.45000000000005</v>
      </c>
      <c r="Y209">
        <v>516.6</v>
      </c>
      <c r="Z209">
        <v>561.45000000000005</v>
      </c>
      <c r="AA209">
        <v>346.5</v>
      </c>
      <c r="AB209">
        <v>561.45000000000005</v>
      </c>
      <c r="AC209">
        <f>(Table2[[#This Row],[Close Price]]/Table2[[#This Row],[Day Low]])-1</f>
        <v>5.8585078660361001E-2</v>
      </c>
      <c r="AD209">
        <f>(Table2[[#This Row],[Day High]]/Table2[[#This Row],[Close Price]])-1</f>
        <v>2.3796498905908292E-2</v>
      </c>
      <c r="AE209">
        <f>(Table2[[#This Row],[Close Price]]/Table2[[#This Row],[Current Week Low]])-1</f>
        <v>6.1556329849012714E-2</v>
      </c>
      <c r="AF209">
        <f>(Table2[[#This Row],[Current Week High]]/Table2[[#This Row],[Close Price]])-1</f>
        <v>2.3796498905908292E-2</v>
      </c>
      <c r="AG209">
        <f>(Table2[[#This Row],[Close Price]]/Table2[[#This Row],[Current Month Low]])-1</f>
        <v>0.58268398268398269</v>
      </c>
      <c r="AH209">
        <f>(Table2[[#This Row],[Current Month High]]/Table2[[#This Row],[Close Price]])-1</f>
        <v>2.3796498905908292E-2</v>
      </c>
      <c r="AI209">
        <v>2.3796498905908199</v>
      </c>
      <c r="AJ209">
        <v>78.981723237597905</v>
      </c>
      <c r="AK209" t="str">
        <f>IF(AND(Table2[[#This Row],[20D EMA]]&gt;Table2[[#This Row],[50D EMA]],Table2[[#This Row],[50D EMA]]&gt;Table2[[#This Row],[200D EMA]]),"Uptrend","Downtrend/NoTrend")</f>
        <v>Uptrend</v>
      </c>
      <c r="AL209">
        <v>0.44</v>
      </c>
      <c r="AM209" t="s">
        <v>3033</v>
      </c>
      <c r="AN209">
        <v>35.119999999999997</v>
      </c>
      <c r="AO209" t="s">
        <v>3033</v>
      </c>
      <c r="AP209">
        <v>8.9053158826442005E-2</v>
      </c>
      <c r="AQ209">
        <f>(Table2[[#This Row],[Sharpe Ratio]]-AVERAGE(Table2[Sharpe Ratio]))/_xlfn.STDEV.P(Table2[Sharpe Ratio])</f>
        <v>0.36089180700019452</v>
      </c>
      <c r="AR2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4.5113342688204234</v>
      </c>
      <c r="AS209">
        <f>_xlfn.RANK.AVG(Table2[[#This Row],[1Y Return vs Nifty Z-Score]],Table2[1Y Return vs Nifty Z-Score])</f>
        <v>276</v>
      </c>
      <c r="AT209">
        <f>_xlfn.RANK.AVG(Table2[[#This Row],[6M Return vs Nifty Z-Score]],Table2[6M Return vs Nifty Z-Score])</f>
        <v>193</v>
      </c>
      <c r="AU209">
        <f>_xlfn.RANK.AVG(Table2[[#This Row],[Sharpe Ratio Z-Score]],Table2[Sharpe Ratio Z-Score])</f>
        <v>243</v>
      </c>
      <c r="AV209">
        <f>(Table2[[#This Row],[Rank 1Y]]+Table2[[#This Row],[Rank 6M]]+Table2[[#This Row],[Rank Sharpe]])/3</f>
        <v>237.33333333333334</v>
      </c>
    </row>
    <row r="210" spans="1:48" x14ac:dyDescent="0.3">
      <c r="A210" t="s">
        <v>1746</v>
      </c>
      <c r="B210" t="s">
        <v>1747</v>
      </c>
      <c r="C210" t="s">
        <v>602</v>
      </c>
      <c r="D210" t="s">
        <v>602</v>
      </c>
      <c r="E210">
        <v>4134.4156282000004</v>
      </c>
      <c r="F210">
        <v>201.53</v>
      </c>
      <c r="G210">
        <v>64.415565063963001</v>
      </c>
      <c r="H210">
        <f>(Table2[[#This Row],[1Y Return vs Nifty]]-AVERAGE(Table2[1Y Return vs Nifty]))/_xlfn.STDEV.P(Table2[1Y Return vs Nifty])</f>
        <v>0.23192974981177916</v>
      </c>
      <c r="I210">
        <v>6.7170953948197196</v>
      </c>
      <c r="J210">
        <f>(Table2[[#This Row],[1M Return vs Nifty]]-AVERAGE(Table2[1M Return vs Nifty]))/_xlfn.STDEV.P(Table2[1M Return vs Nifty])</f>
        <v>0.38988412512362042</v>
      </c>
      <c r="K210">
        <v>20.613184849164298</v>
      </c>
      <c r="L210">
        <f>(Table2[[#This Row],[6M Return vs Nifty]]-AVERAGE(Table2[6M Return vs Nifty]))/_xlfn.STDEV.P(Table2[6M Return vs Nifty])</f>
        <v>0.24353528638819924</v>
      </c>
      <c r="M210">
        <v>12.627452950348101</v>
      </c>
      <c r="N210">
        <f>(Table2[[#This Row],[1W Return vs Nifty]]-AVERAGE(Table2[1W Return vs Nifty]))/_xlfn.STDEV.P(Table2[1W Return vs Nifty])</f>
        <v>3.115592328249738</v>
      </c>
      <c r="O210">
        <v>179.47</v>
      </c>
      <c r="P210">
        <v>174.23686413892401</v>
      </c>
      <c r="Q210">
        <v>158.329740885039</v>
      </c>
      <c r="R210">
        <v>78.669900389432797</v>
      </c>
      <c r="S210">
        <f>(Table2[[#This Row],[Close Price]]-Table2[[#This Row],[20D EMA]])/Table2[[#This Row],[20D EMA]]</f>
        <v>0.12291747924444198</v>
      </c>
      <c r="T210">
        <f>(Table2[[#This Row],[Close Price]]-Table2[[#This Row],[50D EMA]])/Table2[[#This Row],[50D EMA]]</f>
        <v>0.15664386521163742</v>
      </c>
      <c r="U210">
        <f>(Table2[[#This Row],[Close Price]]-Table2[[#This Row],[200D EMA]])/Table2[[#This Row],[200D EMA]]</f>
        <v>0.27284993251096207</v>
      </c>
      <c r="V210">
        <v>2.3895942621058399</v>
      </c>
      <c r="W210">
        <v>196.35</v>
      </c>
      <c r="X210">
        <v>205.2</v>
      </c>
      <c r="Y210">
        <v>176.6</v>
      </c>
      <c r="Z210">
        <v>207.04</v>
      </c>
      <c r="AA210">
        <v>134.1</v>
      </c>
      <c r="AB210">
        <v>207.04</v>
      </c>
      <c r="AC210">
        <f>(Table2[[#This Row],[Close Price]]/Table2[[#This Row],[Day Low]])-1</f>
        <v>2.638146167557931E-2</v>
      </c>
      <c r="AD210">
        <f>(Table2[[#This Row],[Day High]]/Table2[[#This Row],[Close Price]])-1</f>
        <v>1.8210688235002159E-2</v>
      </c>
      <c r="AE210">
        <f>(Table2[[#This Row],[Close Price]]/Table2[[#This Row],[Current Week Low]])-1</f>
        <v>0.14116647791619474</v>
      </c>
      <c r="AF210">
        <f>(Table2[[#This Row],[Current Week High]]/Table2[[#This Row],[Close Price]])-1</f>
        <v>2.7340842554458344E-2</v>
      </c>
      <c r="AG210">
        <f>(Table2[[#This Row],[Close Price]]/Table2[[#This Row],[Current Month Low]])-1</f>
        <v>0.50283370618941103</v>
      </c>
      <c r="AH210">
        <f>(Table2[[#This Row],[Current Month High]]/Table2[[#This Row],[Close Price]])-1</f>
        <v>2.7340842554458344E-2</v>
      </c>
      <c r="AI210">
        <v>2.73408425544583</v>
      </c>
      <c r="AJ210">
        <v>102.136409227683</v>
      </c>
      <c r="AK210" t="str">
        <f>IF(AND(Table2[[#This Row],[20D EMA]]&gt;Table2[[#This Row],[50D EMA]],Table2[[#This Row],[50D EMA]]&gt;Table2[[#This Row],[200D EMA]]),"Uptrend","Downtrend/NoTrend")</f>
        <v>Uptrend</v>
      </c>
      <c r="AL210">
        <v>0.08</v>
      </c>
      <c r="AM210" t="s">
        <v>3033</v>
      </c>
      <c r="AN210">
        <v>20.420000000000002</v>
      </c>
      <c r="AO210" t="s">
        <v>3033</v>
      </c>
      <c r="AP210">
        <v>8.3060293355916998E-2</v>
      </c>
      <c r="AQ210">
        <f>(Table2[[#This Row],[Sharpe Ratio]]-AVERAGE(Table2[Sharpe Ratio]))/_xlfn.STDEV.P(Table2[Sharpe Ratio])</f>
        <v>0.29304564993936605</v>
      </c>
      <c r="AR2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4.2739871395127027</v>
      </c>
      <c r="AS210">
        <f>_xlfn.RANK.AVG(Table2[[#This Row],[1Y Return vs Nifty Z-Score]],Table2[1Y Return vs Nifty Z-Score])</f>
        <v>214</v>
      </c>
      <c r="AT210">
        <f>_xlfn.RANK.AVG(Table2[[#This Row],[6M Return vs Nifty Z-Score]],Table2[6M Return vs Nifty Z-Score])</f>
        <v>243</v>
      </c>
      <c r="AU210">
        <f>_xlfn.RANK.AVG(Table2[[#This Row],[Sharpe Ratio Z-Score]],Table2[Sharpe Ratio Z-Score])</f>
        <v>256</v>
      </c>
      <c r="AV210">
        <f>(Table2[[#This Row],[Rank 1Y]]+Table2[[#This Row],[Rank 6M]]+Table2[[#This Row],[Rank Sharpe]])/3</f>
        <v>237.66666666666666</v>
      </c>
    </row>
    <row r="211" spans="1:48" x14ac:dyDescent="0.3">
      <c r="A211" t="s">
        <v>1334</v>
      </c>
      <c r="B211" t="s">
        <v>1335</v>
      </c>
      <c r="C211" t="s">
        <v>2991</v>
      </c>
      <c r="D211" t="s">
        <v>46</v>
      </c>
      <c r="E211">
        <v>7881.4673512199997</v>
      </c>
      <c r="F211">
        <v>4979.55</v>
      </c>
      <c r="G211">
        <v>28.982502237575702</v>
      </c>
      <c r="H211">
        <f>(Table2[[#This Row],[1Y Return vs Nifty]]-AVERAGE(Table2[1Y Return vs Nifty]))/_xlfn.STDEV.P(Table2[1Y Return vs Nifty])</f>
        <v>-0.1883104804423219</v>
      </c>
      <c r="I211">
        <v>-4.55953225540945</v>
      </c>
      <c r="J211">
        <f>(Table2[[#This Row],[1M Return vs Nifty]]-AVERAGE(Table2[1M Return vs Nifty]))/_xlfn.STDEV.P(Table2[1M Return vs Nifty])</f>
        <v>-0.69771384850366125</v>
      </c>
      <c r="K211">
        <v>10.316513893029301</v>
      </c>
      <c r="L211">
        <f>(Table2[[#This Row],[6M Return vs Nifty]]-AVERAGE(Table2[6M Return vs Nifty]))/_xlfn.STDEV.P(Table2[6M Return vs Nifty])</f>
        <v>-6.8775265820337453E-2</v>
      </c>
      <c r="M211">
        <v>-4.4455539579693903</v>
      </c>
      <c r="N211">
        <f>(Table2[[#This Row],[1W Return vs Nifty]]-AVERAGE(Table2[1W Return vs Nifty]))/_xlfn.STDEV.P(Table2[1W Return vs Nifty])</f>
        <v>-0.64480990772852009</v>
      </c>
      <c r="O211">
        <v>4976.17</v>
      </c>
      <c r="P211">
        <v>4964.3999111036401</v>
      </c>
      <c r="Q211">
        <v>4555.9955044078697</v>
      </c>
      <c r="R211">
        <v>49.566701391709501</v>
      </c>
      <c r="S211">
        <f>(Table2[[#This Row],[Close Price]]-Table2[[#This Row],[20D EMA]])/Table2[[#This Row],[20D EMA]]</f>
        <v>6.7923724470830154E-4</v>
      </c>
      <c r="T211">
        <f>(Table2[[#This Row],[Close Price]]-Table2[[#This Row],[50D EMA]])/Table2[[#This Row],[50D EMA]]</f>
        <v>3.0517462669505352E-3</v>
      </c>
      <c r="U211">
        <f>(Table2[[#This Row],[Close Price]]-Table2[[#This Row],[200D EMA]])/Table2[[#This Row],[200D EMA]]</f>
        <v>9.2966398931330532E-2</v>
      </c>
      <c r="V211">
        <v>2.23934997909801</v>
      </c>
      <c r="W211">
        <v>4917.05</v>
      </c>
      <c r="X211">
        <v>5039.8</v>
      </c>
      <c r="Y211">
        <v>4909.2</v>
      </c>
      <c r="Z211">
        <v>5188.75</v>
      </c>
      <c r="AA211">
        <v>4347.75</v>
      </c>
      <c r="AB211">
        <v>5380</v>
      </c>
      <c r="AC211">
        <f>(Table2[[#This Row],[Close Price]]/Table2[[#This Row],[Day Low]])-1</f>
        <v>1.2710873389532251E-2</v>
      </c>
      <c r="AD211">
        <f>(Table2[[#This Row],[Day High]]/Table2[[#This Row],[Close Price]])-1</f>
        <v>1.2099486901426815E-2</v>
      </c>
      <c r="AE211">
        <f>(Table2[[#This Row],[Close Price]]/Table2[[#This Row],[Current Week Low]])-1</f>
        <v>1.4330237105842247E-2</v>
      </c>
      <c r="AF211">
        <f>(Table2[[#This Row],[Current Week High]]/Table2[[#This Row],[Close Price]])-1</f>
        <v>4.2011828378066163E-2</v>
      </c>
      <c r="AG211">
        <f>(Table2[[#This Row],[Close Price]]/Table2[[#This Row],[Current Month Low]])-1</f>
        <v>0.14531654303950314</v>
      </c>
      <c r="AH211">
        <f>(Table2[[#This Row],[Current Month High]]/Table2[[#This Row],[Close Price]])-1</f>
        <v>8.0418913355624566E-2</v>
      </c>
      <c r="AI211">
        <v>11.4558544446787</v>
      </c>
      <c r="AJ211">
        <v>58.380114820056903</v>
      </c>
      <c r="AK211" t="str">
        <f>IF(AND(Table2[[#This Row],[20D EMA]]&gt;Table2[[#This Row],[50D EMA]],Table2[[#This Row],[50D EMA]]&gt;Table2[[#This Row],[200D EMA]]),"Uptrend","Downtrend/NoTrend")</f>
        <v>Uptrend</v>
      </c>
      <c r="AL211">
        <v>-0.13</v>
      </c>
      <c r="AM211" t="s">
        <v>3034</v>
      </c>
      <c r="AN211">
        <v>-1.22</v>
      </c>
      <c r="AO211" t="s">
        <v>3034</v>
      </c>
      <c r="AP211">
        <v>0.19611760173185699</v>
      </c>
      <c r="AQ211">
        <f>(Table2[[#This Row],[Sharpe Ratio]]-AVERAGE(Table2[Sharpe Ratio]))/_xlfn.STDEV.P(Table2[Sharpe Ratio])</f>
        <v>1.5729849275144658</v>
      </c>
      <c r="AR2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-2.6624574980374849E-2</v>
      </c>
      <c r="AS211">
        <f>_xlfn.RANK.AVG(Table2[[#This Row],[1Y Return vs Nifty Z-Score]],Table2[1Y Return vs Nifty Z-Score])</f>
        <v>337</v>
      </c>
      <c r="AT211">
        <f>_xlfn.RANK.AVG(Table2[[#This Row],[6M Return vs Nifty Z-Score]],Table2[6M Return vs Nifty Z-Score])</f>
        <v>334</v>
      </c>
      <c r="AU211">
        <f>_xlfn.RANK.AVG(Table2[[#This Row],[Sharpe Ratio Z-Score]],Table2[Sharpe Ratio Z-Score])</f>
        <v>45</v>
      </c>
      <c r="AV211">
        <f>(Table2[[#This Row],[Rank 1Y]]+Table2[[#This Row],[Rank 6M]]+Table2[[#This Row],[Rank Sharpe]])/3</f>
        <v>238.66666666666666</v>
      </c>
    </row>
    <row r="212" spans="1:48" x14ac:dyDescent="0.3">
      <c r="A212" t="s">
        <v>327</v>
      </c>
      <c r="B212" t="s">
        <v>328</v>
      </c>
      <c r="C212" t="s">
        <v>2995</v>
      </c>
      <c r="D212" t="s">
        <v>329</v>
      </c>
      <c r="E212">
        <v>74792.785921649993</v>
      </c>
      <c r="F212">
        <v>5767.85</v>
      </c>
      <c r="G212">
        <v>58.0174594005641</v>
      </c>
      <c r="H212">
        <f>(Table2[[#This Row],[1Y Return vs Nifty]]-AVERAGE(Table2[1Y Return vs Nifty]))/_xlfn.STDEV.P(Table2[1Y Return vs Nifty])</f>
        <v>0.15604747538489855</v>
      </c>
      <c r="I212">
        <v>2.0405087863237799</v>
      </c>
      <c r="J212">
        <f>(Table2[[#This Row],[1M Return vs Nifty]]-AVERAGE(Table2[1M Return vs Nifty]))/_xlfn.STDEV.P(Table2[1M Return vs Nifty])</f>
        <v>-6.1159065859926899E-2</v>
      </c>
      <c r="K212">
        <v>14.3658850387977</v>
      </c>
      <c r="L212">
        <f>(Table2[[#This Row],[6M Return vs Nifty]]-AVERAGE(Table2[6M Return vs Nifty]))/_xlfn.STDEV.P(Table2[6M Return vs Nifty])</f>
        <v>5.404708559982993E-2</v>
      </c>
      <c r="M212">
        <v>-6.2259833007727003</v>
      </c>
      <c r="N212">
        <f>(Table2[[#This Row],[1W Return vs Nifty]]-AVERAGE(Table2[1W Return vs Nifty]))/_xlfn.STDEV.P(Table2[1W Return vs Nifty])</f>
        <v>-1.0369570273092652</v>
      </c>
      <c r="O212">
        <v>5828.66</v>
      </c>
      <c r="P212">
        <v>5408.3994627976599</v>
      </c>
      <c r="Q212">
        <v>4507.8547563061402</v>
      </c>
      <c r="R212">
        <v>47.795156813288301</v>
      </c>
      <c r="S212">
        <f>(Table2[[#This Row],[Close Price]]-Table2[[#This Row],[20D EMA]])/Table2[[#This Row],[20D EMA]]</f>
        <v>-1.0432929695676106E-2</v>
      </c>
      <c r="T212">
        <f>(Table2[[#This Row],[Close Price]]-Table2[[#This Row],[50D EMA]])/Table2[[#This Row],[50D EMA]]</f>
        <v>6.6461536296433935E-2</v>
      </c>
      <c r="U212">
        <f>(Table2[[#This Row],[Close Price]]-Table2[[#This Row],[200D EMA]])/Table2[[#This Row],[200D EMA]]</f>
        <v>0.27951105610295546</v>
      </c>
      <c r="V212">
        <v>0.62191695481257303</v>
      </c>
      <c r="W212">
        <v>5750</v>
      </c>
      <c r="X212">
        <v>5949</v>
      </c>
      <c r="Y212">
        <v>5750</v>
      </c>
      <c r="Z212">
        <v>6020.5</v>
      </c>
      <c r="AA212">
        <v>5196.05</v>
      </c>
      <c r="AB212">
        <v>6460</v>
      </c>
      <c r="AC212">
        <f>(Table2[[#This Row],[Close Price]]/Table2[[#This Row],[Day Low]])-1</f>
        <v>3.1043478260870394E-3</v>
      </c>
      <c r="AD212">
        <f>(Table2[[#This Row],[Day High]]/Table2[[#This Row],[Close Price]])-1</f>
        <v>3.1406850039442658E-2</v>
      </c>
      <c r="AE212">
        <f>(Table2[[#This Row],[Close Price]]/Table2[[#This Row],[Current Week Low]])-1</f>
        <v>3.1043478260870394E-3</v>
      </c>
      <c r="AF212">
        <f>(Table2[[#This Row],[Current Week High]]/Table2[[#This Row],[Close Price]])-1</f>
        <v>4.3803150220619314E-2</v>
      </c>
      <c r="AG212">
        <f>(Table2[[#This Row],[Close Price]]/Table2[[#This Row],[Current Month Low]])-1</f>
        <v>0.11004513043561936</v>
      </c>
      <c r="AH212">
        <f>(Table2[[#This Row],[Current Month High]]/Table2[[#This Row],[Close Price]])-1</f>
        <v>0.12000138699862162</v>
      </c>
      <c r="AI212">
        <v>12.0001386998621</v>
      </c>
      <c r="AJ212">
        <v>88.491830065359395</v>
      </c>
      <c r="AK212" t="str">
        <f>IF(AND(Table2[[#This Row],[20D EMA]]&gt;Table2[[#This Row],[50D EMA]],Table2[[#This Row],[50D EMA]]&gt;Table2[[#This Row],[200D EMA]]),"Uptrend","Downtrend/NoTrend")</f>
        <v>Uptrend</v>
      </c>
      <c r="AL212">
        <v>0.26</v>
      </c>
      <c r="AM212" t="s">
        <v>3033</v>
      </c>
      <c r="AN212">
        <v>0.34</v>
      </c>
      <c r="AO212" t="s">
        <v>3033</v>
      </c>
      <c r="AP212">
        <v>0.107247484215058</v>
      </c>
      <c r="AQ212">
        <f>(Table2[[#This Row],[Sharpe Ratio]]-AVERAGE(Table2[Sharpe Ratio]))/_xlfn.STDEV.P(Table2[Sharpe Ratio])</f>
        <v>0.56687257930405166</v>
      </c>
      <c r="AR2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-0.3211489528804119</v>
      </c>
      <c r="AS212">
        <f>_xlfn.RANK.AVG(Table2[[#This Row],[1Y Return vs Nifty Z-Score]],Table2[1Y Return vs Nifty Z-Score])</f>
        <v>236</v>
      </c>
      <c r="AT212">
        <f>_xlfn.RANK.AVG(Table2[[#This Row],[6M Return vs Nifty Z-Score]],Table2[6M Return vs Nifty Z-Score])</f>
        <v>284</v>
      </c>
      <c r="AU212">
        <f>_xlfn.RANK.AVG(Table2[[#This Row],[Sharpe Ratio Z-Score]],Table2[Sharpe Ratio Z-Score])</f>
        <v>200</v>
      </c>
      <c r="AV212">
        <f>(Table2[[#This Row],[Rank 1Y]]+Table2[[#This Row],[Rank 6M]]+Table2[[#This Row],[Rank Sharpe]])/3</f>
        <v>240</v>
      </c>
    </row>
    <row r="213" spans="1:48" x14ac:dyDescent="0.3">
      <c r="A213" t="s">
        <v>1892</v>
      </c>
      <c r="B213" t="s">
        <v>1893</v>
      </c>
      <c r="C213" t="s">
        <v>2992</v>
      </c>
      <c r="D213" t="s">
        <v>230</v>
      </c>
      <c r="E213">
        <v>3385.5064179999999</v>
      </c>
      <c r="F213">
        <v>363.55</v>
      </c>
      <c r="G213">
        <v>70.257336245052301</v>
      </c>
      <c r="H213">
        <f>(Table2[[#This Row],[1Y Return vs Nifty]]-AVERAGE(Table2[1Y Return vs Nifty]))/_xlfn.STDEV.P(Table2[1Y Return vs Nifty])</f>
        <v>0.30121383282377662</v>
      </c>
      <c r="I213">
        <v>-4.8931754754113701</v>
      </c>
      <c r="J213">
        <f>(Table2[[#This Row],[1M Return vs Nifty]]-AVERAGE(Table2[1M Return vs Nifty]))/_xlfn.STDEV.P(Table2[1M Return vs Nifty])</f>
        <v>-0.72989276770218559</v>
      </c>
      <c r="K213">
        <v>15.794035912994101</v>
      </c>
      <c r="L213">
        <f>(Table2[[#This Row],[6M Return vs Nifty]]-AVERAGE(Table2[6M Return vs Nifty]))/_xlfn.STDEV.P(Table2[6M Return vs Nifty])</f>
        <v>9.7364638433897074E-2</v>
      </c>
      <c r="M213">
        <v>0.57455490716793101</v>
      </c>
      <c r="N213">
        <f>(Table2[[#This Row],[1W Return vs Nifty]]-AVERAGE(Table2[1W Return vs Nifty]))/_xlfn.STDEV.P(Table2[1W Return vs Nifty])</f>
        <v>0.4608903770947706</v>
      </c>
      <c r="O213">
        <v>331.12</v>
      </c>
      <c r="P213">
        <v>322.664051055833</v>
      </c>
      <c r="Q213">
        <v>295.508234499678</v>
      </c>
      <c r="R213">
        <v>75.876708133282904</v>
      </c>
      <c r="S213">
        <f>(Table2[[#This Row],[Close Price]]-Table2[[#This Row],[20D EMA]])/Table2[[#This Row],[20D EMA]]</f>
        <v>9.7940323749698008E-2</v>
      </c>
      <c r="T213">
        <f>(Table2[[#This Row],[Close Price]]-Table2[[#This Row],[50D EMA]])/Table2[[#This Row],[50D EMA]]</f>
        <v>0.12671367885693657</v>
      </c>
      <c r="U213">
        <f>(Table2[[#This Row],[Close Price]]-Table2[[#This Row],[200D EMA]])/Table2[[#This Row],[200D EMA]]</f>
        <v>0.2302533654113661</v>
      </c>
      <c r="V213">
        <v>1.62037538628351</v>
      </c>
      <c r="W213">
        <v>350.35</v>
      </c>
      <c r="X213">
        <v>368.4</v>
      </c>
      <c r="Y213">
        <v>336.55</v>
      </c>
      <c r="Z213">
        <v>368.4</v>
      </c>
      <c r="AA213">
        <v>277.8</v>
      </c>
      <c r="AB213">
        <v>368.4</v>
      </c>
      <c r="AC213">
        <f>(Table2[[#This Row],[Close Price]]/Table2[[#This Row],[Day Low]])-1</f>
        <v>3.7676609105180559E-2</v>
      </c>
      <c r="AD213">
        <f>(Table2[[#This Row],[Day High]]/Table2[[#This Row],[Close Price]])-1</f>
        <v>1.3340668408746925E-2</v>
      </c>
      <c r="AE213">
        <f>(Table2[[#This Row],[Close Price]]/Table2[[#This Row],[Current Week Low]])-1</f>
        <v>8.0225820829000094E-2</v>
      </c>
      <c r="AF213">
        <f>(Table2[[#This Row],[Current Week High]]/Table2[[#This Row],[Close Price]])-1</f>
        <v>1.3340668408746925E-2</v>
      </c>
      <c r="AG213">
        <f>(Table2[[#This Row],[Close Price]]/Table2[[#This Row],[Current Month Low]])-1</f>
        <v>0.30867530597552184</v>
      </c>
      <c r="AH213">
        <f>(Table2[[#This Row],[Current Month High]]/Table2[[#This Row],[Close Price]])-1</f>
        <v>1.3340668408746925E-2</v>
      </c>
      <c r="AI213">
        <v>10.4524824645853</v>
      </c>
      <c r="AJ213">
        <v>105.221563646627</v>
      </c>
      <c r="AK213" t="str">
        <f>IF(AND(Table2[[#This Row],[20D EMA]]&gt;Table2[[#This Row],[50D EMA]],Table2[[#This Row],[50D EMA]]&gt;Table2[[#This Row],[200D EMA]]),"Uptrend","Downtrend/NoTrend")</f>
        <v>Uptrend</v>
      </c>
      <c r="AL213">
        <v>7.0000000000000007E-2</v>
      </c>
      <c r="AM213" t="s">
        <v>3033</v>
      </c>
      <c r="AN213">
        <v>15.65</v>
      </c>
      <c r="AO213" t="s">
        <v>3033</v>
      </c>
      <c r="AP213">
        <v>8.3964628676055003E-2</v>
      </c>
      <c r="AQ213">
        <f>(Table2[[#This Row],[Sharpe Ratio]]-AVERAGE(Table2[Sharpe Ratio]))/_xlfn.STDEV.P(Table2[Sharpe Ratio])</f>
        <v>0.30328376999520684</v>
      </c>
      <c r="AR2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0.43285985064546556</v>
      </c>
      <c r="AS213">
        <f>_xlfn.RANK.AVG(Table2[[#This Row],[1Y Return vs Nifty Z-Score]],Table2[1Y Return vs Nifty Z-Score])</f>
        <v>195</v>
      </c>
      <c r="AT213">
        <f>_xlfn.RANK.AVG(Table2[[#This Row],[6M Return vs Nifty Z-Score]],Table2[6M Return vs Nifty Z-Score])</f>
        <v>274</v>
      </c>
      <c r="AU213">
        <f>_xlfn.RANK.AVG(Table2[[#This Row],[Sharpe Ratio Z-Score]],Table2[Sharpe Ratio Z-Score])</f>
        <v>253</v>
      </c>
      <c r="AV213">
        <f>(Table2[[#This Row],[Rank 1Y]]+Table2[[#This Row],[Rank 6M]]+Table2[[#This Row],[Rank Sharpe]])/3</f>
        <v>240.66666666666666</v>
      </c>
    </row>
    <row r="214" spans="1:48" x14ac:dyDescent="0.3">
      <c r="A214" t="s">
        <v>235</v>
      </c>
      <c r="B214" t="s">
        <v>236</v>
      </c>
      <c r="C214" t="s">
        <v>2994</v>
      </c>
      <c r="D214" t="s">
        <v>62</v>
      </c>
      <c r="E214">
        <v>107843.12787825</v>
      </c>
      <c r="F214">
        <v>1065.8</v>
      </c>
      <c r="G214">
        <v>62.010904978122902</v>
      </c>
      <c r="H214">
        <f>(Table2[[#This Row],[1Y Return vs Nifty]]-AVERAGE(Table2[1Y Return vs Nifty]))/_xlfn.STDEV.P(Table2[1Y Return vs Nifty])</f>
        <v>0.20341020259940168</v>
      </c>
      <c r="I214">
        <v>-4.72142460052721</v>
      </c>
      <c r="J214">
        <f>(Table2[[#This Row],[1M Return vs Nifty]]-AVERAGE(Table2[1M Return vs Nifty]))/_xlfn.STDEV.P(Table2[1M Return vs Nifty])</f>
        <v>-0.71332789482647885</v>
      </c>
      <c r="K214">
        <v>46.294741211835998</v>
      </c>
      <c r="L214">
        <f>(Table2[[#This Row],[6M Return vs Nifty]]-AVERAGE(Table2[6M Return vs Nifty]))/_xlfn.STDEV.P(Table2[6M Return vs Nifty])</f>
        <v>1.0224881230253438</v>
      </c>
      <c r="M214">
        <v>-2.7987770407222898</v>
      </c>
      <c r="N214">
        <f>(Table2[[#This Row],[1W Return vs Nifty]]-AVERAGE(Table2[1W Return vs Nifty]))/_xlfn.STDEV.P(Table2[1W Return vs Nifty])</f>
        <v>-0.28210030214893428</v>
      </c>
      <c r="O214">
        <v>1067.19</v>
      </c>
      <c r="P214">
        <v>1026.1789742380899</v>
      </c>
      <c r="Q214">
        <v>847.26707341147505</v>
      </c>
      <c r="R214">
        <v>48.508313865713497</v>
      </c>
      <c r="S214">
        <f>(Table2[[#This Row],[Close Price]]-Table2[[#This Row],[20D EMA]])/Table2[[#This Row],[20D EMA]]</f>
        <v>-1.302485967822131E-3</v>
      </c>
      <c r="T214">
        <f>(Table2[[#This Row],[Close Price]]-Table2[[#This Row],[50D EMA]])/Table2[[#This Row],[50D EMA]]</f>
        <v>3.8610249046787906E-2</v>
      </c>
      <c r="U214">
        <f>(Table2[[#This Row],[Close Price]]-Table2[[#This Row],[200D EMA]])/Table2[[#This Row],[200D EMA]]</f>
        <v>0.25792684909684249</v>
      </c>
      <c r="V214">
        <v>0.73369966567123901</v>
      </c>
      <c r="W214">
        <v>1063.1500000000001</v>
      </c>
      <c r="X214">
        <v>1085</v>
      </c>
      <c r="Y214">
        <v>1063.05</v>
      </c>
      <c r="Z214">
        <v>1091.3</v>
      </c>
      <c r="AA214">
        <v>933.8</v>
      </c>
      <c r="AB214">
        <v>1111.8</v>
      </c>
      <c r="AC214">
        <f>(Table2[[#This Row],[Close Price]]/Table2[[#This Row],[Day Low]])-1</f>
        <v>2.4925927667778236E-3</v>
      </c>
      <c r="AD214">
        <f>(Table2[[#This Row],[Day High]]/Table2[[#This Row],[Close Price]])-1</f>
        <v>1.8014636892475178E-2</v>
      </c>
      <c r="AE214">
        <f>(Table2[[#This Row],[Close Price]]/Table2[[#This Row],[Current Week Low]])-1</f>
        <v>2.5868961949109259E-3</v>
      </c>
      <c r="AF214">
        <f>(Table2[[#This Row],[Current Week High]]/Table2[[#This Row],[Close Price]])-1</f>
        <v>2.3925689622818602E-2</v>
      </c>
      <c r="AG214">
        <f>(Table2[[#This Row],[Close Price]]/Table2[[#This Row],[Current Month Low]])-1</f>
        <v>0.14135789248233022</v>
      </c>
      <c r="AH214">
        <f>(Table2[[#This Row],[Current Month High]]/Table2[[#This Row],[Close Price]])-1</f>
        <v>4.3160067554888437E-2</v>
      </c>
      <c r="AI214">
        <v>10.0112591480578</v>
      </c>
      <c r="AJ214">
        <v>91.243495424367495</v>
      </c>
      <c r="AK214" t="str">
        <f>IF(AND(Table2[[#This Row],[20D EMA]]&gt;Table2[[#This Row],[50D EMA]],Table2[[#This Row],[50D EMA]]&gt;Table2[[#This Row],[200D EMA]]),"Uptrend","Downtrend/NoTrend")</f>
        <v>Uptrend</v>
      </c>
      <c r="AL214">
        <v>0.06</v>
      </c>
      <c r="AM214" t="s">
        <v>3033</v>
      </c>
      <c r="AN214">
        <v>0.95</v>
      </c>
      <c r="AO214" t="s">
        <v>3033</v>
      </c>
      <c r="AP214">
        <v>3.7716642883826999E-2</v>
      </c>
      <c r="AQ214">
        <f>(Table2[[#This Row],[Sharpe Ratio]]-AVERAGE(Table2[Sharpe Ratio]))/_xlfn.STDEV.P(Table2[Sharpe Ratio])</f>
        <v>-0.2202968315115344</v>
      </c>
      <c r="AR2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1.0173297137797965E-2</v>
      </c>
      <c r="AS214">
        <f>_xlfn.RANK.AVG(Table2[[#This Row],[1Y Return vs Nifty Z-Score]],Table2[1Y Return vs Nifty Z-Score])</f>
        <v>227</v>
      </c>
      <c r="AT214">
        <f>_xlfn.RANK.AVG(Table2[[#This Row],[6M Return vs Nifty Z-Score]],Table2[6M Return vs Nifty Z-Score])</f>
        <v>94</v>
      </c>
      <c r="AU214">
        <f>_xlfn.RANK.AVG(Table2[[#This Row],[Sharpe Ratio Z-Score]],Table2[Sharpe Ratio Z-Score])</f>
        <v>401</v>
      </c>
      <c r="AV214">
        <f>(Table2[[#This Row],[Rank 1Y]]+Table2[[#This Row],[Rank 6M]]+Table2[[#This Row],[Rank Sharpe]])/3</f>
        <v>240.66666666666666</v>
      </c>
    </row>
    <row r="215" spans="1:48" x14ac:dyDescent="0.3">
      <c r="A215" t="s">
        <v>1037</v>
      </c>
      <c r="B215" t="s">
        <v>1038</v>
      </c>
      <c r="C215" t="s">
        <v>2995</v>
      </c>
      <c r="D215" t="s">
        <v>129</v>
      </c>
      <c r="E215">
        <v>11994.6455136</v>
      </c>
      <c r="F215">
        <v>387.15</v>
      </c>
      <c r="G215">
        <v>17.485541950840201</v>
      </c>
      <c r="H215">
        <f>(Table2[[#This Row],[1Y Return vs Nifty]]-AVERAGE(Table2[1Y Return vs Nifty]))/_xlfn.STDEV.P(Table2[1Y Return vs Nifty])</f>
        <v>-0.32466576143490761</v>
      </c>
      <c r="I215">
        <v>7.0426409400787904</v>
      </c>
      <c r="J215">
        <f>(Table2[[#This Row],[1M Return vs Nifty]]-AVERAGE(Table2[1M Return vs Nifty]))/_xlfn.STDEV.P(Table2[1M Return vs Nifty])</f>
        <v>0.42128204712026968</v>
      </c>
      <c r="K215">
        <v>14.132312995600399</v>
      </c>
      <c r="L215">
        <f>(Table2[[#This Row],[6M Return vs Nifty]]-AVERAGE(Table2[6M Return vs Nifty]))/_xlfn.STDEV.P(Table2[6M Return vs Nifty])</f>
        <v>4.6962561475266972E-2</v>
      </c>
      <c r="M215">
        <v>-2.5684969451061299</v>
      </c>
      <c r="N215">
        <f>(Table2[[#This Row],[1W Return vs Nifty]]-AVERAGE(Table2[1W Return vs Nifty]))/_xlfn.STDEV.P(Table2[1W Return vs Nifty])</f>
        <v>-0.23138013369199828</v>
      </c>
      <c r="O215">
        <v>380.85</v>
      </c>
      <c r="P215">
        <v>360.81743784173199</v>
      </c>
      <c r="Q215">
        <v>326.192175329083</v>
      </c>
      <c r="R215">
        <v>56.653346422127903</v>
      </c>
      <c r="S215">
        <f>(Table2[[#This Row],[Close Price]]-Table2[[#This Row],[20D EMA]])/Table2[[#This Row],[20D EMA]]</f>
        <v>1.6541945647892752E-2</v>
      </c>
      <c r="T215">
        <f>(Table2[[#This Row],[Close Price]]-Table2[[#This Row],[50D EMA]])/Table2[[#This Row],[50D EMA]]</f>
        <v>7.2980292515181691E-2</v>
      </c>
      <c r="U215">
        <f>(Table2[[#This Row],[Close Price]]-Table2[[#This Row],[200D EMA]])/Table2[[#This Row],[200D EMA]]</f>
        <v>0.18687702919120891</v>
      </c>
      <c r="V215">
        <v>1.6105540793398001</v>
      </c>
      <c r="W215">
        <v>385.35</v>
      </c>
      <c r="X215">
        <v>394.8</v>
      </c>
      <c r="Y215">
        <v>385.35</v>
      </c>
      <c r="Z215">
        <v>409.9</v>
      </c>
      <c r="AA215">
        <v>312.25</v>
      </c>
      <c r="AB215">
        <v>423.95</v>
      </c>
      <c r="AC215">
        <f>(Table2[[#This Row],[Close Price]]/Table2[[#This Row],[Day Low]])-1</f>
        <v>4.6710782405603446E-3</v>
      </c>
      <c r="AD215">
        <f>(Table2[[#This Row],[Day High]]/Table2[[#This Row],[Close Price]])-1</f>
        <v>1.97597830298335E-2</v>
      </c>
      <c r="AE215">
        <f>(Table2[[#This Row],[Close Price]]/Table2[[#This Row],[Current Week Low]])-1</f>
        <v>4.6710782405603446E-3</v>
      </c>
      <c r="AF215">
        <f>(Table2[[#This Row],[Current Week High]]/Table2[[#This Row],[Close Price]])-1</f>
        <v>5.8762753454733252E-2</v>
      </c>
      <c r="AG215">
        <f>(Table2[[#This Row],[Close Price]]/Table2[[#This Row],[Current Month Low]])-1</f>
        <v>0.2398718975180143</v>
      </c>
      <c r="AH215">
        <f>(Table2[[#This Row],[Current Month High]]/Table2[[#This Row],[Close Price]])-1</f>
        <v>9.5053596797107121E-2</v>
      </c>
      <c r="AI215">
        <v>9.5053596797107094</v>
      </c>
      <c r="AJ215">
        <v>53.144778481012601</v>
      </c>
      <c r="AK215" t="str">
        <f>IF(AND(Table2[[#This Row],[20D EMA]]&gt;Table2[[#This Row],[50D EMA]],Table2[[#This Row],[50D EMA]]&gt;Table2[[#This Row],[200D EMA]]),"Uptrend","Downtrend/NoTrend")</f>
        <v>Uptrend</v>
      </c>
      <c r="AL215">
        <v>0.02</v>
      </c>
      <c r="AM215" t="s">
        <v>3033</v>
      </c>
      <c r="AN215">
        <v>6.62</v>
      </c>
      <c r="AO215" t="s">
        <v>3033</v>
      </c>
      <c r="AP215">
        <v>0.20805766655489999</v>
      </c>
      <c r="AQ215">
        <f>(Table2[[#This Row],[Sharpe Ratio]]-AVERAGE(Table2[Sharpe Ratio]))/_xlfn.STDEV.P(Table2[Sharpe Ratio])</f>
        <v>1.7081602484498246</v>
      </c>
      <c r="AR2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1.6203589619184553</v>
      </c>
      <c r="AS215">
        <f>_xlfn.RANK.AVG(Table2[[#This Row],[1Y Return vs Nifty Z-Score]],Table2[1Y Return vs Nifty Z-Score])</f>
        <v>405</v>
      </c>
      <c r="AT215">
        <f>_xlfn.RANK.AVG(Table2[[#This Row],[6M Return vs Nifty Z-Score]],Table2[6M Return vs Nifty Z-Score])</f>
        <v>286</v>
      </c>
      <c r="AU215">
        <f>_xlfn.RANK.AVG(Table2[[#This Row],[Sharpe Ratio Z-Score]],Table2[Sharpe Ratio Z-Score])</f>
        <v>32</v>
      </c>
      <c r="AV215">
        <f>(Table2[[#This Row],[Rank 1Y]]+Table2[[#This Row],[Rank 6M]]+Table2[[#This Row],[Rank Sharpe]])/3</f>
        <v>241</v>
      </c>
    </row>
    <row r="216" spans="1:48" x14ac:dyDescent="0.3">
      <c r="A216" t="s">
        <v>322</v>
      </c>
      <c r="B216" t="s">
        <v>323</v>
      </c>
      <c r="C216" t="s">
        <v>2993</v>
      </c>
      <c r="D216" t="s">
        <v>324</v>
      </c>
      <c r="E216">
        <v>75624.283959249995</v>
      </c>
      <c r="F216">
        <v>249.25</v>
      </c>
      <c r="G216">
        <v>110.13323329033599</v>
      </c>
      <c r="H216">
        <f>(Table2[[#This Row],[1Y Return vs Nifty]]-AVERAGE(Table2[1Y Return vs Nifty]))/_xlfn.STDEV.P(Table2[1Y Return vs Nifty])</f>
        <v>0.7741465916430178</v>
      </c>
      <c r="I216">
        <v>-7.8990940604929598</v>
      </c>
      <c r="J216">
        <f>(Table2[[#This Row],[1M Return vs Nifty]]-AVERAGE(Table2[1M Return vs Nifty]))/_xlfn.STDEV.P(Table2[1M Return vs Nifty])</f>
        <v>-1.0198048818045682</v>
      </c>
      <c r="K216">
        <v>12.1614355433365</v>
      </c>
      <c r="L216">
        <f>(Table2[[#This Row],[6M Return vs Nifty]]-AVERAGE(Table2[6M Return vs Nifty]))/_xlfn.STDEV.P(Table2[6M Return vs Nifty])</f>
        <v>-1.2816548498636532E-2</v>
      </c>
      <c r="M216">
        <v>-4.8523150705265197</v>
      </c>
      <c r="N216">
        <f>(Table2[[#This Row],[1W Return vs Nifty]]-AVERAGE(Table2[1W Return vs Nifty]))/_xlfn.STDEV.P(Table2[1W Return vs Nifty])</f>
        <v>-0.73440076922015696</v>
      </c>
      <c r="O216">
        <v>260.67</v>
      </c>
      <c r="P216">
        <v>254.66823301832</v>
      </c>
      <c r="Q216">
        <v>214.049260927912</v>
      </c>
      <c r="R216">
        <v>43.609423339017702</v>
      </c>
      <c r="S216">
        <f>(Table2[[#This Row],[Close Price]]-Table2[[#This Row],[20D EMA]])/Table2[[#This Row],[20D EMA]]</f>
        <v>-4.3810181455480164E-2</v>
      </c>
      <c r="T216">
        <f>(Table2[[#This Row],[Close Price]]-Table2[[#This Row],[50D EMA]])/Table2[[#This Row],[50D EMA]]</f>
        <v>-2.1275653245413712E-2</v>
      </c>
      <c r="U216">
        <f>(Table2[[#This Row],[Close Price]]-Table2[[#This Row],[200D EMA]])/Table2[[#This Row],[200D EMA]]</f>
        <v>0.16445157960130954</v>
      </c>
      <c r="V216">
        <v>0.72414576913609996</v>
      </c>
      <c r="W216">
        <v>248.25</v>
      </c>
      <c r="X216">
        <v>256</v>
      </c>
      <c r="Y216">
        <v>248.25</v>
      </c>
      <c r="Z216">
        <v>267.7</v>
      </c>
      <c r="AA216">
        <v>211.15</v>
      </c>
      <c r="AB216">
        <v>275.60000000000002</v>
      </c>
      <c r="AC216">
        <f>(Table2[[#This Row],[Close Price]]/Table2[[#This Row],[Day Low]])-1</f>
        <v>4.0281973816715944E-3</v>
      </c>
      <c r="AD216">
        <f>(Table2[[#This Row],[Day High]]/Table2[[#This Row],[Close Price]])-1</f>
        <v>2.7081243731193583E-2</v>
      </c>
      <c r="AE216">
        <f>(Table2[[#This Row],[Close Price]]/Table2[[#This Row],[Current Week Low]])-1</f>
        <v>4.0281973816715944E-3</v>
      </c>
      <c r="AF216">
        <f>(Table2[[#This Row],[Current Week High]]/Table2[[#This Row],[Close Price]])-1</f>
        <v>7.4022066198595748E-2</v>
      </c>
      <c r="AG216">
        <f>(Table2[[#This Row],[Close Price]]/Table2[[#This Row],[Current Month Low]])-1</f>
        <v>0.18044044518115077</v>
      </c>
      <c r="AH216">
        <f>(Table2[[#This Row],[Current Month High]]/Table2[[#This Row],[Close Price]])-1</f>
        <v>0.10571715145436311</v>
      </c>
      <c r="AI216">
        <v>14.884653961885601</v>
      </c>
      <c r="AJ216">
        <v>140.125240847784</v>
      </c>
      <c r="AK216" t="str">
        <f>IF(AND(Table2[[#This Row],[20D EMA]]&gt;Table2[[#This Row],[50D EMA]],Table2[[#This Row],[50D EMA]]&gt;Table2[[#This Row],[200D EMA]]),"Uptrend","Downtrend/NoTrend")</f>
        <v>Uptrend</v>
      </c>
      <c r="AL216">
        <v>0.03</v>
      </c>
      <c r="AM216" t="s">
        <v>3033</v>
      </c>
      <c r="AN216">
        <v>-3.58</v>
      </c>
      <c r="AO216" t="s">
        <v>3034</v>
      </c>
      <c r="AP216">
        <v>6.7059451139586002E-2</v>
      </c>
      <c r="AQ216">
        <f>(Table2[[#This Row],[Sharpe Ratio]]-AVERAGE(Table2[Sharpe Ratio]))/_xlfn.STDEV.P(Table2[Sharpe Ratio])</f>
        <v>0.11189763995081163</v>
      </c>
      <c r="AR2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-0.88097796792953231</v>
      </c>
      <c r="AS216">
        <f>_xlfn.RANK.AVG(Table2[[#This Row],[1Y Return vs Nifty Z-Score]],Table2[1Y Return vs Nifty Z-Score])</f>
        <v>117</v>
      </c>
      <c r="AT216">
        <f>_xlfn.RANK.AVG(Table2[[#This Row],[6M Return vs Nifty Z-Score]],Table2[6M Return vs Nifty Z-Score])</f>
        <v>309</v>
      </c>
      <c r="AU216">
        <f>_xlfn.RANK.AVG(Table2[[#This Row],[Sharpe Ratio Z-Score]],Table2[Sharpe Ratio Z-Score])</f>
        <v>298</v>
      </c>
      <c r="AV216">
        <f>(Table2[[#This Row],[Rank 1Y]]+Table2[[#This Row],[Rank 6M]]+Table2[[#This Row],[Rank Sharpe]])/3</f>
        <v>241.33333333333334</v>
      </c>
    </row>
    <row r="217" spans="1:48" x14ac:dyDescent="0.3">
      <c r="A217" t="s">
        <v>660</v>
      </c>
      <c r="B217" t="s">
        <v>661</v>
      </c>
      <c r="C217" t="s">
        <v>2995</v>
      </c>
      <c r="D217" t="s">
        <v>216</v>
      </c>
      <c r="E217">
        <v>25760.90096119</v>
      </c>
      <c r="F217">
        <v>4014.75</v>
      </c>
      <c r="G217">
        <v>136.24522220869801</v>
      </c>
      <c r="H217">
        <f>(Table2[[#This Row],[1Y Return vs Nifty]]-AVERAGE(Table2[1Y Return vs Nifty]))/_xlfn.STDEV.P(Table2[1Y Return vs Nifty])</f>
        <v>1.0838378054455422</v>
      </c>
      <c r="I217">
        <v>17.218840754532501</v>
      </c>
      <c r="J217">
        <f>(Table2[[#This Row],[1M Return vs Nifty]]-AVERAGE(Table2[1M Return vs Nifty]))/_xlfn.STDEV.P(Table2[1M Return vs Nifty])</f>
        <v>1.4027469531820793</v>
      </c>
      <c r="K217">
        <v>41.1481270206028</v>
      </c>
      <c r="L217">
        <f>(Table2[[#This Row],[6M Return vs Nifty]]-AVERAGE(Table2[6M Return vs Nifty]))/_xlfn.STDEV.P(Table2[6M Return vs Nifty])</f>
        <v>0.86638505564407153</v>
      </c>
      <c r="M217">
        <v>1.0506029861430399</v>
      </c>
      <c r="N217">
        <f>(Table2[[#This Row],[1W Return vs Nifty]]-AVERAGE(Table2[1W Return vs Nifty]))/_xlfn.STDEV.P(Table2[1W Return vs Nifty])</f>
        <v>0.56574198702055656</v>
      </c>
      <c r="O217">
        <v>3623.26</v>
      </c>
      <c r="P217">
        <v>3267.6354314103201</v>
      </c>
      <c r="Q217">
        <v>2652.4630186110498</v>
      </c>
      <c r="R217">
        <v>75.321261598637605</v>
      </c>
      <c r="S217">
        <f>(Table2[[#This Row],[Close Price]]-Table2[[#This Row],[20D EMA]])/Table2[[#This Row],[20D EMA]]</f>
        <v>0.10804910494968613</v>
      </c>
      <c r="T217">
        <f>(Table2[[#This Row],[Close Price]]-Table2[[#This Row],[50D EMA]])/Table2[[#This Row],[50D EMA]]</f>
        <v>0.22864073556309289</v>
      </c>
      <c r="U217">
        <f>(Table2[[#This Row],[Close Price]]-Table2[[#This Row],[200D EMA]])/Table2[[#This Row],[200D EMA]]</f>
        <v>0.51359320444071843</v>
      </c>
      <c r="V217">
        <v>1.0551077570190499</v>
      </c>
      <c r="W217">
        <v>3970</v>
      </c>
      <c r="X217">
        <v>4098</v>
      </c>
      <c r="Y217">
        <v>3831.35</v>
      </c>
      <c r="Z217">
        <v>4098</v>
      </c>
      <c r="AA217">
        <v>2814</v>
      </c>
      <c r="AB217">
        <v>4098</v>
      </c>
      <c r="AC217">
        <f>(Table2[[#This Row],[Close Price]]/Table2[[#This Row],[Day Low]])-1</f>
        <v>1.1272040302267028E-2</v>
      </c>
      <c r="AD217">
        <f>(Table2[[#This Row],[Day High]]/Table2[[#This Row],[Close Price]])-1</f>
        <v>2.0736035867737757E-2</v>
      </c>
      <c r="AE217">
        <f>(Table2[[#This Row],[Close Price]]/Table2[[#This Row],[Current Week Low]])-1</f>
        <v>4.7868244874522015E-2</v>
      </c>
      <c r="AF217">
        <f>(Table2[[#This Row],[Current Week High]]/Table2[[#This Row],[Close Price]])-1</f>
        <v>2.0736035867737757E-2</v>
      </c>
      <c r="AG217">
        <f>(Table2[[#This Row],[Close Price]]/Table2[[#This Row],[Current Month Low]])-1</f>
        <v>0.42670575692963753</v>
      </c>
      <c r="AH217">
        <f>(Table2[[#This Row],[Current Month High]]/Table2[[#This Row],[Close Price]])-1</f>
        <v>2.0736035867737757E-2</v>
      </c>
      <c r="AI217">
        <v>2.0736035867737699</v>
      </c>
      <c r="AJ217">
        <v>174.775853808774</v>
      </c>
      <c r="AK217" t="str">
        <f>IF(AND(Table2[[#This Row],[20D EMA]]&gt;Table2[[#This Row],[50D EMA]],Table2[[#This Row],[50D EMA]]&gt;Table2[[#This Row],[200D EMA]]),"Uptrend","Downtrend/NoTrend")</f>
        <v>Uptrend</v>
      </c>
      <c r="AL217">
        <v>0.37</v>
      </c>
      <c r="AM217" t="s">
        <v>3033</v>
      </c>
      <c r="AN217">
        <v>20.41</v>
      </c>
      <c r="AO217" t="s">
        <v>3033</v>
      </c>
      <c r="AQ217">
        <f>(Table2[[#This Row],[Sharpe Ratio]]-AVERAGE(Table2[Sharpe Ratio]))/_xlfn.STDEV.P(Table2[Sharpe Ratio])</f>
        <v>-0.64729278019234593</v>
      </c>
      <c r="AR2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3.2714190210999035</v>
      </c>
      <c r="AS217">
        <f>_xlfn.RANK.AVG(Table2[[#This Row],[1Y Return vs Nifty Z-Score]],Table2[1Y Return vs Nifty Z-Score])</f>
        <v>82</v>
      </c>
      <c r="AT217">
        <f>_xlfn.RANK.AVG(Table2[[#This Row],[6M Return vs Nifty Z-Score]],Table2[6M Return vs Nifty Z-Score])</f>
        <v>118</v>
      </c>
      <c r="AU217">
        <f>_xlfn.RANK.AVG(Table2[[#This Row],[Sharpe Ratio Z-Score]],Table2[Sharpe Ratio Z-Score])</f>
        <v>524.5</v>
      </c>
      <c r="AV217">
        <f>(Table2[[#This Row],[Rank 1Y]]+Table2[[#This Row],[Rank 6M]]+Table2[[#This Row],[Rank Sharpe]])/3</f>
        <v>241.5</v>
      </c>
    </row>
    <row r="218" spans="1:48" x14ac:dyDescent="0.3">
      <c r="A218" t="s">
        <v>1384</v>
      </c>
      <c r="B218" t="s">
        <v>1385</v>
      </c>
      <c r="C218" t="s">
        <v>602</v>
      </c>
      <c r="D218" t="s">
        <v>602</v>
      </c>
      <c r="E218">
        <v>7248.7888439999997</v>
      </c>
      <c r="F218">
        <v>389.5</v>
      </c>
      <c r="G218">
        <v>68.867520196123294</v>
      </c>
      <c r="H218">
        <f>(Table2[[#This Row],[1Y Return vs Nifty]]-AVERAGE(Table2[1Y Return vs Nifty]))/_xlfn.STDEV.P(Table2[1Y Return vs Nifty])</f>
        <v>0.28473045346494175</v>
      </c>
      <c r="I218">
        <v>-10.365182311973999</v>
      </c>
      <c r="J218">
        <f>(Table2[[#This Row],[1M Return vs Nifty]]-AVERAGE(Table2[1M Return vs Nifty]))/_xlfn.STDEV.P(Table2[1M Return vs Nifty])</f>
        <v>-1.257651928660134</v>
      </c>
      <c r="K218">
        <v>20.556084851020699</v>
      </c>
      <c r="L218">
        <f>(Table2[[#This Row],[6M Return vs Nifty]]-AVERAGE(Table2[6M Return vs Nifty]))/_xlfn.STDEV.P(Table2[6M Return vs Nifty])</f>
        <v>0.24180337400338048</v>
      </c>
      <c r="M218">
        <v>-3.4163746684129199</v>
      </c>
      <c r="N218">
        <f>(Table2[[#This Row],[1W Return vs Nifty]]-AVERAGE(Table2[1W Return vs Nifty]))/_xlfn.STDEV.P(Table2[1W Return vs Nifty])</f>
        <v>-0.41812880097015231</v>
      </c>
      <c r="O218">
        <v>367.67</v>
      </c>
      <c r="P218">
        <v>363.40482127981801</v>
      </c>
      <c r="Q218">
        <v>311.91103360284097</v>
      </c>
      <c r="R218">
        <v>50.366091877595302</v>
      </c>
      <c r="S218">
        <f>(Table2[[#This Row],[Close Price]]-Table2[[#This Row],[20D EMA]])/Table2[[#This Row],[20D EMA]]</f>
        <v>5.9373895068947649E-2</v>
      </c>
      <c r="T218">
        <f>(Table2[[#This Row],[Close Price]]-Table2[[#This Row],[50D EMA]])/Table2[[#This Row],[50D EMA]]</f>
        <v>7.1807464271611762E-2</v>
      </c>
      <c r="U218">
        <f>(Table2[[#This Row],[Close Price]]-Table2[[#This Row],[200D EMA]])/Table2[[#This Row],[200D EMA]]</f>
        <v>0.24875351635028639</v>
      </c>
      <c r="V218">
        <v>0.76486393905760497</v>
      </c>
      <c r="W218">
        <v>372</v>
      </c>
      <c r="X218">
        <v>399</v>
      </c>
      <c r="Y218">
        <v>364.3</v>
      </c>
      <c r="Z218">
        <v>399</v>
      </c>
      <c r="AA218">
        <v>307.85000000000002</v>
      </c>
      <c r="AB218">
        <v>399</v>
      </c>
      <c r="AC218">
        <f>(Table2[[#This Row],[Close Price]]/Table2[[#This Row],[Day Low]])-1</f>
        <v>4.7043010752688241E-2</v>
      </c>
      <c r="AD218">
        <f>(Table2[[#This Row],[Day High]]/Table2[[#This Row],[Close Price]])-1</f>
        <v>2.4390243902439046E-2</v>
      </c>
      <c r="AE218">
        <f>(Table2[[#This Row],[Close Price]]/Table2[[#This Row],[Current Week Low]])-1</f>
        <v>6.9173757891847432E-2</v>
      </c>
      <c r="AF218">
        <f>(Table2[[#This Row],[Current Week High]]/Table2[[#This Row],[Close Price]])-1</f>
        <v>2.4390243902439046E-2</v>
      </c>
      <c r="AG218">
        <f>(Table2[[#This Row],[Close Price]]/Table2[[#This Row],[Current Month Low]])-1</f>
        <v>0.26522657138216665</v>
      </c>
      <c r="AH218">
        <f>(Table2[[#This Row],[Current Month High]]/Table2[[#This Row],[Close Price]])-1</f>
        <v>2.4390243902439046E-2</v>
      </c>
      <c r="AI218">
        <v>3.9794608472400501</v>
      </c>
      <c r="AJ218">
        <v>101.032258064516</v>
      </c>
      <c r="AK218" t="str">
        <f>IF(AND(Table2[[#This Row],[20D EMA]]&gt;Table2[[#This Row],[50D EMA]],Table2[[#This Row],[50D EMA]]&gt;Table2[[#This Row],[200D EMA]]),"Uptrend","Downtrend/NoTrend")</f>
        <v>Uptrend</v>
      </c>
      <c r="AL218">
        <v>-0.05</v>
      </c>
      <c r="AM218" t="s">
        <v>3034</v>
      </c>
      <c r="AN218">
        <v>9.75</v>
      </c>
      <c r="AO218" t="s">
        <v>3033</v>
      </c>
      <c r="AP218">
        <v>7.2951887517753999E-2</v>
      </c>
      <c r="AQ218">
        <f>(Table2[[#This Row],[Sharpe Ratio]]-AVERAGE(Table2[Sharpe Ratio]))/_xlfn.STDEV.P(Table2[Sharpe Ratio])</f>
        <v>0.17860682372114284</v>
      </c>
      <c r="AR2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-0.97064007844082112</v>
      </c>
      <c r="AS218">
        <f>_xlfn.RANK.AVG(Table2[[#This Row],[1Y Return vs Nifty Z-Score]],Table2[1Y Return vs Nifty Z-Score])</f>
        <v>201</v>
      </c>
      <c r="AT218">
        <f>_xlfn.RANK.AVG(Table2[[#This Row],[6M Return vs Nifty Z-Score]],Table2[6M Return vs Nifty Z-Score])</f>
        <v>244</v>
      </c>
      <c r="AU218">
        <f>_xlfn.RANK.AVG(Table2[[#This Row],[Sharpe Ratio Z-Score]],Table2[Sharpe Ratio Z-Score])</f>
        <v>283</v>
      </c>
      <c r="AV218">
        <f>(Table2[[#This Row],[Rank 1Y]]+Table2[[#This Row],[Rank 6M]]+Table2[[#This Row],[Rank Sharpe]])/3</f>
        <v>242.66666666666666</v>
      </c>
    </row>
    <row r="219" spans="1:48" x14ac:dyDescent="0.3">
      <c r="A219" t="s">
        <v>578</v>
      </c>
      <c r="B219" t="s">
        <v>579</v>
      </c>
      <c r="C219" t="s">
        <v>2995</v>
      </c>
      <c r="D219" t="s">
        <v>230</v>
      </c>
      <c r="E219">
        <v>32653.913261040001</v>
      </c>
      <c r="F219">
        <v>1689.5</v>
      </c>
      <c r="G219">
        <v>15.878765821798099</v>
      </c>
      <c r="H219">
        <f>(Table2[[#This Row],[1Y Return vs Nifty]]-AVERAGE(Table2[1Y Return vs Nifty]))/_xlfn.STDEV.P(Table2[1Y Return vs Nifty])</f>
        <v>-0.34372231248001217</v>
      </c>
      <c r="I219">
        <v>-0.61399904996516097</v>
      </c>
      <c r="J219">
        <f>(Table2[[#This Row],[1M Return vs Nifty]]-AVERAGE(Table2[1M Return vs Nifty]))/_xlfn.STDEV.P(Table2[1M Return vs Nifty])</f>
        <v>-0.31717863423389198</v>
      </c>
      <c r="K219">
        <v>41.796287694201801</v>
      </c>
      <c r="L219">
        <f>(Table2[[#This Row],[6M Return vs Nifty]]-AVERAGE(Table2[6M Return vs Nifty]))/_xlfn.STDEV.P(Table2[6M Return vs Nifty])</f>
        <v>0.88604455712313457</v>
      </c>
      <c r="M219">
        <v>-5.2438405748936399</v>
      </c>
      <c r="N219">
        <f>(Table2[[#This Row],[1W Return vs Nifty]]-AVERAGE(Table2[1W Return vs Nifty]))/_xlfn.STDEV.P(Table2[1W Return vs Nifty])</f>
        <v>-0.82063592334215141</v>
      </c>
      <c r="O219">
        <v>1678.48</v>
      </c>
      <c r="P219">
        <v>1566.4068532148699</v>
      </c>
      <c r="Q219">
        <v>1305.75734331336</v>
      </c>
      <c r="R219">
        <v>54.182771884342102</v>
      </c>
      <c r="S219">
        <f>(Table2[[#This Row],[Close Price]]-Table2[[#This Row],[20D EMA]])/Table2[[#This Row],[20D EMA]]</f>
        <v>6.5654639912301497E-3</v>
      </c>
      <c r="T219">
        <f>(Table2[[#This Row],[Close Price]]-Table2[[#This Row],[50D EMA]])/Table2[[#This Row],[50D EMA]]</f>
        <v>7.858312579040086E-2</v>
      </c>
      <c r="U219">
        <f>(Table2[[#This Row],[Close Price]]-Table2[[#This Row],[200D EMA]])/Table2[[#This Row],[200D EMA]]</f>
        <v>0.29388512241707387</v>
      </c>
      <c r="V219">
        <v>0.94604936652166904</v>
      </c>
      <c r="W219">
        <v>1668</v>
      </c>
      <c r="X219">
        <v>1740.35</v>
      </c>
      <c r="Y219">
        <v>1668</v>
      </c>
      <c r="Z219">
        <v>1740.35</v>
      </c>
      <c r="AA219">
        <v>1500</v>
      </c>
      <c r="AB219">
        <v>1841.15</v>
      </c>
      <c r="AC219">
        <f>(Table2[[#This Row],[Close Price]]/Table2[[#This Row],[Day Low]])-1</f>
        <v>1.2889688249400511E-2</v>
      </c>
      <c r="AD219">
        <f>(Table2[[#This Row],[Day High]]/Table2[[#This Row],[Close Price]])-1</f>
        <v>3.0097662030186489E-2</v>
      </c>
      <c r="AE219">
        <f>(Table2[[#This Row],[Close Price]]/Table2[[#This Row],[Current Week Low]])-1</f>
        <v>1.2889688249400511E-2</v>
      </c>
      <c r="AF219">
        <f>(Table2[[#This Row],[Current Week High]]/Table2[[#This Row],[Close Price]])-1</f>
        <v>3.0097662030186489E-2</v>
      </c>
      <c r="AG219">
        <f>(Table2[[#This Row],[Close Price]]/Table2[[#This Row],[Current Month Low]])-1</f>
        <v>0.12633333333333341</v>
      </c>
      <c r="AH219">
        <f>(Table2[[#This Row],[Current Month High]]/Table2[[#This Row],[Close Price]])-1</f>
        <v>8.9760284107724297E-2</v>
      </c>
      <c r="AI219">
        <v>8.97602841077242</v>
      </c>
      <c r="AJ219">
        <v>64.732839313572498</v>
      </c>
      <c r="AK219" t="str">
        <f>IF(AND(Table2[[#This Row],[20D EMA]]&gt;Table2[[#This Row],[50D EMA]],Table2[[#This Row],[50D EMA]]&gt;Table2[[#This Row],[200D EMA]]),"Uptrend","Downtrend/NoTrend")</f>
        <v>Uptrend</v>
      </c>
      <c r="AL219">
        <v>0.22</v>
      </c>
      <c r="AM219" t="s">
        <v>3033</v>
      </c>
      <c r="AN219">
        <v>4.16</v>
      </c>
      <c r="AO219" t="s">
        <v>3033</v>
      </c>
      <c r="AP219">
        <v>0.10444525062509701</v>
      </c>
      <c r="AQ219">
        <f>(Table2[[#This Row],[Sharpe Ratio]]-AVERAGE(Table2[Sharpe Ratio]))/_xlfn.STDEV.P(Table2[Sharpe Ratio])</f>
        <v>0.53514805933931975</v>
      </c>
      <c r="AR2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-6.0344253593601183E-2</v>
      </c>
      <c r="AS219">
        <f>_xlfn.RANK.AVG(Table2[[#This Row],[1Y Return vs Nifty Z-Score]],Table2[1Y Return vs Nifty Z-Score])</f>
        <v>409</v>
      </c>
      <c r="AT219">
        <f>_xlfn.RANK.AVG(Table2[[#This Row],[6M Return vs Nifty Z-Score]],Table2[6M Return vs Nifty Z-Score])</f>
        <v>115</v>
      </c>
      <c r="AU219">
        <f>_xlfn.RANK.AVG(Table2[[#This Row],[Sharpe Ratio Z-Score]],Table2[Sharpe Ratio Z-Score])</f>
        <v>207</v>
      </c>
      <c r="AV219">
        <f>(Table2[[#This Row],[Rank 1Y]]+Table2[[#This Row],[Rank 6M]]+Table2[[#This Row],[Rank Sharpe]])/3</f>
        <v>243.66666666666666</v>
      </c>
    </row>
    <row r="220" spans="1:48" x14ac:dyDescent="0.3">
      <c r="A220" t="s">
        <v>1045</v>
      </c>
      <c r="B220" t="s">
        <v>1046</v>
      </c>
      <c r="C220" t="s">
        <v>2996</v>
      </c>
      <c r="D220" t="s">
        <v>72</v>
      </c>
      <c r="E220">
        <v>11870.14920453</v>
      </c>
      <c r="F220">
        <v>29.28</v>
      </c>
      <c r="G220">
        <v>79.958838292772597</v>
      </c>
      <c r="H220">
        <f>(Table2[[#This Row],[1Y Return vs Nifty]]-AVERAGE(Table2[1Y Return vs Nifty]))/_xlfn.STDEV.P(Table2[1Y Return vs Nifty])</f>
        <v>0.41627477108702104</v>
      </c>
      <c r="I220">
        <v>10.342025808848801</v>
      </c>
      <c r="J220">
        <f>(Table2[[#This Row],[1M Return vs Nifty]]-AVERAGE(Table2[1M Return vs Nifty]))/_xlfn.STDEV.P(Table2[1M Return vs Nifty])</f>
        <v>0.73949813164424993</v>
      </c>
      <c r="K220">
        <v>18.236173421503299</v>
      </c>
      <c r="L220">
        <f>(Table2[[#This Row],[6M Return vs Nifty]]-AVERAGE(Table2[6M Return vs Nifty]))/_xlfn.STDEV.P(Table2[6M Return vs Nifty])</f>
        <v>0.17143763902805997</v>
      </c>
      <c r="M220">
        <v>-6.6366917425436398</v>
      </c>
      <c r="N220">
        <f>(Table2[[#This Row],[1W Return vs Nifty]]-AVERAGE(Table2[1W Return vs Nifty]))/_xlfn.STDEV.P(Table2[1W Return vs Nifty])</f>
        <v>-1.1274173048142304</v>
      </c>
      <c r="O220">
        <v>28.59</v>
      </c>
      <c r="P220">
        <v>27.464690122388401</v>
      </c>
      <c r="Q220">
        <v>24.338066397228399</v>
      </c>
      <c r="R220">
        <v>56.221041048946702</v>
      </c>
      <c r="S220">
        <f>(Table2[[#This Row],[Close Price]]-Table2[[#This Row],[20D EMA]])/Table2[[#This Row],[20D EMA]]</f>
        <v>2.4134312696747158E-2</v>
      </c>
      <c r="T220">
        <f>(Table2[[#This Row],[Close Price]]-Table2[[#This Row],[50D EMA]])/Table2[[#This Row],[50D EMA]]</f>
        <v>6.6096135420505381E-2</v>
      </c>
      <c r="U220">
        <f>(Table2[[#This Row],[Close Price]]-Table2[[#This Row],[200D EMA]])/Table2[[#This Row],[200D EMA]]</f>
        <v>0.20305366589575849</v>
      </c>
      <c r="V220">
        <v>2.0995793496578599</v>
      </c>
      <c r="W220">
        <v>29.24</v>
      </c>
      <c r="X220">
        <v>29.79</v>
      </c>
      <c r="Y220">
        <v>29.24</v>
      </c>
      <c r="Z220">
        <v>30.41</v>
      </c>
      <c r="AA220">
        <v>23.3</v>
      </c>
      <c r="AB220">
        <v>33.11</v>
      </c>
      <c r="AC220">
        <f>(Table2[[#This Row],[Close Price]]/Table2[[#This Row],[Day Low]])-1</f>
        <v>1.3679890560875929E-3</v>
      </c>
      <c r="AD220">
        <f>(Table2[[#This Row],[Day High]]/Table2[[#This Row],[Close Price]])-1</f>
        <v>1.741803278688514E-2</v>
      </c>
      <c r="AE220">
        <f>(Table2[[#This Row],[Close Price]]/Table2[[#This Row],[Current Week Low]])-1</f>
        <v>1.3679890560875929E-3</v>
      </c>
      <c r="AF220">
        <f>(Table2[[#This Row],[Current Week High]]/Table2[[#This Row],[Close Price]])-1</f>
        <v>3.8592896174863389E-2</v>
      </c>
      <c r="AG220">
        <f>(Table2[[#This Row],[Close Price]]/Table2[[#This Row],[Current Month Low]])-1</f>
        <v>0.25665236051502149</v>
      </c>
      <c r="AH220">
        <f>(Table2[[#This Row],[Current Month High]]/Table2[[#This Row],[Close Price]])-1</f>
        <v>0.13080601092896171</v>
      </c>
      <c r="AI220">
        <v>17.657103825136598</v>
      </c>
      <c r="AJ220">
        <v>112.173913043478</v>
      </c>
      <c r="AK220" t="str">
        <f>IF(AND(Table2[[#This Row],[20D EMA]]&gt;Table2[[#This Row],[50D EMA]],Table2[[#This Row],[50D EMA]]&gt;Table2[[#This Row],[200D EMA]]),"Uptrend","Downtrend/NoTrend")</f>
        <v>Uptrend</v>
      </c>
      <c r="AL220">
        <v>-0.15</v>
      </c>
      <c r="AM220" t="s">
        <v>3034</v>
      </c>
      <c r="AN220">
        <v>17.12</v>
      </c>
      <c r="AO220" t="s">
        <v>3033</v>
      </c>
      <c r="AP220">
        <v>6.3494976911123005E-2</v>
      </c>
      <c r="AQ220">
        <f>(Table2[[#This Row],[Sharpe Ratio]]-AVERAGE(Table2[Sharpe Ratio]))/_xlfn.STDEV.P(Table2[Sharpe Ratio])</f>
        <v>7.1543675802440795E-2</v>
      </c>
      <c r="AR2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0.27133691274754113</v>
      </c>
      <c r="AS220">
        <f>_xlfn.RANK.AVG(Table2[[#This Row],[1Y Return vs Nifty Z-Score]],Table2[1Y Return vs Nifty Z-Score])</f>
        <v>162</v>
      </c>
      <c r="AT220">
        <f>_xlfn.RANK.AVG(Table2[[#This Row],[6M Return vs Nifty Z-Score]],Table2[6M Return vs Nifty Z-Score])</f>
        <v>254</v>
      </c>
      <c r="AU220">
        <f>_xlfn.RANK.AVG(Table2[[#This Row],[Sharpe Ratio Z-Score]],Table2[Sharpe Ratio Z-Score])</f>
        <v>315</v>
      </c>
      <c r="AV220">
        <f>(Table2[[#This Row],[Rank 1Y]]+Table2[[#This Row],[Rank 6M]]+Table2[[#This Row],[Rank Sharpe]])/3</f>
        <v>243.66666666666666</v>
      </c>
    </row>
    <row r="221" spans="1:48" x14ac:dyDescent="0.3">
      <c r="A221" t="s">
        <v>544</v>
      </c>
      <c r="B221" t="s">
        <v>545</v>
      </c>
      <c r="C221" t="s">
        <v>2994</v>
      </c>
      <c r="D221" t="s">
        <v>62</v>
      </c>
      <c r="E221">
        <v>34239.29990826</v>
      </c>
      <c r="F221">
        <v>1226.4000000000001</v>
      </c>
      <c r="G221">
        <v>62.320955798657202</v>
      </c>
      <c r="H221">
        <f>(Table2[[#This Row],[1Y Return vs Nifty]]-AVERAGE(Table2[1Y Return vs Nifty]))/_xlfn.STDEV.P(Table2[1Y Return vs Nifty])</f>
        <v>0.20708744125218828</v>
      </c>
      <c r="I221">
        <v>11.922466294396701</v>
      </c>
      <c r="J221">
        <f>(Table2[[#This Row],[1M Return vs Nifty]]-AVERAGE(Table2[1M Return vs Nifty]))/_xlfn.STDEV.P(Table2[1M Return vs Nifty])</f>
        <v>0.89192702464627083</v>
      </c>
      <c r="K221">
        <v>33.995316976855896</v>
      </c>
      <c r="L221">
        <f>(Table2[[#This Row],[6M Return vs Nifty]]-AVERAGE(Table2[6M Return vs Nifty]))/_xlfn.STDEV.P(Table2[6M Return vs Nifty])</f>
        <v>0.64943162825748946</v>
      </c>
      <c r="M221">
        <v>-4.1831232878775504</v>
      </c>
      <c r="N221">
        <f>(Table2[[#This Row],[1W Return vs Nifty]]-AVERAGE(Table2[1W Return vs Nifty]))/_xlfn.STDEV.P(Table2[1W Return vs Nifty])</f>
        <v>-0.58700843878388653</v>
      </c>
      <c r="O221">
        <v>1192.53</v>
      </c>
      <c r="P221">
        <v>1121.1046076140501</v>
      </c>
      <c r="Q221">
        <v>934.33086265392296</v>
      </c>
      <c r="R221">
        <v>53.786137744647</v>
      </c>
      <c r="S221">
        <f>(Table2[[#This Row],[Close Price]]-Table2[[#This Row],[20D EMA]])/Table2[[#This Row],[20D EMA]]</f>
        <v>2.8401801212548212E-2</v>
      </c>
      <c r="T221">
        <f>(Table2[[#This Row],[Close Price]]-Table2[[#This Row],[50D EMA]])/Table2[[#This Row],[50D EMA]]</f>
        <v>9.3921112865677225E-2</v>
      </c>
      <c r="U221">
        <f>(Table2[[#This Row],[Close Price]]-Table2[[#This Row],[200D EMA]])/Table2[[#This Row],[200D EMA]]</f>
        <v>0.31259712059223693</v>
      </c>
      <c r="V221">
        <v>0.73115001079286401</v>
      </c>
      <c r="W221">
        <v>1199.3</v>
      </c>
      <c r="X221">
        <v>1240</v>
      </c>
      <c r="Y221">
        <v>1199.3</v>
      </c>
      <c r="Z221">
        <v>1240</v>
      </c>
      <c r="AA221">
        <v>1037.1500000000001</v>
      </c>
      <c r="AB221">
        <v>1264</v>
      </c>
      <c r="AC221">
        <f>(Table2[[#This Row],[Close Price]]/Table2[[#This Row],[Day Low]])-1</f>
        <v>2.2596514633536291E-2</v>
      </c>
      <c r="AD221">
        <f>(Table2[[#This Row],[Day High]]/Table2[[#This Row],[Close Price]])-1</f>
        <v>1.1089367253750648E-2</v>
      </c>
      <c r="AE221">
        <f>(Table2[[#This Row],[Close Price]]/Table2[[#This Row],[Current Week Low]])-1</f>
        <v>2.2596514633536291E-2</v>
      </c>
      <c r="AF221">
        <f>(Table2[[#This Row],[Current Week High]]/Table2[[#This Row],[Close Price]])-1</f>
        <v>1.1089367253750648E-2</v>
      </c>
      <c r="AG221">
        <f>(Table2[[#This Row],[Close Price]]/Table2[[#This Row],[Current Month Low]])-1</f>
        <v>0.18247119510196219</v>
      </c>
      <c r="AH221">
        <f>(Table2[[#This Row],[Current Month High]]/Table2[[#This Row],[Close Price]])-1</f>
        <v>3.0658838878016903E-2</v>
      </c>
      <c r="AI221">
        <v>3.0658838878016899</v>
      </c>
      <c r="AJ221">
        <v>95.286624203821603</v>
      </c>
      <c r="AK221" t="str">
        <f>IF(AND(Table2[[#This Row],[20D EMA]]&gt;Table2[[#This Row],[50D EMA]],Table2[[#This Row],[50D EMA]]&gt;Table2[[#This Row],[200D EMA]]),"Uptrend","Downtrend/NoTrend")</f>
        <v>Uptrend</v>
      </c>
      <c r="AL221">
        <v>0.19</v>
      </c>
      <c r="AM221" t="s">
        <v>3033</v>
      </c>
      <c r="AN221">
        <v>2.7</v>
      </c>
      <c r="AO221" t="s">
        <v>3033</v>
      </c>
      <c r="AP221">
        <v>5.2753388271704997E-2</v>
      </c>
      <c r="AQ221">
        <f>(Table2[[#This Row],[Sharpe Ratio]]-AVERAGE(Table2[Sharpe Ratio]))/_xlfn.STDEV.P(Table2[Sharpe Ratio])</f>
        <v>-5.0063510859288146E-2</v>
      </c>
      <c r="AR2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1.1113741445127738</v>
      </c>
      <c r="AS221">
        <f>_xlfn.RANK.AVG(Table2[[#This Row],[1Y Return vs Nifty Z-Score]],Table2[1Y Return vs Nifty Z-Score])</f>
        <v>223</v>
      </c>
      <c r="AT221">
        <f>_xlfn.RANK.AVG(Table2[[#This Row],[6M Return vs Nifty Z-Score]],Table2[6M Return vs Nifty Z-Score])</f>
        <v>153</v>
      </c>
      <c r="AU221">
        <f>_xlfn.RANK.AVG(Table2[[#This Row],[Sharpe Ratio Z-Score]],Table2[Sharpe Ratio Z-Score])</f>
        <v>358</v>
      </c>
      <c r="AV221">
        <f>(Table2[[#This Row],[Rank 1Y]]+Table2[[#This Row],[Rank 6M]]+Table2[[#This Row],[Rank Sharpe]])/3</f>
        <v>244.66666666666666</v>
      </c>
    </row>
    <row r="222" spans="1:48" x14ac:dyDescent="0.3">
      <c r="A222" t="s">
        <v>120</v>
      </c>
      <c r="B222" t="s">
        <v>121</v>
      </c>
      <c r="C222" t="s">
        <v>2986</v>
      </c>
      <c r="D222" t="s">
        <v>18</v>
      </c>
      <c r="E222">
        <v>232110.79530137099</v>
      </c>
      <c r="F222">
        <v>164.27</v>
      </c>
      <c r="G222">
        <v>55.738683143503799</v>
      </c>
      <c r="H222">
        <f>(Table2[[#This Row],[1Y Return vs Nifty]]-AVERAGE(Table2[1Y Return vs Nifty]))/_xlfn.STDEV.P(Table2[1Y Return vs Nifty])</f>
        <v>0.12902092496624715</v>
      </c>
      <c r="I222">
        <v>-7.0836104282326797</v>
      </c>
      <c r="J222">
        <f>(Table2[[#This Row],[1M Return vs Nifty]]-AVERAGE(Table2[1M Return vs Nifty]))/_xlfn.STDEV.P(Table2[1M Return vs Nifty])</f>
        <v>-0.94115385478812952</v>
      </c>
      <c r="K222">
        <v>16.964477146887099</v>
      </c>
      <c r="L222">
        <f>(Table2[[#This Row],[6M Return vs Nifty]]-AVERAGE(Table2[6M Return vs Nifty]))/_xlfn.STDEV.P(Table2[6M Return vs Nifty])</f>
        <v>0.1328655444686738</v>
      </c>
      <c r="M222">
        <v>-4.8915799367811799</v>
      </c>
      <c r="N222">
        <f>(Table2[[#This Row],[1W Return vs Nifty]]-AVERAGE(Table2[1W Return vs Nifty]))/_xlfn.STDEV.P(Table2[1W Return vs Nifty])</f>
        <v>-0.74304902266797113</v>
      </c>
      <c r="O222">
        <v>166.19</v>
      </c>
      <c r="P222">
        <v>165.82930751550799</v>
      </c>
      <c r="Q222">
        <v>144.67195122439401</v>
      </c>
      <c r="R222">
        <v>42.333732976214499</v>
      </c>
      <c r="S222">
        <f>(Table2[[#This Row],[Close Price]]-Table2[[#This Row],[20D EMA]])/Table2[[#This Row],[20D EMA]]</f>
        <v>-1.1553041699259808E-2</v>
      </c>
      <c r="T222">
        <f>(Table2[[#This Row],[Close Price]]-Table2[[#This Row],[50D EMA]])/Table2[[#This Row],[50D EMA]]</f>
        <v>-9.4030876620657573E-3</v>
      </c>
      <c r="U222">
        <f>(Table2[[#This Row],[Close Price]]-Table2[[#This Row],[200D EMA]])/Table2[[#This Row],[200D EMA]]</f>
        <v>0.13546543479743611</v>
      </c>
      <c r="V222">
        <v>0.70622216556604001</v>
      </c>
      <c r="W222">
        <v>164</v>
      </c>
      <c r="X222">
        <v>165.24</v>
      </c>
      <c r="Y222">
        <v>164</v>
      </c>
      <c r="Z222">
        <v>167.69</v>
      </c>
      <c r="AA222">
        <v>147.80000000000001</v>
      </c>
      <c r="AB222">
        <v>177</v>
      </c>
      <c r="AC222">
        <f>(Table2[[#This Row],[Close Price]]/Table2[[#This Row],[Day Low]])-1</f>
        <v>1.6463414634146911E-3</v>
      </c>
      <c r="AD222">
        <f>(Table2[[#This Row],[Day High]]/Table2[[#This Row],[Close Price]])-1</f>
        <v>5.9049126438182054E-3</v>
      </c>
      <c r="AE222">
        <f>(Table2[[#This Row],[Close Price]]/Table2[[#This Row],[Current Week Low]])-1</f>
        <v>1.6463414634146911E-3</v>
      </c>
      <c r="AF222">
        <f>(Table2[[#This Row],[Current Week High]]/Table2[[#This Row],[Close Price]])-1</f>
        <v>2.0819382723564761E-2</v>
      </c>
      <c r="AG222">
        <f>(Table2[[#This Row],[Close Price]]/Table2[[#This Row],[Current Month Low]])-1</f>
        <v>0.11143437077131257</v>
      </c>
      <c r="AH222">
        <f>(Table2[[#This Row],[Current Month High]]/Table2[[#This Row],[Close Price]])-1</f>
        <v>7.7494369026602561E-2</v>
      </c>
      <c r="AI222">
        <v>19.802763742618801</v>
      </c>
      <c r="AJ222">
        <v>92.128654970760195</v>
      </c>
      <c r="AK222" t="str">
        <f>IF(AND(Table2[[#This Row],[20D EMA]]&gt;Table2[[#This Row],[50D EMA]],Table2[[#This Row],[50D EMA]]&gt;Table2[[#This Row],[200D EMA]]),"Uptrend","Downtrend/NoTrend")</f>
        <v>Uptrend</v>
      </c>
      <c r="AL222">
        <v>-0.06</v>
      </c>
      <c r="AM222" t="s">
        <v>3034</v>
      </c>
      <c r="AN222">
        <v>0.04</v>
      </c>
      <c r="AO222" t="s">
        <v>3033</v>
      </c>
      <c r="AP222">
        <v>9.7764798725079996E-2</v>
      </c>
      <c r="AQ222">
        <f>(Table2[[#This Row],[Sharpe Ratio]]-AVERAGE(Table2[Sharpe Ratio]))/_xlfn.STDEV.P(Table2[Sharpe Ratio])</f>
        <v>0.45951762994372092</v>
      </c>
      <c r="AR2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-0.96279877807745873</v>
      </c>
      <c r="AS222">
        <f>_xlfn.RANK.AVG(Table2[[#This Row],[1Y Return vs Nifty Z-Score]],Table2[1Y Return vs Nifty Z-Score])</f>
        <v>243</v>
      </c>
      <c r="AT222">
        <f>_xlfn.RANK.AVG(Table2[[#This Row],[6M Return vs Nifty Z-Score]],Table2[6M Return vs Nifty Z-Score])</f>
        <v>265</v>
      </c>
      <c r="AU222">
        <f>_xlfn.RANK.AVG(Table2[[#This Row],[Sharpe Ratio Z-Score]],Table2[Sharpe Ratio Z-Score])</f>
        <v>228</v>
      </c>
      <c r="AV222">
        <f>(Table2[[#This Row],[Rank 1Y]]+Table2[[#This Row],[Rank 6M]]+Table2[[#This Row],[Rank Sharpe]])/3</f>
        <v>245.33333333333334</v>
      </c>
    </row>
    <row r="223" spans="1:48" x14ac:dyDescent="0.3">
      <c r="A223" t="s">
        <v>1572</v>
      </c>
      <c r="B223" t="s">
        <v>1573</v>
      </c>
      <c r="C223" t="s">
        <v>2991</v>
      </c>
      <c r="D223" t="s">
        <v>46</v>
      </c>
      <c r="E223">
        <v>5551.6774681289999</v>
      </c>
      <c r="F223">
        <v>67.33</v>
      </c>
      <c r="G223">
        <v>102.881455605509</v>
      </c>
      <c r="H223">
        <f>(Table2[[#This Row],[1Y Return vs Nifty]]-AVERAGE(Table2[1Y Return vs Nifty]))/_xlfn.STDEV.P(Table2[1Y Return vs Nifty])</f>
        <v>0.6881396681389691</v>
      </c>
      <c r="I223">
        <v>5.7097003142613403</v>
      </c>
      <c r="J223">
        <f>(Table2[[#This Row],[1M Return vs Nifty]]-AVERAGE(Table2[1M Return vs Nifty]))/_xlfn.STDEV.P(Table2[1M Return vs Nifty])</f>
        <v>0.29272379650045094</v>
      </c>
      <c r="K223">
        <v>-1.4844808394214699</v>
      </c>
      <c r="L223">
        <f>(Table2[[#This Row],[6M Return vs Nifty]]-AVERAGE(Table2[6M Return vs Nifty]))/_xlfn.STDEV.P(Table2[6M Return vs Nifty])</f>
        <v>-0.42671378762051027</v>
      </c>
      <c r="M223">
        <v>-6.8409296120536904</v>
      </c>
      <c r="N223">
        <f>(Table2[[#This Row],[1W Return vs Nifty]]-AVERAGE(Table2[1W Return vs Nifty]))/_xlfn.STDEV.P(Table2[1W Return vs Nifty])</f>
        <v>-1.1724015624380513</v>
      </c>
      <c r="O223">
        <v>65.56</v>
      </c>
      <c r="P223">
        <v>63.003142512735501</v>
      </c>
      <c r="Q223">
        <v>56.947699328145497</v>
      </c>
      <c r="R223">
        <v>61.199162122405902</v>
      </c>
      <c r="S223">
        <f>(Table2[[#This Row],[Close Price]]-Table2[[#This Row],[20D EMA]])/Table2[[#This Row],[20D EMA]]</f>
        <v>2.6998169615619218E-2</v>
      </c>
      <c r="T223">
        <f>(Table2[[#This Row],[Close Price]]-Table2[[#This Row],[50D EMA]])/Table2[[#This Row],[50D EMA]]</f>
        <v>6.8676851894964822E-2</v>
      </c>
      <c r="U223">
        <f>(Table2[[#This Row],[Close Price]]-Table2[[#This Row],[200D EMA]])/Table2[[#This Row],[200D EMA]]</f>
        <v>0.18231290806024211</v>
      </c>
      <c r="V223">
        <v>1.7502108586151199</v>
      </c>
      <c r="W223">
        <v>67.150000000000006</v>
      </c>
      <c r="X223">
        <v>69.47</v>
      </c>
      <c r="Y223">
        <v>67.150000000000006</v>
      </c>
      <c r="Z223">
        <v>71.400000000000006</v>
      </c>
      <c r="AA223">
        <v>50.2</v>
      </c>
      <c r="AB223">
        <v>74.400000000000006</v>
      </c>
      <c r="AC223">
        <f>(Table2[[#This Row],[Close Price]]/Table2[[#This Row],[Day Low]])-1</f>
        <v>2.6805658972448576E-3</v>
      </c>
      <c r="AD223">
        <f>(Table2[[#This Row],[Day High]]/Table2[[#This Row],[Close Price]])-1</f>
        <v>3.1783751670874771E-2</v>
      </c>
      <c r="AE223">
        <f>(Table2[[#This Row],[Close Price]]/Table2[[#This Row],[Current Week Low]])-1</f>
        <v>2.6805658972448576E-3</v>
      </c>
      <c r="AF223">
        <f>(Table2[[#This Row],[Current Week High]]/Table2[[#This Row],[Close Price]])-1</f>
        <v>6.0448537056289942E-2</v>
      </c>
      <c r="AG223">
        <f>(Table2[[#This Row],[Close Price]]/Table2[[#This Row],[Current Month Low]])-1</f>
        <v>0.34123505976095614</v>
      </c>
      <c r="AH223">
        <f>(Table2[[#This Row],[Current Month High]]/Table2[[#This Row],[Close Price]])-1</f>
        <v>0.1050051982771425</v>
      </c>
      <c r="AI223">
        <v>17.3325412149116</v>
      </c>
      <c r="AJ223">
        <v>138.33628318583999</v>
      </c>
      <c r="AK223" t="str">
        <f>IF(AND(Table2[[#This Row],[20D EMA]]&gt;Table2[[#This Row],[50D EMA]],Table2[[#This Row],[50D EMA]]&gt;Table2[[#This Row],[200D EMA]]),"Uptrend","Downtrend/NoTrend")</f>
        <v>Uptrend</v>
      </c>
      <c r="AL223">
        <v>-0.01</v>
      </c>
      <c r="AM223" t="s">
        <v>3034</v>
      </c>
      <c r="AN223">
        <v>12.22</v>
      </c>
      <c r="AO223" t="s">
        <v>3033</v>
      </c>
      <c r="AP223">
        <v>0.12405111107203701</v>
      </c>
      <c r="AQ223">
        <f>(Table2[[#This Row],[Sharpe Ratio]]-AVERAGE(Table2[Sharpe Ratio]))/_xlfn.STDEV.P(Table2[Sharpe Ratio])</f>
        <v>0.75710903839651256</v>
      </c>
      <c r="AR2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0.138857152977371</v>
      </c>
      <c r="AS223">
        <f>_xlfn.RANK.AVG(Table2[[#This Row],[1Y Return vs Nifty Z-Score]],Table2[1Y Return vs Nifty Z-Score])</f>
        <v>128</v>
      </c>
      <c r="AT223">
        <f>_xlfn.RANK.AVG(Table2[[#This Row],[6M Return vs Nifty Z-Score]],Table2[6M Return vs Nifty Z-Score])</f>
        <v>444</v>
      </c>
      <c r="AU223">
        <f>_xlfn.RANK.AVG(Table2[[#This Row],[Sharpe Ratio Z-Score]],Table2[Sharpe Ratio Z-Score])</f>
        <v>166</v>
      </c>
      <c r="AV223">
        <f>(Table2[[#This Row],[Rank 1Y]]+Table2[[#This Row],[Rank 6M]]+Table2[[#This Row],[Rank Sharpe]])/3</f>
        <v>246</v>
      </c>
    </row>
    <row r="224" spans="1:48" x14ac:dyDescent="0.3">
      <c r="A224" t="s">
        <v>1474</v>
      </c>
      <c r="B224" t="s">
        <v>1475</v>
      </c>
      <c r="C224" t="s">
        <v>602</v>
      </c>
      <c r="D224" t="s">
        <v>471</v>
      </c>
      <c r="E224">
        <v>6363.7384209499996</v>
      </c>
      <c r="F224">
        <v>935.6</v>
      </c>
      <c r="G224">
        <v>68.154403033395894</v>
      </c>
      <c r="H224">
        <f>(Table2[[#This Row],[1Y Return vs Nifty]]-AVERAGE(Table2[1Y Return vs Nifty]))/_xlfn.STDEV.P(Table2[1Y Return vs Nifty])</f>
        <v>0.27627280129608833</v>
      </c>
      <c r="I224">
        <v>0.10271054324436101</v>
      </c>
      <c r="J224">
        <f>(Table2[[#This Row],[1M Return vs Nifty]]-AVERAGE(Table2[1M Return vs Nifty]))/_xlfn.STDEV.P(Table2[1M Return vs Nifty])</f>
        <v>-0.24805407630472523</v>
      </c>
      <c r="K224">
        <v>-2.4990166291133602</v>
      </c>
      <c r="L224">
        <f>(Table2[[#This Row],[6M Return vs Nifty]]-AVERAGE(Table2[6M Return vs Nifty]))/_xlfn.STDEV.P(Table2[6M Return vs Nifty])</f>
        <v>-0.45748589193109918</v>
      </c>
      <c r="M224">
        <v>5.5840013968750197</v>
      </c>
      <c r="N224">
        <f>(Table2[[#This Row],[1W Return vs Nifty]]-AVERAGE(Table2[1W Return vs Nifty]))/_xlfn.STDEV.P(Table2[1W Return vs Nifty])</f>
        <v>1.5642422284743218</v>
      </c>
      <c r="O224">
        <v>855.67</v>
      </c>
      <c r="P224">
        <v>837.51882061462402</v>
      </c>
      <c r="Q224">
        <v>785.46711173060498</v>
      </c>
      <c r="R224">
        <v>66.4572134594072</v>
      </c>
      <c r="S224">
        <f>(Table2[[#This Row],[Close Price]]-Table2[[#This Row],[20D EMA]])/Table2[[#This Row],[20D EMA]]</f>
        <v>9.3412179929178385E-2</v>
      </c>
      <c r="T224">
        <f>(Table2[[#This Row],[Close Price]]-Table2[[#This Row],[50D EMA]])/Table2[[#This Row],[50D EMA]]</f>
        <v>0.11710922426005646</v>
      </c>
      <c r="U224">
        <f>(Table2[[#This Row],[Close Price]]-Table2[[#This Row],[200D EMA]])/Table2[[#This Row],[200D EMA]]</f>
        <v>0.19113835070523838</v>
      </c>
      <c r="V224">
        <v>1.48953680811361</v>
      </c>
      <c r="W224">
        <v>916</v>
      </c>
      <c r="X224">
        <v>939.9</v>
      </c>
      <c r="Y224">
        <v>883</v>
      </c>
      <c r="Z224">
        <v>939.9</v>
      </c>
      <c r="AA224">
        <v>727.2</v>
      </c>
      <c r="AB224">
        <v>939.9</v>
      </c>
      <c r="AC224">
        <f>(Table2[[#This Row],[Close Price]]/Table2[[#This Row],[Day Low]])-1</f>
        <v>2.1397379912663883E-2</v>
      </c>
      <c r="AD224">
        <f>(Table2[[#This Row],[Day High]]/Table2[[#This Row],[Close Price]])-1</f>
        <v>4.5959811885420976E-3</v>
      </c>
      <c r="AE224">
        <f>(Table2[[#This Row],[Close Price]]/Table2[[#This Row],[Current Week Low]])-1</f>
        <v>5.956964892412242E-2</v>
      </c>
      <c r="AF224">
        <f>(Table2[[#This Row],[Current Week High]]/Table2[[#This Row],[Close Price]])-1</f>
        <v>4.5959811885420976E-3</v>
      </c>
      <c r="AG224">
        <f>(Table2[[#This Row],[Close Price]]/Table2[[#This Row],[Current Month Low]])-1</f>
        <v>0.28657865786578651</v>
      </c>
      <c r="AH224">
        <f>(Table2[[#This Row],[Current Month High]]/Table2[[#This Row],[Close Price]])-1</f>
        <v>4.5959811885420976E-3</v>
      </c>
      <c r="AI224">
        <v>9.33625480974775</v>
      </c>
      <c r="AJ224">
        <v>97.488126649076506</v>
      </c>
      <c r="AK224" t="str">
        <f>IF(AND(Table2[[#This Row],[20D EMA]]&gt;Table2[[#This Row],[50D EMA]],Table2[[#This Row],[50D EMA]]&gt;Table2[[#This Row],[200D EMA]]),"Uptrend","Downtrend/NoTrend")</f>
        <v>Uptrend</v>
      </c>
      <c r="AL224">
        <v>0.12</v>
      </c>
      <c r="AM224" t="s">
        <v>3033</v>
      </c>
      <c r="AN224">
        <v>12.92</v>
      </c>
      <c r="AO224" t="s">
        <v>3033</v>
      </c>
      <c r="AP224">
        <v>0.162905124936124</v>
      </c>
      <c r="AQ224">
        <f>(Table2[[#This Row],[Sharpe Ratio]]-AVERAGE(Table2[Sharpe Ratio]))/_xlfn.STDEV.P(Table2[Sharpe Ratio])</f>
        <v>1.1969813398909619</v>
      </c>
      <c r="AR2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2.3319564014255478</v>
      </c>
      <c r="AS224">
        <f>_xlfn.RANK.AVG(Table2[[#This Row],[1Y Return vs Nifty Z-Score]],Table2[1Y Return vs Nifty Z-Score])</f>
        <v>203</v>
      </c>
      <c r="AT224">
        <f>_xlfn.RANK.AVG(Table2[[#This Row],[6M Return vs Nifty Z-Score]],Table2[6M Return vs Nifty Z-Score])</f>
        <v>451</v>
      </c>
      <c r="AU224">
        <f>_xlfn.RANK.AVG(Table2[[#This Row],[Sharpe Ratio Z-Score]],Table2[Sharpe Ratio Z-Score])</f>
        <v>87</v>
      </c>
      <c r="AV224">
        <f>(Table2[[#This Row],[Rank 1Y]]+Table2[[#This Row],[Rank 6M]]+Table2[[#This Row],[Rank Sharpe]])/3</f>
        <v>247</v>
      </c>
    </row>
    <row r="225" spans="1:48" x14ac:dyDescent="0.3">
      <c r="A225" t="s">
        <v>1079</v>
      </c>
      <c r="B225" t="s">
        <v>1080</v>
      </c>
      <c r="C225" t="s">
        <v>2992</v>
      </c>
      <c r="D225" t="s">
        <v>196</v>
      </c>
      <c r="E225">
        <v>11322.893841875</v>
      </c>
      <c r="F225">
        <v>478.05</v>
      </c>
      <c r="G225">
        <v>38.317669797946799</v>
      </c>
      <c r="H225">
        <f>(Table2[[#This Row],[1Y Return vs Nifty]]-AVERAGE(Table2[1Y Return vs Nifty]))/_xlfn.STDEV.P(Table2[1Y Return vs Nifty])</f>
        <v>-7.7594311641089625E-2</v>
      </c>
      <c r="I225">
        <v>10.217788608963501</v>
      </c>
      <c r="J225">
        <f>(Table2[[#This Row],[1M Return vs Nifty]]-AVERAGE(Table2[1M Return vs Nifty]))/_xlfn.STDEV.P(Table2[1M Return vs Nifty])</f>
        <v>0.72751581467543225</v>
      </c>
      <c r="K225">
        <v>12.445641588871601</v>
      </c>
      <c r="L225">
        <f>(Table2[[#This Row],[6M Return vs Nifty]]-AVERAGE(Table2[6M Return vs Nifty]))/_xlfn.STDEV.P(Table2[6M Return vs Nifty])</f>
        <v>-4.1962335055478117E-3</v>
      </c>
      <c r="M225">
        <v>-0.60926982048530398</v>
      </c>
      <c r="N225">
        <f>(Table2[[#This Row],[1W Return vs Nifty]]-AVERAGE(Table2[1W Return vs Nifty]))/_xlfn.STDEV.P(Table2[1W Return vs Nifty])</f>
        <v>0.20014795622075024</v>
      </c>
      <c r="O225">
        <v>457.31</v>
      </c>
      <c r="P225">
        <v>437.49060100864301</v>
      </c>
      <c r="Q225">
        <v>389.41718193172301</v>
      </c>
      <c r="R225">
        <v>63.7132265152012</v>
      </c>
      <c r="S225">
        <f>(Table2[[#This Row],[Close Price]]-Table2[[#This Row],[20D EMA]])/Table2[[#This Row],[20D EMA]]</f>
        <v>4.5352168113533507E-2</v>
      </c>
      <c r="T225">
        <f>(Table2[[#This Row],[Close Price]]-Table2[[#This Row],[50D EMA]])/Table2[[#This Row],[50D EMA]]</f>
        <v>9.2709189403947248E-2</v>
      </c>
      <c r="U225">
        <f>(Table2[[#This Row],[Close Price]]-Table2[[#This Row],[200D EMA]])/Table2[[#This Row],[200D EMA]]</f>
        <v>0.22760376835097407</v>
      </c>
      <c r="V225">
        <v>1.92372486474309</v>
      </c>
      <c r="W225">
        <v>476.35</v>
      </c>
      <c r="X225">
        <v>486.95</v>
      </c>
      <c r="Y225">
        <v>466.05</v>
      </c>
      <c r="Z225">
        <v>500.95</v>
      </c>
      <c r="AA225">
        <v>400</v>
      </c>
      <c r="AB225">
        <v>500.95</v>
      </c>
      <c r="AC225">
        <f>(Table2[[#This Row],[Close Price]]/Table2[[#This Row],[Day Low]])-1</f>
        <v>3.568804450509111E-3</v>
      </c>
      <c r="AD225">
        <f>(Table2[[#This Row],[Day High]]/Table2[[#This Row],[Close Price]])-1</f>
        <v>1.8617299445664592E-2</v>
      </c>
      <c r="AE225">
        <f>(Table2[[#This Row],[Close Price]]/Table2[[#This Row],[Current Week Low]])-1</f>
        <v>2.5748310267138752E-2</v>
      </c>
      <c r="AF225">
        <f>(Table2[[#This Row],[Current Week High]]/Table2[[#This Row],[Close Price]])-1</f>
        <v>4.790293902311471E-2</v>
      </c>
      <c r="AG225">
        <f>(Table2[[#This Row],[Close Price]]/Table2[[#This Row],[Current Month Low]])-1</f>
        <v>0.19512499999999999</v>
      </c>
      <c r="AH225">
        <f>(Table2[[#This Row],[Current Month High]]/Table2[[#This Row],[Close Price]])-1</f>
        <v>4.790293902311471E-2</v>
      </c>
      <c r="AI225">
        <v>4.7902939023114701</v>
      </c>
      <c r="AJ225">
        <v>72.363439697133501</v>
      </c>
      <c r="AK225" t="str">
        <f>IF(AND(Table2[[#This Row],[20D EMA]]&gt;Table2[[#This Row],[50D EMA]],Table2[[#This Row],[50D EMA]]&gt;Table2[[#This Row],[200D EMA]]),"Uptrend","Downtrend/NoTrend")</f>
        <v>Uptrend</v>
      </c>
      <c r="AL225">
        <v>-0.01</v>
      </c>
      <c r="AM225" t="s">
        <v>3034</v>
      </c>
      <c r="AN225">
        <v>5.26</v>
      </c>
      <c r="AO225" t="s">
        <v>3033</v>
      </c>
      <c r="AP225">
        <v>0.13824260560232701</v>
      </c>
      <c r="AQ225">
        <f>(Table2[[#This Row],[Sharpe Ratio]]-AVERAGE(Table2[Sharpe Ratio]))/_xlfn.STDEV.P(Table2[Sharpe Ratio])</f>
        <v>0.91777314333354421</v>
      </c>
      <c r="AR2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1.763646369083089</v>
      </c>
      <c r="AS225">
        <f>_xlfn.RANK.AVG(Table2[[#This Row],[1Y Return vs Nifty Z-Score]],Table2[1Y Return vs Nifty Z-Score])</f>
        <v>303</v>
      </c>
      <c r="AT225">
        <f>_xlfn.RANK.AVG(Table2[[#This Row],[6M Return vs Nifty Z-Score]],Table2[6M Return vs Nifty Z-Score])</f>
        <v>303</v>
      </c>
      <c r="AU225">
        <f>_xlfn.RANK.AVG(Table2[[#This Row],[Sharpe Ratio Z-Score]],Table2[Sharpe Ratio Z-Score])</f>
        <v>135</v>
      </c>
      <c r="AV225">
        <f>(Table2[[#This Row],[Rank 1Y]]+Table2[[#This Row],[Rank 6M]]+Table2[[#This Row],[Rank Sharpe]])/3</f>
        <v>247</v>
      </c>
    </row>
    <row r="226" spans="1:48" x14ac:dyDescent="0.3">
      <c r="A226" t="s">
        <v>444</v>
      </c>
      <c r="B226" t="s">
        <v>445</v>
      </c>
      <c r="C226" t="s">
        <v>3000</v>
      </c>
      <c r="D226" t="s">
        <v>355</v>
      </c>
      <c r="E226">
        <v>49781.609132999998</v>
      </c>
      <c r="F226">
        <v>1495.4</v>
      </c>
      <c r="G226">
        <v>70.873803519797406</v>
      </c>
      <c r="H226">
        <f>(Table2[[#This Row],[1Y Return vs Nifty]]-AVERAGE(Table2[1Y Return vs Nifty]))/_xlfn.STDEV.P(Table2[1Y Return vs Nifty])</f>
        <v>0.30852520612369</v>
      </c>
      <c r="I226">
        <v>5.6861139829414</v>
      </c>
      <c r="J226">
        <f>(Table2[[#This Row],[1M Return vs Nifty]]-AVERAGE(Table2[1M Return vs Nifty]))/_xlfn.STDEV.P(Table2[1M Return vs Nifty])</f>
        <v>0.29044896337262771</v>
      </c>
      <c r="K226">
        <v>43.481963927009097</v>
      </c>
      <c r="L226">
        <f>(Table2[[#This Row],[6M Return vs Nifty]]-AVERAGE(Table2[6M Return vs Nifty]))/_xlfn.STDEV.P(Table2[6M Return vs Nifty])</f>
        <v>0.93717316726864752</v>
      </c>
      <c r="M226">
        <v>-3.8878500328655701</v>
      </c>
      <c r="N226">
        <f>(Table2[[#This Row],[1W Return vs Nifty]]-AVERAGE(Table2[1W Return vs Nifty]))/_xlfn.STDEV.P(Table2[1W Return vs Nifty])</f>
        <v>-0.52197325111400394</v>
      </c>
      <c r="O226">
        <v>1457.86</v>
      </c>
      <c r="P226">
        <v>1373.3053263464601</v>
      </c>
      <c r="Q226">
        <v>1136.76652805359</v>
      </c>
      <c r="R226">
        <v>61.778022607119297</v>
      </c>
      <c r="S226">
        <f>(Table2[[#This Row],[Close Price]]-Table2[[#This Row],[20D EMA]])/Table2[[#This Row],[20D EMA]]</f>
        <v>2.5750072023376862E-2</v>
      </c>
      <c r="T226">
        <f>(Table2[[#This Row],[Close Price]]-Table2[[#This Row],[50D EMA]])/Table2[[#This Row],[50D EMA]]</f>
        <v>8.8905701675504684E-2</v>
      </c>
      <c r="U226">
        <f>(Table2[[#This Row],[Close Price]]-Table2[[#This Row],[200D EMA]])/Table2[[#This Row],[200D EMA]]</f>
        <v>0.31548560156892935</v>
      </c>
      <c r="V226">
        <v>0.83949554284946604</v>
      </c>
      <c r="W226">
        <v>1491.45</v>
      </c>
      <c r="X226">
        <v>1515.7</v>
      </c>
      <c r="Y226">
        <v>1469.25</v>
      </c>
      <c r="Z226">
        <v>1528</v>
      </c>
      <c r="AA226">
        <v>1239.5</v>
      </c>
      <c r="AB226">
        <v>1560</v>
      </c>
      <c r="AC226">
        <f>(Table2[[#This Row],[Close Price]]/Table2[[#This Row],[Day Low]])-1</f>
        <v>2.6484293808040071E-3</v>
      </c>
      <c r="AD226">
        <f>(Table2[[#This Row],[Day High]]/Table2[[#This Row],[Close Price]])-1</f>
        <v>1.3574963220542857E-2</v>
      </c>
      <c r="AE226">
        <f>(Table2[[#This Row],[Close Price]]/Table2[[#This Row],[Current Week Low]])-1</f>
        <v>1.7798196358686402E-2</v>
      </c>
      <c r="AF226">
        <f>(Table2[[#This Row],[Current Week High]]/Table2[[#This Row],[Close Price]])-1</f>
        <v>2.180018724087196E-2</v>
      </c>
      <c r="AG226">
        <f>(Table2[[#This Row],[Close Price]]/Table2[[#This Row],[Current Month Low]])-1</f>
        <v>0.20645421540943931</v>
      </c>
      <c r="AH226">
        <f>(Table2[[#This Row],[Current Month High]]/Table2[[#This Row],[Close Price]])-1</f>
        <v>4.3199144041727866E-2</v>
      </c>
      <c r="AI226">
        <v>4.3199144041727804</v>
      </c>
      <c r="AJ226">
        <v>100.724832214765</v>
      </c>
      <c r="AK226" t="str">
        <f>IF(AND(Table2[[#This Row],[20D EMA]]&gt;Table2[[#This Row],[50D EMA]],Table2[[#This Row],[50D EMA]]&gt;Table2[[#This Row],[200D EMA]]),"Uptrend","Downtrend/NoTrend")</f>
        <v>Uptrend</v>
      </c>
      <c r="AL226">
        <v>0.13</v>
      </c>
      <c r="AM226" t="s">
        <v>3033</v>
      </c>
      <c r="AN226">
        <v>3.02</v>
      </c>
      <c r="AO226" t="s">
        <v>3033</v>
      </c>
      <c r="AP226">
        <v>2.1978645348860001E-2</v>
      </c>
      <c r="AQ226">
        <f>(Table2[[#This Row],[Sharpe Ratio]]-AVERAGE(Table2[Sharpe Ratio]))/_xlfn.STDEV.P(Table2[Sharpe Ratio])</f>
        <v>-0.39846913620149099</v>
      </c>
      <c r="AR2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0.6157049494494703</v>
      </c>
      <c r="AS226">
        <f>_xlfn.RANK.AVG(Table2[[#This Row],[1Y Return vs Nifty Z-Score]],Table2[1Y Return vs Nifty Z-Score])</f>
        <v>194</v>
      </c>
      <c r="AT226">
        <f>_xlfn.RANK.AVG(Table2[[#This Row],[6M Return vs Nifty Z-Score]],Table2[6M Return vs Nifty Z-Score])</f>
        <v>105</v>
      </c>
      <c r="AU226">
        <f>_xlfn.RANK.AVG(Table2[[#This Row],[Sharpe Ratio Z-Score]],Table2[Sharpe Ratio Z-Score])</f>
        <v>444</v>
      </c>
      <c r="AV226">
        <f>(Table2[[#This Row],[Rank 1Y]]+Table2[[#This Row],[Rank 6M]]+Table2[[#This Row],[Rank Sharpe]])/3</f>
        <v>247.66666666666666</v>
      </c>
    </row>
    <row r="227" spans="1:48" x14ac:dyDescent="0.3">
      <c r="A227" t="s">
        <v>1167</v>
      </c>
      <c r="B227" t="s">
        <v>1168</v>
      </c>
      <c r="C227" t="s">
        <v>2999</v>
      </c>
      <c r="D227" t="s">
        <v>269</v>
      </c>
      <c r="E227">
        <v>9762.43644012</v>
      </c>
      <c r="F227">
        <v>471.55</v>
      </c>
      <c r="G227">
        <v>32.146721451806201</v>
      </c>
      <c r="H227">
        <f>(Table2[[#This Row],[1Y Return vs Nifty]]-AVERAGE(Table2[1Y Return vs Nifty]))/_xlfn.STDEV.P(Table2[1Y Return vs Nifty])</f>
        <v>-0.15078247396774716</v>
      </c>
      <c r="I227">
        <v>15.530344808190099</v>
      </c>
      <c r="J227">
        <f>(Table2[[#This Row],[1M Return vs Nifty]]-AVERAGE(Table2[1M Return vs Nifty]))/_xlfn.STDEV.P(Table2[1M Return vs Nifty])</f>
        <v>1.2398964249319462</v>
      </c>
      <c r="K227">
        <v>18.4213944534769</v>
      </c>
      <c r="L227">
        <f>(Table2[[#This Row],[6M Return vs Nifty]]-AVERAGE(Table2[6M Return vs Nifty]))/_xlfn.STDEV.P(Table2[6M Return vs Nifty])</f>
        <v>0.1770556181810059</v>
      </c>
      <c r="M227">
        <v>9.9842097567535202</v>
      </c>
      <c r="N227">
        <f>(Table2[[#This Row],[1W Return vs Nifty]]-AVERAGE(Table2[1W Return vs Nifty]))/_xlfn.STDEV.P(Table2[1W Return vs Nifty])</f>
        <v>2.5334067959177009</v>
      </c>
      <c r="O227">
        <v>439.21</v>
      </c>
      <c r="P227">
        <v>421.46617840754197</v>
      </c>
      <c r="Q227">
        <v>394.891496550863</v>
      </c>
      <c r="R227">
        <v>91.360678531431802</v>
      </c>
      <c r="S227">
        <f>(Table2[[#This Row],[Close Price]]-Table2[[#This Row],[20D EMA]])/Table2[[#This Row],[20D EMA]]</f>
        <v>7.3632203274060323E-2</v>
      </c>
      <c r="T227">
        <f>(Table2[[#This Row],[Close Price]]-Table2[[#This Row],[50D EMA]])/Table2[[#This Row],[50D EMA]]</f>
        <v>0.11883236225903959</v>
      </c>
      <c r="U227">
        <f>(Table2[[#This Row],[Close Price]]-Table2[[#This Row],[200D EMA]])/Table2[[#This Row],[200D EMA]]</f>
        <v>0.19412548540219884</v>
      </c>
      <c r="V227">
        <v>2.4744177797157199</v>
      </c>
      <c r="W227">
        <v>464.9</v>
      </c>
      <c r="X227">
        <v>484.4</v>
      </c>
      <c r="Y227">
        <v>464.9</v>
      </c>
      <c r="Z227">
        <v>502.95</v>
      </c>
      <c r="AA227">
        <v>369.2</v>
      </c>
      <c r="AB227">
        <v>505</v>
      </c>
      <c r="AC227">
        <f>(Table2[[#This Row],[Close Price]]/Table2[[#This Row],[Day Low]])-1</f>
        <v>1.4304151430415191E-2</v>
      </c>
      <c r="AD227">
        <f>(Table2[[#This Row],[Day High]]/Table2[[#This Row],[Close Price]])-1</f>
        <v>2.7250556674795812E-2</v>
      </c>
      <c r="AE227">
        <f>(Table2[[#This Row],[Close Price]]/Table2[[#This Row],[Current Week Low]])-1</f>
        <v>1.4304151430415191E-2</v>
      </c>
      <c r="AF227">
        <f>(Table2[[#This Row],[Current Week High]]/Table2[[#This Row],[Close Price]])-1</f>
        <v>6.6588908917400103E-2</v>
      </c>
      <c r="AG227">
        <f>(Table2[[#This Row],[Close Price]]/Table2[[#This Row],[Current Month Low]])-1</f>
        <v>0.27722101841820157</v>
      </c>
      <c r="AH227">
        <f>(Table2[[#This Row],[Current Month High]]/Table2[[#This Row],[Close Price]])-1</f>
        <v>7.0936273990032772E-2</v>
      </c>
      <c r="AI227">
        <v>7.0936273990032701</v>
      </c>
      <c r="AJ227">
        <v>64.446381865736697</v>
      </c>
      <c r="AK227" t="str">
        <f>IF(AND(Table2[[#This Row],[20D EMA]]&gt;Table2[[#This Row],[50D EMA]],Table2[[#This Row],[50D EMA]]&gt;Table2[[#This Row],[200D EMA]]),"Uptrend","Downtrend/NoTrend")</f>
        <v>Uptrend</v>
      </c>
      <c r="AL227">
        <v>0.05</v>
      </c>
      <c r="AM227" t="s">
        <v>3033</v>
      </c>
      <c r="AN227">
        <v>17.11</v>
      </c>
      <c r="AO227" t="s">
        <v>3033</v>
      </c>
      <c r="AP227">
        <v>0.11753921476610101</v>
      </c>
      <c r="AQ227">
        <f>(Table2[[#This Row],[Sharpe Ratio]]-AVERAGE(Table2[Sharpe Ratio]))/_xlfn.STDEV.P(Table2[Sharpe Ratio])</f>
        <v>0.6833868529562882</v>
      </c>
      <c r="AR2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4.4829632180191936</v>
      </c>
      <c r="AS227">
        <f>_xlfn.RANK.AVG(Table2[[#This Row],[1Y Return vs Nifty Z-Score]],Table2[1Y Return vs Nifty Z-Score])</f>
        <v>323</v>
      </c>
      <c r="AT227">
        <f>_xlfn.RANK.AVG(Table2[[#This Row],[6M Return vs Nifty Z-Score]],Table2[6M Return vs Nifty Z-Score])</f>
        <v>252</v>
      </c>
      <c r="AU227">
        <f>_xlfn.RANK.AVG(Table2[[#This Row],[Sharpe Ratio Z-Score]],Table2[Sharpe Ratio Z-Score])</f>
        <v>177</v>
      </c>
      <c r="AV227">
        <f>(Table2[[#This Row],[Rank 1Y]]+Table2[[#This Row],[Rank 6M]]+Table2[[#This Row],[Rank Sharpe]])/3</f>
        <v>250.66666666666666</v>
      </c>
    </row>
    <row r="228" spans="1:48" x14ac:dyDescent="0.3">
      <c r="A228" t="s">
        <v>152</v>
      </c>
      <c r="B228" t="s">
        <v>153</v>
      </c>
      <c r="C228" t="s">
        <v>2993</v>
      </c>
      <c r="D228" t="s">
        <v>154</v>
      </c>
      <c r="E228">
        <v>168472.39843251</v>
      </c>
      <c r="F228">
        <v>442.1</v>
      </c>
      <c r="G228">
        <v>34.575889986231502</v>
      </c>
      <c r="H228">
        <f>(Table2[[#This Row],[1Y Return vs Nifty]]-AVERAGE(Table2[1Y Return vs Nifty]))/_xlfn.STDEV.P(Table2[1Y Return vs Nifty])</f>
        <v>-0.12197225371569824</v>
      </c>
      <c r="I228">
        <v>-6.0524073290307996</v>
      </c>
      <c r="J228">
        <f>(Table2[[#This Row],[1M Return vs Nifty]]-AVERAGE(Table2[1M Return vs Nifty]))/_xlfn.STDEV.P(Table2[1M Return vs Nifty])</f>
        <v>-0.84169731193887198</v>
      </c>
      <c r="K228">
        <v>57.612545069103597</v>
      </c>
      <c r="L228">
        <f>(Table2[[#This Row],[6M Return vs Nifty]]-AVERAGE(Table2[6M Return vs Nifty]))/_xlfn.STDEV.P(Table2[6M Return vs Nifty])</f>
        <v>1.3657708779574234</v>
      </c>
      <c r="M228">
        <v>-1.3348018032753799</v>
      </c>
      <c r="N228">
        <f>(Table2[[#This Row],[1W Return vs Nifty]]-AVERAGE(Table2[1W Return vs Nifty]))/_xlfn.STDEV.P(Table2[1W Return vs Nifty])</f>
        <v>4.034645757387785E-2</v>
      </c>
      <c r="O228">
        <v>449.72</v>
      </c>
      <c r="P228">
        <v>418.20034837389102</v>
      </c>
      <c r="Q228">
        <v>330.53867104176999</v>
      </c>
      <c r="R228">
        <v>50.042623784354497</v>
      </c>
      <c r="S228">
        <f>(Table2[[#This Row],[Close Price]]-Table2[[#This Row],[20D EMA]])/Table2[[#This Row],[20D EMA]]</f>
        <v>-1.6943876189629111E-2</v>
      </c>
      <c r="T228">
        <f>(Table2[[#This Row],[Close Price]]-Table2[[#This Row],[50D EMA]])/Table2[[#This Row],[50D EMA]]</f>
        <v>5.7148808505395068E-2</v>
      </c>
      <c r="U228">
        <f>(Table2[[#This Row],[Close Price]]-Table2[[#This Row],[200D EMA]])/Table2[[#This Row],[200D EMA]]</f>
        <v>0.33751369728273667</v>
      </c>
      <c r="V228">
        <v>1.46038539051913</v>
      </c>
      <c r="W228">
        <v>426.05</v>
      </c>
      <c r="X228">
        <v>446.85</v>
      </c>
      <c r="Y228">
        <v>426.05</v>
      </c>
      <c r="Z228">
        <v>471.5</v>
      </c>
      <c r="AA228">
        <v>366.3</v>
      </c>
      <c r="AB228">
        <v>479</v>
      </c>
      <c r="AC228">
        <f>(Table2[[#This Row],[Close Price]]/Table2[[#This Row],[Day Low]])-1</f>
        <v>3.7671634784649743E-2</v>
      </c>
      <c r="AD228">
        <f>(Table2[[#This Row],[Day High]]/Table2[[#This Row],[Close Price]])-1</f>
        <v>1.0744175525899013E-2</v>
      </c>
      <c r="AE228">
        <f>(Table2[[#This Row],[Close Price]]/Table2[[#This Row],[Current Week Low]])-1</f>
        <v>3.7671634784649743E-2</v>
      </c>
      <c r="AF228">
        <f>(Table2[[#This Row],[Current Week High]]/Table2[[#This Row],[Close Price]])-1</f>
        <v>6.6500791676091353E-2</v>
      </c>
      <c r="AG228">
        <f>(Table2[[#This Row],[Close Price]]/Table2[[#This Row],[Current Month Low]])-1</f>
        <v>0.20693420693420705</v>
      </c>
      <c r="AH228">
        <f>(Table2[[#This Row],[Current Month High]]/Table2[[#This Row],[Close Price]])-1</f>
        <v>8.3465279348563515E-2</v>
      </c>
      <c r="AI228">
        <v>14.6233883736711</v>
      </c>
      <c r="AJ228">
        <v>112.548076923076</v>
      </c>
      <c r="AK228" t="str">
        <f>IF(AND(Table2[[#This Row],[20D EMA]]&gt;Table2[[#This Row],[50D EMA]],Table2[[#This Row],[50D EMA]]&gt;Table2[[#This Row],[200D EMA]]),"Uptrend","Downtrend/NoTrend")</f>
        <v>Uptrend</v>
      </c>
      <c r="AL228">
        <v>0.28000000000000003</v>
      </c>
      <c r="AM228" t="s">
        <v>3033</v>
      </c>
      <c r="AN228">
        <v>-4.03</v>
      </c>
      <c r="AO228" t="s">
        <v>3034</v>
      </c>
      <c r="AP228">
        <v>4.6578433958421997E-2</v>
      </c>
      <c r="AQ228">
        <f>(Table2[[#This Row],[Sharpe Ratio]]-AVERAGE(Table2[Sharpe Ratio]))/_xlfn.STDEV.P(Table2[Sharpe Ratio])</f>
        <v>-0.11997112387729511</v>
      </c>
      <c r="AR2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0.32247664599943587</v>
      </c>
      <c r="AS228">
        <f>_xlfn.RANK.AVG(Table2[[#This Row],[1Y Return vs Nifty Z-Score]],Table2[1Y Return vs Nifty Z-Score])</f>
        <v>315</v>
      </c>
      <c r="AT228">
        <f>_xlfn.RANK.AVG(Table2[[#This Row],[6M Return vs Nifty Z-Score]],Table2[6M Return vs Nifty Z-Score])</f>
        <v>65</v>
      </c>
      <c r="AU228">
        <f>_xlfn.RANK.AVG(Table2[[#This Row],[Sharpe Ratio Z-Score]],Table2[Sharpe Ratio Z-Score])</f>
        <v>374</v>
      </c>
      <c r="AV228">
        <f>(Table2[[#This Row],[Rank 1Y]]+Table2[[#This Row],[Rank 6M]]+Table2[[#This Row],[Rank Sharpe]])/3</f>
        <v>251.33333333333334</v>
      </c>
    </row>
    <row r="229" spans="1:48" x14ac:dyDescent="0.3">
      <c r="A229" t="s">
        <v>476</v>
      </c>
      <c r="B229" t="s">
        <v>477</v>
      </c>
      <c r="C229" t="s">
        <v>2994</v>
      </c>
      <c r="D229" t="s">
        <v>62</v>
      </c>
      <c r="E229">
        <v>44750.297941440003</v>
      </c>
      <c r="F229">
        <v>2601.1999999999998</v>
      </c>
      <c r="G229">
        <v>54.144137815389698</v>
      </c>
      <c r="H229">
        <f>(Table2[[#This Row],[1Y Return vs Nifty]]-AVERAGE(Table2[1Y Return vs Nifty]))/_xlfn.STDEV.P(Table2[1Y Return vs Nifty])</f>
        <v>0.11010943263716044</v>
      </c>
      <c r="I229">
        <v>4.5600791574286204</v>
      </c>
      <c r="J229">
        <f>(Table2[[#This Row],[1M Return vs Nifty]]-AVERAGE(Table2[1M Return vs Nifty]))/_xlfn.STDEV.P(Table2[1M Return vs Nifty])</f>
        <v>0.18184617604581904</v>
      </c>
      <c r="K229">
        <v>35.9011093444159</v>
      </c>
      <c r="L229">
        <f>(Table2[[#This Row],[6M Return vs Nifty]]-AVERAGE(Table2[6M Return vs Nifty]))/_xlfn.STDEV.P(Table2[6M Return vs Nifty])</f>
        <v>0.70723662846028268</v>
      </c>
      <c r="M229">
        <v>-1.1526701960511301</v>
      </c>
      <c r="N229">
        <f>(Table2[[#This Row],[1W Return vs Nifty]]-AVERAGE(Table2[1W Return vs Nifty]))/_xlfn.STDEV.P(Table2[1W Return vs Nifty])</f>
        <v>8.046171710175426E-2</v>
      </c>
      <c r="O229">
        <v>2539.9699999999998</v>
      </c>
      <c r="P229">
        <v>2372.8459914145801</v>
      </c>
      <c r="Q229">
        <v>2013.83371499383</v>
      </c>
      <c r="R229">
        <v>60.737876709830303</v>
      </c>
      <c r="S229">
        <f>(Table2[[#This Row],[Close Price]]-Table2[[#This Row],[20D EMA]])/Table2[[#This Row],[20D EMA]]</f>
        <v>2.410658393603075E-2</v>
      </c>
      <c r="T229">
        <f>(Table2[[#This Row],[Close Price]]-Table2[[#This Row],[50D EMA]])/Table2[[#This Row],[50D EMA]]</f>
        <v>9.6236337887772347E-2</v>
      </c>
      <c r="U229">
        <f>(Table2[[#This Row],[Close Price]]-Table2[[#This Row],[200D EMA]])/Table2[[#This Row],[200D EMA]]</f>
        <v>0.29166573219674663</v>
      </c>
      <c r="V229">
        <v>0.75856016660012404</v>
      </c>
      <c r="W229">
        <v>2592</v>
      </c>
      <c r="X229">
        <v>2675</v>
      </c>
      <c r="Y229">
        <v>2499.5500000000002</v>
      </c>
      <c r="Z229">
        <v>2710</v>
      </c>
      <c r="AA229">
        <v>2235</v>
      </c>
      <c r="AB229">
        <v>2760</v>
      </c>
      <c r="AC229">
        <f>(Table2[[#This Row],[Close Price]]/Table2[[#This Row],[Day Low]])-1</f>
        <v>3.5493827160493208E-3</v>
      </c>
      <c r="AD229">
        <f>(Table2[[#This Row],[Day High]]/Table2[[#This Row],[Close Price]])-1</f>
        <v>2.8371520836537156E-2</v>
      </c>
      <c r="AE229">
        <f>(Table2[[#This Row],[Close Price]]/Table2[[#This Row],[Current Week Low]])-1</f>
        <v>4.0667320117621086E-2</v>
      </c>
      <c r="AF229">
        <f>(Table2[[#This Row],[Current Week High]]/Table2[[#This Row],[Close Price]])-1</f>
        <v>4.1826849146547884E-2</v>
      </c>
      <c r="AG229">
        <f>(Table2[[#This Row],[Close Price]]/Table2[[#This Row],[Current Month Low]])-1</f>
        <v>0.16384787472035778</v>
      </c>
      <c r="AH229">
        <f>(Table2[[#This Row],[Current Month High]]/Table2[[#This Row],[Close Price]])-1</f>
        <v>6.1048746732277559E-2</v>
      </c>
      <c r="AI229">
        <v>6.1048746732277497</v>
      </c>
      <c r="AJ229">
        <v>88.869123252858898</v>
      </c>
      <c r="AK229" t="str">
        <f>IF(AND(Table2[[#This Row],[20D EMA]]&gt;Table2[[#This Row],[50D EMA]],Table2[[#This Row],[50D EMA]]&gt;Table2[[#This Row],[200D EMA]]),"Uptrend","Downtrend/NoTrend")</f>
        <v>Uptrend</v>
      </c>
      <c r="AL229">
        <v>0.32</v>
      </c>
      <c r="AM229" t="s">
        <v>3033</v>
      </c>
      <c r="AN229">
        <v>3.74</v>
      </c>
      <c r="AO229" t="s">
        <v>3033</v>
      </c>
      <c r="AP229">
        <v>4.8579475329410003E-2</v>
      </c>
      <c r="AQ229">
        <f>(Table2[[#This Row],[Sharpe Ratio]]-AVERAGE(Table2[Sharpe Ratio]))/_xlfn.STDEV.P(Table2[Sharpe Ratio])</f>
        <v>-9.7317024964346521E-2</v>
      </c>
      <c r="AR2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0.98233692928066985</v>
      </c>
      <c r="AS229">
        <f>_xlfn.RANK.AVG(Table2[[#This Row],[1Y Return vs Nifty Z-Score]],Table2[1Y Return vs Nifty Z-Score])</f>
        <v>249</v>
      </c>
      <c r="AT229">
        <f>_xlfn.RANK.AVG(Table2[[#This Row],[6M Return vs Nifty Z-Score]],Table2[6M Return vs Nifty Z-Score])</f>
        <v>138</v>
      </c>
      <c r="AU229">
        <f>_xlfn.RANK.AVG(Table2[[#This Row],[Sharpe Ratio Z-Score]],Table2[Sharpe Ratio Z-Score])</f>
        <v>369</v>
      </c>
      <c r="AV229">
        <f>(Table2[[#This Row],[Rank 1Y]]+Table2[[#This Row],[Rank 6M]]+Table2[[#This Row],[Rank Sharpe]])/3</f>
        <v>252</v>
      </c>
    </row>
    <row r="230" spans="1:48" x14ac:dyDescent="0.3">
      <c r="A230" t="s">
        <v>1041</v>
      </c>
      <c r="B230" t="s">
        <v>1042</v>
      </c>
      <c r="C230" t="s">
        <v>2999</v>
      </c>
      <c r="D230" t="s">
        <v>269</v>
      </c>
      <c r="E230">
        <v>11935.354020842</v>
      </c>
      <c r="F230">
        <v>148.46</v>
      </c>
      <c r="G230">
        <v>32.191563232334303</v>
      </c>
      <c r="H230">
        <f>(Table2[[#This Row],[1Y Return vs Nifty]]-AVERAGE(Table2[1Y Return vs Nifty]))/_xlfn.STDEV.P(Table2[1Y Return vs Nifty])</f>
        <v>-0.15025064525549428</v>
      </c>
      <c r="I230">
        <v>-0.36994584894421201</v>
      </c>
      <c r="J230">
        <f>(Table2[[#This Row],[1M Return vs Nifty]]-AVERAGE(Table2[1M Return vs Nifty]))/_xlfn.STDEV.P(Table2[1M Return vs Nifty])</f>
        <v>-0.29364041207026126</v>
      </c>
      <c r="K230">
        <v>11.933113730154099</v>
      </c>
      <c r="L230">
        <f>(Table2[[#This Row],[6M Return vs Nifty]]-AVERAGE(Table2[6M Return vs Nifty]))/_xlfn.STDEV.P(Table2[6M Return vs Nifty])</f>
        <v>-1.974182676187591E-2</v>
      </c>
      <c r="M230">
        <v>2.17237208978031</v>
      </c>
      <c r="N230">
        <f>(Table2[[#This Row],[1W Return vs Nifty]]-AVERAGE(Table2[1W Return vs Nifty]))/_xlfn.STDEV.P(Table2[1W Return vs Nifty])</f>
        <v>0.81281639331707589</v>
      </c>
      <c r="O230">
        <v>145.35</v>
      </c>
      <c r="P230">
        <v>143.270470675279</v>
      </c>
      <c r="Q230">
        <v>129.57603863709201</v>
      </c>
      <c r="R230">
        <v>66.106227819259203</v>
      </c>
      <c r="S230">
        <f>(Table2[[#This Row],[Close Price]]-Table2[[#This Row],[20D EMA]])/Table2[[#This Row],[20D EMA]]</f>
        <v>2.139662882696948E-2</v>
      </c>
      <c r="T230">
        <f>(Table2[[#This Row],[Close Price]]-Table2[[#This Row],[50D EMA]])/Table2[[#This Row],[50D EMA]]</f>
        <v>3.6221904627388439E-2</v>
      </c>
      <c r="U230">
        <f>(Table2[[#This Row],[Close Price]]-Table2[[#This Row],[200D EMA]])/Table2[[#This Row],[200D EMA]]</f>
        <v>0.14573652321473529</v>
      </c>
      <c r="V230">
        <v>1.05537079090317</v>
      </c>
      <c r="W230">
        <v>146.38999999999999</v>
      </c>
      <c r="X230">
        <v>151.97999999999999</v>
      </c>
      <c r="Y230">
        <v>145.74</v>
      </c>
      <c r="Z230">
        <v>154.19999999999999</v>
      </c>
      <c r="AA230">
        <v>125.05</v>
      </c>
      <c r="AB230">
        <v>154.19999999999999</v>
      </c>
      <c r="AC230">
        <f>(Table2[[#This Row],[Close Price]]/Table2[[#This Row],[Day Low]])-1</f>
        <v>1.4140310130473566E-2</v>
      </c>
      <c r="AD230">
        <f>(Table2[[#This Row],[Day High]]/Table2[[#This Row],[Close Price]])-1</f>
        <v>2.3710090260002481E-2</v>
      </c>
      <c r="AE230">
        <f>(Table2[[#This Row],[Close Price]]/Table2[[#This Row],[Current Week Low]])-1</f>
        <v>1.8663373130231919E-2</v>
      </c>
      <c r="AF230">
        <f>(Table2[[#This Row],[Current Week High]]/Table2[[#This Row],[Close Price]])-1</f>
        <v>3.8663613094436E-2</v>
      </c>
      <c r="AG230">
        <f>(Table2[[#This Row],[Close Price]]/Table2[[#This Row],[Current Month Low]])-1</f>
        <v>0.18720511795281891</v>
      </c>
      <c r="AH230">
        <f>(Table2[[#This Row],[Current Month High]]/Table2[[#This Row],[Close Price]])-1</f>
        <v>3.8663613094436E-2</v>
      </c>
      <c r="AI230">
        <v>6.4259733261484397</v>
      </c>
      <c r="AJ230">
        <v>65.139043381535004</v>
      </c>
      <c r="AK230" t="str">
        <f>IF(AND(Table2[[#This Row],[20D EMA]]&gt;Table2[[#This Row],[50D EMA]],Table2[[#This Row],[50D EMA]]&gt;Table2[[#This Row],[200D EMA]]),"Uptrend","Downtrend/NoTrend")</f>
        <v>Uptrend</v>
      </c>
      <c r="AL230">
        <v>-0.03</v>
      </c>
      <c r="AM230" t="s">
        <v>3034</v>
      </c>
      <c r="AN230">
        <v>4.4400000000000004</v>
      </c>
      <c r="AO230" t="s">
        <v>3033</v>
      </c>
      <c r="AP230">
        <v>0.142797020760141</v>
      </c>
      <c r="AQ230">
        <f>(Table2[[#This Row],[Sharpe Ratio]]-AVERAGE(Table2[Sharpe Ratio]))/_xlfn.STDEV.P(Table2[Sharpe Ratio])</f>
        <v>0.96933438188245424</v>
      </c>
      <c r="AR2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1.3185178911118989</v>
      </c>
      <c r="AS230">
        <f>_xlfn.RANK.AVG(Table2[[#This Row],[1Y Return vs Nifty Z-Score]],Table2[1Y Return vs Nifty Z-Score])</f>
        <v>322</v>
      </c>
      <c r="AT230">
        <f>_xlfn.RANK.AVG(Table2[[#This Row],[6M Return vs Nifty Z-Score]],Table2[6M Return vs Nifty Z-Score])</f>
        <v>313</v>
      </c>
      <c r="AU230">
        <f>_xlfn.RANK.AVG(Table2[[#This Row],[Sharpe Ratio Z-Score]],Table2[Sharpe Ratio Z-Score])</f>
        <v>123</v>
      </c>
      <c r="AV230">
        <f>(Table2[[#This Row],[Rank 1Y]]+Table2[[#This Row],[Rank 6M]]+Table2[[#This Row],[Rank Sharpe]])/3</f>
        <v>252.66666666666666</v>
      </c>
    </row>
    <row r="231" spans="1:48" x14ac:dyDescent="0.3">
      <c r="A231" t="s">
        <v>231</v>
      </c>
      <c r="B231" t="s">
        <v>232</v>
      </c>
      <c r="C231" t="s">
        <v>2992</v>
      </c>
      <c r="D231" t="s">
        <v>109</v>
      </c>
      <c r="E231">
        <v>110162.04161</v>
      </c>
      <c r="F231">
        <v>5453</v>
      </c>
      <c r="G231">
        <v>63.548715819426697</v>
      </c>
      <c r="H231">
        <f>(Table2[[#This Row],[1Y Return vs Nifty]]-AVERAGE(Table2[1Y Return vs Nifty]))/_xlfn.STDEV.P(Table2[1Y Return vs Nifty])</f>
        <v>0.2216488173418871</v>
      </c>
      <c r="I231">
        <v>3.9272040536001498</v>
      </c>
      <c r="J231">
        <f>(Table2[[#This Row],[1M Return vs Nifty]]-AVERAGE(Table2[1M Return vs Nifty]))/_xlfn.STDEV.P(Table2[1M Return vs Nifty])</f>
        <v>0.12080721104381227</v>
      </c>
      <c r="K231">
        <v>22.7429913632526</v>
      </c>
      <c r="L231">
        <f>(Table2[[#This Row],[6M Return vs Nifty]]-AVERAGE(Table2[6M Return vs Nifty]))/_xlfn.STDEV.P(Table2[6M Return vs Nifty])</f>
        <v>0.30813490808592253</v>
      </c>
      <c r="M231">
        <v>-6.0856953338376796</v>
      </c>
      <c r="N231">
        <f>(Table2[[#This Row],[1W Return vs Nifty]]-AVERAGE(Table2[1W Return vs Nifty]))/_xlfn.STDEV.P(Table2[1W Return vs Nifty])</f>
        <v>-1.0060580071556275</v>
      </c>
      <c r="O231">
        <v>5475.05</v>
      </c>
      <c r="P231">
        <v>5176.7924256783899</v>
      </c>
      <c r="Q231">
        <v>4342.9831337871401</v>
      </c>
      <c r="R231">
        <v>46.394410268457101</v>
      </c>
      <c r="S231">
        <f>(Table2[[#This Row],[Close Price]]-Table2[[#This Row],[20D EMA]])/Table2[[#This Row],[20D EMA]]</f>
        <v>-4.0273604807262364E-3</v>
      </c>
      <c r="T231">
        <f>(Table2[[#This Row],[Close Price]]-Table2[[#This Row],[50D EMA]])/Table2[[#This Row],[50D EMA]]</f>
        <v>5.3354964157253153E-2</v>
      </c>
      <c r="U231">
        <f>(Table2[[#This Row],[Close Price]]-Table2[[#This Row],[200D EMA]])/Table2[[#This Row],[200D EMA]]</f>
        <v>0.25558857403273177</v>
      </c>
      <c r="V231">
        <v>0.74534886296968705</v>
      </c>
      <c r="W231">
        <v>5428</v>
      </c>
      <c r="X231">
        <v>5544</v>
      </c>
      <c r="Y231">
        <v>5390</v>
      </c>
      <c r="Z231">
        <v>5579.85</v>
      </c>
      <c r="AA231">
        <v>4920.25</v>
      </c>
      <c r="AB231">
        <v>5894.55</v>
      </c>
      <c r="AC231">
        <f>(Table2[[#This Row],[Close Price]]/Table2[[#This Row],[Day Low]])-1</f>
        <v>4.6057479734709084E-3</v>
      </c>
      <c r="AD231">
        <f>(Table2[[#This Row],[Day High]]/Table2[[#This Row],[Close Price]])-1</f>
        <v>1.6688061617458283E-2</v>
      </c>
      <c r="AE231">
        <f>(Table2[[#This Row],[Close Price]]/Table2[[#This Row],[Current Week Low]])-1</f>
        <v>1.1688311688311748E-2</v>
      </c>
      <c r="AF231">
        <f>(Table2[[#This Row],[Current Week High]]/Table2[[#This Row],[Close Price]])-1</f>
        <v>2.3262424353566846E-2</v>
      </c>
      <c r="AG231">
        <f>(Table2[[#This Row],[Close Price]]/Table2[[#This Row],[Current Month Low]])-1</f>
        <v>0.1082770184441848</v>
      </c>
      <c r="AH231">
        <f>(Table2[[#This Row],[Current Month High]]/Table2[[#This Row],[Close Price]])-1</f>
        <v>8.0973775903172562E-2</v>
      </c>
      <c r="AI231">
        <v>8.0973775903172491</v>
      </c>
      <c r="AJ231">
        <v>96.504504504504496</v>
      </c>
      <c r="AK231" t="str">
        <f>IF(AND(Table2[[#This Row],[20D EMA]]&gt;Table2[[#This Row],[50D EMA]],Table2[[#This Row],[50D EMA]]&gt;Table2[[#This Row],[200D EMA]]),"Uptrend","Downtrend/NoTrend")</f>
        <v>Uptrend</v>
      </c>
      <c r="AL231">
        <v>0.04</v>
      </c>
      <c r="AM231" t="s">
        <v>3033</v>
      </c>
      <c r="AN231">
        <v>-2.31</v>
      </c>
      <c r="AO231" t="s">
        <v>3034</v>
      </c>
      <c r="AP231">
        <v>6.3446501326293994E-2</v>
      </c>
      <c r="AQ231">
        <f>(Table2[[#This Row],[Sharpe Ratio]]-AVERAGE(Table2[Sharpe Ratio]))/_xlfn.STDEV.P(Table2[Sharpe Ratio])</f>
        <v>7.0994876207639196E-2</v>
      </c>
      <c r="AR2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-0.2844721944763664</v>
      </c>
      <c r="AS231">
        <f>_xlfn.RANK.AVG(Table2[[#This Row],[1Y Return vs Nifty Z-Score]],Table2[1Y Return vs Nifty Z-Score])</f>
        <v>219</v>
      </c>
      <c r="AT231">
        <f>_xlfn.RANK.AVG(Table2[[#This Row],[6M Return vs Nifty Z-Score]],Table2[6M Return vs Nifty Z-Score])</f>
        <v>227</v>
      </c>
      <c r="AU231">
        <f>_xlfn.RANK.AVG(Table2[[#This Row],[Sharpe Ratio Z-Score]],Table2[Sharpe Ratio Z-Score])</f>
        <v>316</v>
      </c>
      <c r="AV231">
        <f>(Table2[[#This Row],[Rank 1Y]]+Table2[[#This Row],[Rank 6M]]+Table2[[#This Row],[Rank Sharpe]])/3</f>
        <v>254</v>
      </c>
    </row>
    <row r="232" spans="1:48" x14ac:dyDescent="0.3">
      <c r="A232" t="s">
        <v>425</v>
      </c>
      <c r="B232" t="s">
        <v>426</v>
      </c>
      <c r="C232" t="s">
        <v>2988</v>
      </c>
      <c r="D232" t="s">
        <v>49</v>
      </c>
      <c r="E232">
        <v>53763.843809999998</v>
      </c>
      <c r="F232">
        <v>4862.6499999999996</v>
      </c>
      <c r="G232">
        <v>58.625540287950301</v>
      </c>
      <c r="H232">
        <f>(Table2[[#This Row],[1Y Return vs Nifty]]-AVERAGE(Table2[1Y Return vs Nifty]))/_xlfn.STDEV.P(Table2[1Y Return vs Nifty])</f>
        <v>0.16325938515912197</v>
      </c>
      <c r="I232">
        <v>6.0469438030266902</v>
      </c>
      <c r="J232">
        <f>(Table2[[#This Row],[1M Return vs Nifty]]-AVERAGE(Table2[1M Return vs Nifty]))/_xlfn.STDEV.P(Table2[1M Return vs Nifty])</f>
        <v>0.32524995116094785</v>
      </c>
      <c r="K232">
        <v>27.690944036317301</v>
      </c>
      <c r="L232">
        <f>(Table2[[#This Row],[6M Return vs Nifty]]-AVERAGE(Table2[6M Return vs Nifty]))/_xlfn.STDEV.P(Table2[6M Return vs Nifty])</f>
        <v>0.45821233002255513</v>
      </c>
      <c r="M232">
        <v>4.5393423596200098</v>
      </c>
      <c r="N232">
        <f>(Table2[[#This Row],[1W Return vs Nifty]]-AVERAGE(Table2[1W Return vs Nifty]))/_xlfn.STDEV.P(Table2[1W Return vs Nifty])</f>
        <v>1.3341516415833357</v>
      </c>
      <c r="O232">
        <v>4636.29</v>
      </c>
      <c r="P232">
        <v>4522.3446264438599</v>
      </c>
      <c r="Q232">
        <v>3888.3793462324902</v>
      </c>
      <c r="R232">
        <v>77.169702198794695</v>
      </c>
      <c r="S232">
        <f>(Table2[[#This Row],[Close Price]]-Table2[[#This Row],[20D EMA]])/Table2[[#This Row],[20D EMA]]</f>
        <v>4.882352053042404E-2</v>
      </c>
      <c r="T232">
        <f>(Table2[[#This Row],[Close Price]]-Table2[[#This Row],[50D EMA]])/Table2[[#This Row],[50D EMA]]</f>
        <v>7.5249765700350552E-2</v>
      </c>
      <c r="U232">
        <f>(Table2[[#This Row],[Close Price]]-Table2[[#This Row],[200D EMA]])/Table2[[#This Row],[200D EMA]]</f>
        <v>0.25055956917153543</v>
      </c>
      <c r="V232">
        <v>0.336028111895807</v>
      </c>
      <c r="W232">
        <v>4810</v>
      </c>
      <c r="X232">
        <v>4925.8999999999996</v>
      </c>
      <c r="Y232">
        <v>4689.45</v>
      </c>
      <c r="Z232">
        <v>4925.8999999999996</v>
      </c>
      <c r="AA232">
        <v>4130</v>
      </c>
      <c r="AB232">
        <v>4925.8999999999996</v>
      </c>
      <c r="AC232">
        <f>(Table2[[#This Row],[Close Price]]/Table2[[#This Row],[Day Low]])-1</f>
        <v>1.0945945945945779E-2</v>
      </c>
      <c r="AD232">
        <f>(Table2[[#This Row],[Day High]]/Table2[[#This Row],[Close Price]])-1</f>
        <v>1.300731082845763E-2</v>
      </c>
      <c r="AE232">
        <f>(Table2[[#This Row],[Close Price]]/Table2[[#This Row],[Current Week Low]])-1</f>
        <v>3.693396880231159E-2</v>
      </c>
      <c r="AF232">
        <f>(Table2[[#This Row],[Current Week High]]/Table2[[#This Row],[Close Price]])-1</f>
        <v>1.300731082845763E-2</v>
      </c>
      <c r="AG232">
        <f>(Table2[[#This Row],[Close Price]]/Table2[[#This Row],[Current Month Low]])-1</f>
        <v>0.17739709443099261</v>
      </c>
      <c r="AH232">
        <f>(Table2[[#This Row],[Current Month High]]/Table2[[#This Row],[Close Price]])-1</f>
        <v>1.300731082845763E-2</v>
      </c>
      <c r="AI232">
        <v>2.7834616926984301</v>
      </c>
      <c r="AJ232">
        <v>95.044322329629694</v>
      </c>
      <c r="AK232" t="str">
        <f>IF(AND(Table2[[#This Row],[20D EMA]]&gt;Table2[[#This Row],[50D EMA]],Table2[[#This Row],[50D EMA]]&gt;Table2[[#This Row],[200D EMA]]),"Uptrend","Downtrend/NoTrend")</f>
        <v>Uptrend</v>
      </c>
      <c r="AL232">
        <v>0.04</v>
      </c>
      <c r="AM232" t="s">
        <v>3033</v>
      </c>
      <c r="AN232">
        <v>6.94</v>
      </c>
      <c r="AO232" t="s">
        <v>3033</v>
      </c>
      <c r="AP232">
        <v>5.4966459798522001E-2</v>
      </c>
      <c r="AQ232">
        <f>(Table2[[#This Row],[Sharpe Ratio]]-AVERAGE(Table2[Sharpe Ratio]))/_xlfn.STDEV.P(Table2[Sharpe Ratio])</f>
        <v>-2.5008985752099311E-2</v>
      </c>
      <c r="AR2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2.2558643221738612</v>
      </c>
      <c r="AS232">
        <f>_xlfn.RANK.AVG(Table2[[#This Row],[1Y Return vs Nifty Z-Score]],Table2[1Y Return vs Nifty Z-Score])</f>
        <v>235</v>
      </c>
      <c r="AT232">
        <f>_xlfn.RANK.AVG(Table2[[#This Row],[6M Return vs Nifty Z-Score]],Table2[6M Return vs Nifty Z-Score])</f>
        <v>191</v>
      </c>
      <c r="AU232">
        <f>_xlfn.RANK.AVG(Table2[[#This Row],[Sharpe Ratio Z-Score]],Table2[Sharpe Ratio Z-Score])</f>
        <v>347</v>
      </c>
      <c r="AV232">
        <f>(Table2[[#This Row],[Rank 1Y]]+Table2[[#This Row],[Rank 6M]]+Table2[[#This Row],[Rank Sharpe]])/3</f>
        <v>257.66666666666669</v>
      </c>
    </row>
    <row r="233" spans="1:48" x14ac:dyDescent="0.3">
      <c r="A233" t="s">
        <v>394</v>
      </c>
      <c r="B233" t="s">
        <v>395</v>
      </c>
      <c r="C233" t="s">
        <v>2988</v>
      </c>
      <c r="D233" t="s">
        <v>149</v>
      </c>
      <c r="E233">
        <v>60133.506427979999</v>
      </c>
      <c r="F233">
        <v>1345.2</v>
      </c>
      <c r="G233">
        <v>64.883372629268806</v>
      </c>
      <c r="H233">
        <f>(Table2[[#This Row],[1Y Return vs Nifty]]-AVERAGE(Table2[1Y Return vs Nifty]))/_xlfn.STDEV.P(Table2[1Y Return vs Nifty])</f>
        <v>0.23747800173462219</v>
      </c>
      <c r="I233">
        <v>0.227917511237167</v>
      </c>
      <c r="J233">
        <f>(Table2[[#This Row],[1M Return vs Nifty]]-AVERAGE(Table2[1M Return vs Nifty]))/_xlfn.STDEV.P(Table2[1M Return vs Nifty])</f>
        <v>-0.23597822801951346</v>
      </c>
      <c r="K233">
        <v>58.827905028952799</v>
      </c>
      <c r="L233">
        <f>(Table2[[#This Row],[6M Return vs Nifty]]-AVERAGE(Table2[6M Return vs Nifty]))/_xlfn.STDEV.P(Table2[6M Return vs Nifty])</f>
        <v>1.4026342235775426</v>
      </c>
      <c r="M233">
        <v>-5.3218650076518896</v>
      </c>
      <c r="N233">
        <f>(Table2[[#This Row],[1W Return vs Nifty]]-AVERAGE(Table2[1W Return vs Nifty]))/_xlfn.STDEV.P(Table2[1W Return vs Nifty])</f>
        <v>-0.8378211358229195</v>
      </c>
      <c r="O233">
        <v>1311.45</v>
      </c>
      <c r="P233">
        <v>1265.56515031501</v>
      </c>
      <c r="Q233">
        <v>1037.08383390469</v>
      </c>
      <c r="R233">
        <v>52.9527737030484</v>
      </c>
      <c r="S233">
        <f>(Table2[[#This Row],[Close Price]]-Table2[[#This Row],[20D EMA]])/Table2[[#This Row],[20D EMA]]</f>
        <v>2.5734873613176255E-2</v>
      </c>
      <c r="T233">
        <f>(Table2[[#This Row],[Close Price]]-Table2[[#This Row],[50D EMA]])/Table2[[#This Row],[50D EMA]]</f>
        <v>6.292433832044779E-2</v>
      </c>
      <c r="U233">
        <f>(Table2[[#This Row],[Close Price]]-Table2[[#This Row],[200D EMA]])/Table2[[#This Row],[200D EMA]]</f>
        <v>0.2970986105677032</v>
      </c>
      <c r="V233">
        <v>0.429242425609561</v>
      </c>
      <c r="W233">
        <v>1316.85</v>
      </c>
      <c r="X233">
        <v>1361.15</v>
      </c>
      <c r="Y233">
        <v>1272.8</v>
      </c>
      <c r="Z233">
        <v>1361.15</v>
      </c>
      <c r="AA233">
        <v>1193.05</v>
      </c>
      <c r="AB233">
        <v>1404.5</v>
      </c>
      <c r="AC233">
        <f>(Table2[[#This Row],[Close Price]]/Table2[[#This Row],[Day Low]])-1</f>
        <v>2.1528647909784926E-2</v>
      </c>
      <c r="AD233">
        <f>(Table2[[#This Row],[Day High]]/Table2[[#This Row],[Close Price]])-1</f>
        <v>1.185697294082666E-2</v>
      </c>
      <c r="AE233">
        <f>(Table2[[#This Row],[Close Price]]/Table2[[#This Row],[Current Week Low]])-1</f>
        <v>5.6882463859208032E-2</v>
      </c>
      <c r="AF233">
        <f>(Table2[[#This Row],[Current Week High]]/Table2[[#This Row],[Close Price]])-1</f>
        <v>1.185697294082666E-2</v>
      </c>
      <c r="AG233">
        <f>(Table2[[#This Row],[Close Price]]/Table2[[#This Row],[Current Month Low]])-1</f>
        <v>0.12753027953564411</v>
      </c>
      <c r="AH233">
        <f>(Table2[[#This Row],[Current Month High]]/Table2[[#This Row],[Close Price]])-1</f>
        <v>4.4082664287838247E-2</v>
      </c>
      <c r="AI233">
        <v>4.4082664287838202</v>
      </c>
      <c r="AJ233">
        <v>103.679309561662</v>
      </c>
      <c r="AK233" t="str">
        <f>IF(AND(Table2[[#This Row],[20D EMA]]&gt;Table2[[#This Row],[50D EMA]],Table2[[#This Row],[50D EMA]]&gt;Table2[[#This Row],[200D EMA]]),"Uptrend","Downtrend/NoTrend")</f>
        <v>Uptrend</v>
      </c>
      <c r="AL233">
        <v>0.09</v>
      </c>
      <c r="AM233" t="s">
        <v>3033</v>
      </c>
      <c r="AN233">
        <v>4.1100000000000003</v>
      </c>
      <c r="AO233" t="s">
        <v>3033</v>
      </c>
      <c r="AP233">
        <v>1.646898170985E-3</v>
      </c>
      <c r="AQ233">
        <f>(Table2[[#This Row],[Sharpe Ratio]]-AVERAGE(Table2[Sharpe Ratio]))/_xlfn.STDEV.P(Table2[Sharpe Ratio])</f>
        <v>-0.62864799123097281</v>
      </c>
      <c r="AR2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-6.2335129761240893E-2</v>
      </c>
      <c r="AS233">
        <f>_xlfn.RANK.AVG(Table2[[#This Row],[1Y Return vs Nifty Z-Score]],Table2[1Y Return vs Nifty Z-Score])</f>
        <v>212</v>
      </c>
      <c r="AT233">
        <f>_xlfn.RANK.AVG(Table2[[#This Row],[6M Return vs Nifty Z-Score]],Table2[6M Return vs Nifty Z-Score])</f>
        <v>62</v>
      </c>
      <c r="AU233">
        <f>_xlfn.RANK.AVG(Table2[[#This Row],[Sharpe Ratio Z-Score]],Table2[Sharpe Ratio Z-Score])</f>
        <v>501</v>
      </c>
      <c r="AV233">
        <f>(Table2[[#This Row],[Rank 1Y]]+Table2[[#This Row],[Rank 6M]]+Table2[[#This Row],[Rank Sharpe]])/3</f>
        <v>258.33333333333331</v>
      </c>
    </row>
    <row r="234" spans="1:48" x14ac:dyDescent="0.3">
      <c r="A234" t="s">
        <v>1298</v>
      </c>
      <c r="B234" t="s">
        <v>1299</v>
      </c>
      <c r="C234" t="s">
        <v>2990</v>
      </c>
      <c r="D234" t="s">
        <v>119</v>
      </c>
      <c r="E234">
        <v>8283.2648634199995</v>
      </c>
      <c r="F234">
        <v>1385.95</v>
      </c>
      <c r="G234">
        <v>40.120296699907001</v>
      </c>
      <c r="H234">
        <f>(Table2[[#This Row],[1Y Return vs Nifty]]-AVERAGE(Table2[1Y Return vs Nifty]))/_xlfn.STDEV.P(Table2[1Y Return vs Nifty])</f>
        <v>-5.6214947738688036E-2</v>
      </c>
      <c r="I234">
        <v>10.4223112920865</v>
      </c>
      <c r="J234">
        <f>(Table2[[#This Row],[1M Return vs Nifty]]-AVERAGE(Table2[1M Return vs Nifty]))/_xlfn.STDEV.P(Table2[1M Return vs Nifty])</f>
        <v>0.74724143324020476</v>
      </c>
      <c r="K234">
        <v>8.5964535904929296</v>
      </c>
      <c r="L234">
        <f>(Table2[[#This Row],[6M Return vs Nifty]]-AVERAGE(Table2[6M Return vs Nifty]))/_xlfn.STDEV.P(Table2[6M Return vs Nifty])</f>
        <v>-0.12094678661629379</v>
      </c>
      <c r="M234">
        <v>-4.6433087905498098</v>
      </c>
      <c r="N234">
        <f>(Table2[[#This Row],[1W Return vs Nifty]]-AVERAGE(Table2[1W Return vs Nifty]))/_xlfn.STDEV.P(Table2[1W Return vs Nifty])</f>
        <v>-0.68836624895208254</v>
      </c>
      <c r="O234">
        <v>1386.72</v>
      </c>
      <c r="P234">
        <v>1303.82587597723</v>
      </c>
      <c r="Q234">
        <v>1132.9940357293001</v>
      </c>
      <c r="R234">
        <v>49.735314917124803</v>
      </c>
      <c r="S234">
        <f>(Table2[[#This Row],[Close Price]]-Table2[[#This Row],[20D EMA]])/Table2[[#This Row],[20D EMA]]</f>
        <v>-5.5526710511132873E-4</v>
      </c>
      <c r="T234">
        <f>(Table2[[#This Row],[Close Price]]-Table2[[#This Row],[50D EMA]])/Table2[[#This Row],[50D EMA]]</f>
        <v>6.2987033419027089E-2</v>
      </c>
      <c r="U234">
        <f>(Table2[[#This Row],[Close Price]]-Table2[[#This Row],[200D EMA]])/Table2[[#This Row],[200D EMA]]</f>
        <v>0.22326327967637891</v>
      </c>
      <c r="V234">
        <v>1.13759856614184</v>
      </c>
      <c r="W234">
        <v>1376.2</v>
      </c>
      <c r="X234">
        <v>1413.55</v>
      </c>
      <c r="Y234">
        <v>1376.2</v>
      </c>
      <c r="Z234">
        <v>1478.2</v>
      </c>
      <c r="AA234">
        <v>1202</v>
      </c>
      <c r="AB234">
        <v>1565.95</v>
      </c>
      <c r="AC234">
        <f>(Table2[[#This Row],[Close Price]]/Table2[[#This Row],[Day Low]])-1</f>
        <v>7.084726057259072E-3</v>
      </c>
      <c r="AD234">
        <f>(Table2[[#This Row],[Day High]]/Table2[[#This Row],[Close Price]])-1</f>
        <v>1.9914138316678098E-2</v>
      </c>
      <c r="AE234">
        <f>(Table2[[#This Row],[Close Price]]/Table2[[#This Row],[Current Week Low]])-1</f>
        <v>7.084726057259072E-3</v>
      </c>
      <c r="AF234">
        <f>(Table2[[#This Row],[Current Week High]]/Table2[[#This Row],[Close Price]])-1</f>
        <v>6.6560842743244697E-2</v>
      </c>
      <c r="AG234">
        <f>(Table2[[#This Row],[Close Price]]/Table2[[#This Row],[Current Month Low]])-1</f>
        <v>0.15303660565723787</v>
      </c>
      <c r="AH234">
        <f>(Table2[[#This Row],[Current Month High]]/Table2[[#This Row],[Close Price]])-1</f>
        <v>0.12987481510877008</v>
      </c>
      <c r="AI234">
        <v>12.987481510877</v>
      </c>
      <c r="AJ234">
        <v>76.217418944691602</v>
      </c>
      <c r="AK234" t="str">
        <f>IF(AND(Table2[[#This Row],[20D EMA]]&gt;Table2[[#This Row],[50D EMA]],Table2[[#This Row],[50D EMA]]&gt;Table2[[#This Row],[200D EMA]]),"Uptrend","Downtrend/NoTrend")</f>
        <v>Uptrend</v>
      </c>
      <c r="AL234">
        <v>0.14000000000000001</v>
      </c>
      <c r="AM234" t="s">
        <v>3033</v>
      </c>
      <c r="AN234">
        <v>-5.83</v>
      </c>
      <c r="AO234" t="s">
        <v>3034</v>
      </c>
      <c r="AP234">
        <v>0.13450333305598</v>
      </c>
      <c r="AQ234">
        <f>(Table2[[#This Row],[Sharpe Ratio]]-AVERAGE(Table2[Sharpe Ratio]))/_xlfn.STDEV.P(Table2[Sharpe Ratio])</f>
        <v>0.87544026038790412</v>
      </c>
      <c r="AR2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0.75715371032104439</v>
      </c>
      <c r="AS234">
        <f>_xlfn.RANK.AVG(Table2[[#This Row],[1Y Return vs Nifty Z-Score]],Table2[1Y Return vs Nifty Z-Score])</f>
        <v>295</v>
      </c>
      <c r="AT234">
        <f>_xlfn.RANK.AVG(Table2[[#This Row],[6M Return vs Nifty Z-Score]],Table2[6M Return vs Nifty Z-Score])</f>
        <v>345</v>
      </c>
      <c r="AU234">
        <f>_xlfn.RANK.AVG(Table2[[#This Row],[Sharpe Ratio Z-Score]],Table2[Sharpe Ratio Z-Score])</f>
        <v>144</v>
      </c>
      <c r="AV234">
        <f>(Table2[[#This Row],[Rank 1Y]]+Table2[[#This Row],[Rank 6M]]+Table2[[#This Row],[Rank Sharpe]])/3</f>
        <v>261.33333333333331</v>
      </c>
    </row>
    <row r="235" spans="1:48" x14ac:dyDescent="0.3">
      <c r="A235" t="s">
        <v>796</v>
      </c>
      <c r="B235" t="s">
        <v>797</v>
      </c>
      <c r="C235" t="s">
        <v>2994</v>
      </c>
      <c r="D235" t="s">
        <v>798</v>
      </c>
      <c r="E235">
        <v>19131.901978950002</v>
      </c>
      <c r="F235">
        <v>2005.3</v>
      </c>
      <c r="G235">
        <v>48.853234594189203</v>
      </c>
      <c r="H235">
        <f>(Table2[[#This Row],[1Y Return vs Nifty]]-AVERAGE(Table2[1Y Return vs Nifty]))/_xlfn.STDEV.P(Table2[1Y Return vs Nifty])</f>
        <v>4.7358707450805997E-2</v>
      </c>
      <c r="I235">
        <v>6.1059849367658598</v>
      </c>
      <c r="J235">
        <f>(Table2[[#This Row],[1M Return vs Nifty]]-AVERAGE(Table2[1M Return vs Nifty]))/_xlfn.STDEV.P(Table2[1M Return vs Nifty])</f>
        <v>0.33094429697133498</v>
      </c>
      <c r="K235">
        <v>27.689430819982999</v>
      </c>
      <c r="L235">
        <f>(Table2[[#This Row],[6M Return vs Nifty]]-AVERAGE(Table2[6M Return vs Nifty]))/_xlfn.STDEV.P(Table2[6M Return vs Nifty])</f>
        <v>0.45816643233086524</v>
      </c>
      <c r="M235">
        <v>-0.101475898230452</v>
      </c>
      <c r="N235">
        <f>(Table2[[#This Row],[1W Return vs Nifty]]-AVERAGE(Table2[1W Return vs Nifty]))/_xlfn.STDEV.P(Table2[1W Return vs Nifty])</f>
        <v>0.31199172287049343</v>
      </c>
      <c r="O235">
        <v>1907.09</v>
      </c>
      <c r="P235">
        <v>1785.6574665103701</v>
      </c>
      <c r="Q235">
        <v>1549.7949909827801</v>
      </c>
      <c r="R235">
        <v>61.914698606047203</v>
      </c>
      <c r="S235">
        <f>(Table2[[#This Row],[Close Price]]-Table2[[#This Row],[20D EMA]])/Table2[[#This Row],[20D EMA]]</f>
        <v>5.1497307416010801E-2</v>
      </c>
      <c r="T235">
        <f>(Table2[[#This Row],[Close Price]]-Table2[[#This Row],[50D EMA]])/Table2[[#This Row],[50D EMA]]</f>
        <v>0.12300373257972445</v>
      </c>
      <c r="U235">
        <f>(Table2[[#This Row],[Close Price]]-Table2[[#This Row],[200D EMA]])/Table2[[#This Row],[200D EMA]]</f>
        <v>0.29391307345003609</v>
      </c>
      <c r="V235">
        <v>2.70791662383479</v>
      </c>
      <c r="W235">
        <v>1981.15</v>
      </c>
      <c r="X235">
        <v>2029.85</v>
      </c>
      <c r="Y235">
        <v>1981.15</v>
      </c>
      <c r="Z235">
        <v>2097.8000000000002</v>
      </c>
      <c r="AA235">
        <v>1585.6</v>
      </c>
      <c r="AB235">
        <v>2097.8000000000002</v>
      </c>
      <c r="AC235">
        <f>(Table2[[#This Row],[Close Price]]/Table2[[#This Row],[Day Low]])-1</f>
        <v>1.2189889710521706E-2</v>
      </c>
      <c r="AD235">
        <f>(Table2[[#This Row],[Day High]]/Table2[[#This Row],[Close Price]])-1</f>
        <v>1.2242557223357986E-2</v>
      </c>
      <c r="AE235">
        <f>(Table2[[#This Row],[Close Price]]/Table2[[#This Row],[Current Week Low]])-1</f>
        <v>1.2189889710521706E-2</v>
      </c>
      <c r="AF235">
        <f>(Table2[[#This Row],[Current Week High]]/Table2[[#This Row],[Close Price]])-1</f>
        <v>4.6127761432204872E-2</v>
      </c>
      <c r="AG235">
        <f>(Table2[[#This Row],[Close Price]]/Table2[[#This Row],[Current Month Low]])-1</f>
        <v>0.26469475277497478</v>
      </c>
      <c r="AH235">
        <f>(Table2[[#This Row],[Current Month High]]/Table2[[#This Row],[Close Price]])-1</f>
        <v>4.6127761432204872E-2</v>
      </c>
      <c r="AI235">
        <v>4.6127761432204801</v>
      </c>
      <c r="AJ235">
        <v>86.539534883720904</v>
      </c>
      <c r="AK235" t="str">
        <f>IF(AND(Table2[[#This Row],[20D EMA]]&gt;Table2[[#This Row],[50D EMA]],Table2[[#This Row],[50D EMA]]&gt;Table2[[#This Row],[200D EMA]]),"Uptrend","Downtrend/NoTrend")</f>
        <v>Uptrend</v>
      </c>
      <c r="AL235">
        <v>0.25</v>
      </c>
      <c r="AM235" t="s">
        <v>3033</v>
      </c>
      <c r="AN235">
        <v>10.06</v>
      </c>
      <c r="AO235" t="s">
        <v>3033</v>
      </c>
      <c r="AP235">
        <v>5.9568814472994003E-2</v>
      </c>
      <c r="AQ235">
        <f>(Table2[[#This Row],[Sharpe Ratio]]-AVERAGE(Table2[Sharpe Ratio]))/_xlfn.STDEV.P(Table2[Sharpe Ratio])</f>
        <v>2.7094983480921101E-2</v>
      </c>
      <c r="AR2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1.1755561431044208</v>
      </c>
      <c r="AS235">
        <f>_xlfn.RANK.AVG(Table2[[#This Row],[1Y Return vs Nifty Z-Score]],Table2[1Y Return vs Nifty Z-Score])</f>
        <v>263</v>
      </c>
      <c r="AT235">
        <f>_xlfn.RANK.AVG(Table2[[#This Row],[6M Return vs Nifty Z-Score]],Table2[6M Return vs Nifty Z-Score])</f>
        <v>192</v>
      </c>
      <c r="AU235">
        <f>_xlfn.RANK.AVG(Table2[[#This Row],[Sharpe Ratio Z-Score]],Table2[Sharpe Ratio Z-Score])</f>
        <v>329</v>
      </c>
      <c r="AV235">
        <f>(Table2[[#This Row],[Rank 1Y]]+Table2[[#This Row],[Rank 6M]]+Table2[[#This Row],[Rank Sharpe]])/3</f>
        <v>261.33333333333331</v>
      </c>
    </row>
    <row r="236" spans="1:48" x14ac:dyDescent="0.3">
      <c r="A236" t="s">
        <v>1131</v>
      </c>
      <c r="B236" t="s">
        <v>1132</v>
      </c>
      <c r="C236" t="s">
        <v>2997</v>
      </c>
      <c r="D236" t="s">
        <v>80</v>
      </c>
      <c r="E236">
        <v>10298.236962819999</v>
      </c>
      <c r="F236">
        <v>208.87</v>
      </c>
      <c r="G236">
        <v>50.973344235294903</v>
      </c>
      <c r="H236">
        <f>(Table2[[#This Row],[1Y Return vs Nifty]]-AVERAGE(Table2[1Y Return vs Nifty]))/_xlfn.STDEV.P(Table2[1Y Return vs Nifty])</f>
        <v>7.250345342175539E-2</v>
      </c>
      <c r="I236">
        <v>-0.51333110418939798</v>
      </c>
      <c r="J236">
        <f>(Table2[[#This Row],[1M Return vs Nifty]]-AVERAGE(Table2[1M Return vs Nifty]))/_xlfn.STDEV.P(Table2[1M Return vs Nifty])</f>
        <v>-0.30746950334557044</v>
      </c>
      <c r="K236">
        <v>29.142672817448101</v>
      </c>
      <c r="L236">
        <f>(Table2[[#This Row],[6M Return vs Nifty]]-AVERAGE(Table2[6M Return vs Nifty]))/_xlfn.STDEV.P(Table2[6M Return vs Nifty])</f>
        <v>0.50224502944778493</v>
      </c>
      <c r="M236">
        <v>3.01865953000011</v>
      </c>
      <c r="N236">
        <f>(Table2[[#This Row],[1W Return vs Nifty]]-AVERAGE(Table2[1W Return vs Nifty]))/_xlfn.STDEV.P(Table2[1W Return vs Nifty])</f>
        <v>0.99921479399554591</v>
      </c>
      <c r="O236">
        <v>202.56</v>
      </c>
      <c r="P236">
        <v>201.622481001159</v>
      </c>
      <c r="Q236">
        <v>176.457654741151</v>
      </c>
      <c r="R236">
        <v>74.249403010965594</v>
      </c>
      <c r="S236">
        <f>(Table2[[#This Row],[Close Price]]-Table2[[#This Row],[20D EMA]])/Table2[[#This Row],[20D EMA]]</f>
        <v>3.1151263823064781E-2</v>
      </c>
      <c r="T236">
        <f>(Table2[[#This Row],[Close Price]]-Table2[[#This Row],[50D EMA]])/Table2[[#This Row],[50D EMA]]</f>
        <v>3.5945986592632699E-2</v>
      </c>
      <c r="U236">
        <f>(Table2[[#This Row],[Close Price]]-Table2[[#This Row],[200D EMA]])/Table2[[#This Row],[200D EMA]]</f>
        <v>0.18368341858784915</v>
      </c>
      <c r="V236">
        <v>1.02106028549685</v>
      </c>
      <c r="W236">
        <v>207.5</v>
      </c>
      <c r="X236">
        <v>214.71</v>
      </c>
      <c r="Y236">
        <v>203.2</v>
      </c>
      <c r="Z236">
        <v>220</v>
      </c>
      <c r="AA236">
        <v>162.75</v>
      </c>
      <c r="AB236">
        <v>220</v>
      </c>
      <c r="AC236">
        <f>(Table2[[#This Row],[Close Price]]/Table2[[#This Row],[Day Low]])-1</f>
        <v>6.6024096385541853E-3</v>
      </c>
      <c r="AD236">
        <f>(Table2[[#This Row],[Day High]]/Table2[[#This Row],[Close Price]])-1</f>
        <v>2.7959975104131729E-2</v>
      </c>
      <c r="AE236">
        <f>(Table2[[#This Row],[Close Price]]/Table2[[#This Row],[Current Week Low]])-1</f>
        <v>2.7903543307086665E-2</v>
      </c>
      <c r="AF236">
        <f>(Table2[[#This Row],[Current Week High]]/Table2[[#This Row],[Close Price]])-1</f>
        <v>5.3286733374826367E-2</v>
      </c>
      <c r="AG236">
        <f>(Table2[[#This Row],[Close Price]]/Table2[[#This Row],[Current Month Low]])-1</f>
        <v>0.28337941628264218</v>
      </c>
      <c r="AH236">
        <f>(Table2[[#This Row],[Current Month High]]/Table2[[#This Row],[Close Price]])-1</f>
        <v>5.3286733374826367E-2</v>
      </c>
      <c r="AI236">
        <v>7.8900751663714104</v>
      </c>
      <c r="AJ236">
        <v>83.864436619718305</v>
      </c>
      <c r="AK236" t="str">
        <f>IF(AND(Table2[[#This Row],[20D EMA]]&gt;Table2[[#This Row],[50D EMA]],Table2[[#This Row],[50D EMA]]&gt;Table2[[#This Row],[200D EMA]]),"Uptrend","Downtrend/NoTrend")</f>
        <v>Uptrend</v>
      </c>
      <c r="AL236">
        <v>-0.11</v>
      </c>
      <c r="AM236" t="s">
        <v>3034</v>
      </c>
      <c r="AN236">
        <v>9.33</v>
      </c>
      <c r="AO236" t="s">
        <v>3033</v>
      </c>
      <c r="AP236">
        <v>5.6055423711415003E-2</v>
      </c>
      <c r="AQ236">
        <f>(Table2[[#This Row],[Sharpe Ratio]]-AVERAGE(Table2[Sharpe Ratio]))/_xlfn.STDEV.P(Table2[Sharpe Ratio])</f>
        <v>-1.2680656836476168E-2</v>
      </c>
      <c r="AR2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1.2538131166830397</v>
      </c>
      <c r="AS236">
        <f>_xlfn.RANK.AVG(Table2[[#This Row],[1Y Return vs Nifty Z-Score]],Table2[1Y Return vs Nifty Z-Score])</f>
        <v>259</v>
      </c>
      <c r="AT236">
        <f>_xlfn.RANK.AVG(Table2[[#This Row],[6M Return vs Nifty Z-Score]],Table2[6M Return vs Nifty Z-Score])</f>
        <v>183</v>
      </c>
      <c r="AU236">
        <f>_xlfn.RANK.AVG(Table2[[#This Row],[Sharpe Ratio Z-Score]],Table2[Sharpe Ratio Z-Score])</f>
        <v>342</v>
      </c>
      <c r="AV236">
        <f>(Table2[[#This Row],[Rank 1Y]]+Table2[[#This Row],[Rank 6M]]+Table2[[#This Row],[Rank Sharpe]])/3</f>
        <v>261.33333333333331</v>
      </c>
    </row>
    <row r="237" spans="1:48" x14ac:dyDescent="0.3">
      <c r="A237" t="s">
        <v>75</v>
      </c>
      <c r="B237" t="s">
        <v>76</v>
      </c>
      <c r="C237" t="s">
        <v>2986</v>
      </c>
      <c r="D237" t="s">
        <v>77</v>
      </c>
      <c r="E237">
        <v>335893.45480020001</v>
      </c>
      <c r="F237">
        <v>267.75</v>
      </c>
      <c r="G237">
        <v>42.949359426981999</v>
      </c>
      <c r="H237">
        <f>(Table2[[#This Row],[1Y Return vs Nifty]]-AVERAGE(Table2[1Y Return vs Nifty]))/_xlfn.STDEV.P(Table2[1Y Return vs Nifty])</f>
        <v>-2.2661936031669615E-2</v>
      </c>
      <c r="I237">
        <v>-9.3910866255546104</v>
      </c>
      <c r="J237">
        <f>(Table2[[#This Row],[1M Return vs Nifty]]-AVERAGE(Table2[1M Return vs Nifty]))/_xlfn.STDEV.P(Table2[1M Return vs Nifty])</f>
        <v>-1.1637032298532461</v>
      </c>
      <c r="K237">
        <v>17.8081424960662</v>
      </c>
      <c r="L237">
        <f>(Table2[[#This Row],[6M Return vs Nifty]]-AVERAGE(Table2[6M Return vs Nifty]))/_xlfn.STDEV.P(Table2[6M Return vs Nifty])</f>
        <v>0.15845494051753387</v>
      </c>
      <c r="M237">
        <v>-4.9360598470603803</v>
      </c>
      <c r="N237">
        <f>(Table2[[#This Row],[1W Return vs Nifty]]-AVERAGE(Table2[1W Return vs Nifty]))/_xlfn.STDEV.P(Table2[1W Return vs Nifty])</f>
        <v>-0.752845911696847</v>
      </c>
      <c r="O237">
        <v>269.68</v>
      </c>
      <c r="P237">
        <v>269.882682396863</v>
      </c>
      <c r="Q237">
        <v>240.17117910574899</v>
      </c>
      <c r="R237">
        <v>44.558589045342202</v>
      </c>
      <c r="S237">
        <f>(Table2[[#This Row],[Close Price]]-Table2[[#This Row],[20D EMA]])/Table2[[#This Row],[20D EMA]]</f>
        <v>-7.1566300800949521E-3</v>
      </c>
      <c r="T237">
        <f>(Table2[[#This Row],[Close Price]]-Table2[[#This Row],[50D EMA]])/Table2[[#This Row],[50D EMA]]</f>
        <v>-7.9022572990692687E-3</v>
      </c>
      <c r="U237">
        <f>(Table2[[#This Row],[Close Price]]-Table2[[#This Row],[200D EMA]])/Table2[[#This Row],[200D EMA]]</f>
        <v>0.11482985176213782</v>
      </c>
      <c r="V237">
        <v>0.72457373207708198</v>
      </c>
      <c r="W237">
        <v>264.10000000000002</v>
      </c>
      <c r="X237">
        <v>269.14999999999998</v>
      </c>
      <c r="Y237">
        <v>264.10000000000002</v>
      </c>
      <c r="Z237">
        <v>271.25</v>
      </c>
      <c r="AA237">
        <v>223</v>
      </c>
      <c r="AB237">
        <v>286.55</v>
      </c>
      <c r="AC237">
        <f>(Table2[[#This Row],[Close Price]]/Table2[[#This Row],[Day Low]])-1</f>
        <v>1.3820522529344847E-2</v>
      </c>
      <c r="AD237">
        <f>(Table2[[#This Row],[Day High]]/Table2[[#This Row],[Close Price]])-1</f>
        <v>5.2287581699346219E-3</v>
      </c>
      <c r="AE237">
        <f>(Table2[[#This Row],[Close Price]]/Table2[[#This Row],[Current Week Low]])-1</f>
        <v>1.3820522529344847E-2</v>
      </c>
      <c r="AF237">
        <f>(Table2[[#This Row],[Current Week High]]/Table2[[#This Row],[Close Price]])-1</f>
        <v>1.3071895424836555E-2</v>
      </c>
      <c r="AG237">
        <f>(Table2[[#This Row],[Close Price]]/Table2[[#This Row],[Current Month Low]])-1</f>
        <v>0.20067264573991039</v>
      </c>
      <c r="AH237">
        <f>(Table2[[#This Row],[Current Month High]]/Table2[[#This Row],[Close Price]])-1</f>
        <v>7.0214752567693717E-2</v>
      </c>
      <c r="AI237">
        <v>9.4117647058823408</v>
      </c>
      <c r="AJ237">
        <v>71.799807507218404</v>
      </c>
      <c r="AK237" t="str">
        <f>IF(AND(Table2[[#This Row],[20D EMA]]&gt;Table2[[#This Row],[50D EMA]],Table2[[#This Row],[50D EMA]]&gt;Table2[[#This Row],[200D EMA]]),"Uptrend","Downtrend/NoTrend")</f>
        <v>Downtrend/NoTrend</v>
      </c>
      <c r="AL237">
        <v>-0.04</v>
      </c>
      <c r="AM237" t="s">
        <v>3034</v>
      </c>
      <c r="AN237">
        <v>2.82</v>
      </c>
      <c r="AO237" t="s">
        <v>3033</v>
      </c>
      <c r="AP237">
        <v>8.9282759399026995E-2</v>
      </c>
      <c r="AQ237">
        <f>(Table2[[#This Row],[Sharpe Ratio]]-AVERAGE(Table2[Sharpe Ratio]))/_xlfn.STDEV.P(Table2[Sharpe Ratio])</f>
        <v>0.36349115060059284</v>
      </c>
      <c r="AR2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7">
        <f>_xlfn.RANK.AVG(Table2[[#This Row],[1Y Return vs Nifty Z-Score]],Table2[1Y Return vs Nifty Z-Score])</f>
        <v>283</v>
      </c>
      <c r="AT237">
        <f>_xlfn.RANK.AVG(Table2[[#This Row],[6M Return vs Nifty Z-Score]],Table2[6M Return vs Nifty Z-Score])</f>
        <v>260</v>
      </c>
      <c r="AU237">
        <f>_xlfn.RANK.AVG(Table2[[#This Row],[Sharpe Ratio Z-Score]],Table2[Sharpe Ratio Z-Score])</f>
        <v>242</v>
      </c>
      <c r="AV237">
        <f>(Table2[[#This Row],[Rank 1Y]]+Table2[[#This Row],[Rank 6M]]+Table2[[#This Row],[Rank Sharpe]])/3</f>
        <v>261.66666666666669</v>
      </c>
    </row>
    <row r="238" spans="1:48" x14ac:dyDescent="0.3">
      <c r="A238" t="s">
        <v>751</v>
      </c>
      <c r="B238" t="s">
        <v>752</v>
      </c>
      <c r="C238" t="s">
        <v>3002</v>
      </c>
      <c r="D238" t="s">
        <v>373</v>
      </c>
      <c r="E238">
        <v>20301.051888989899</v>
      </c>
      <c r="F238">
        <v>520.54999999999995</v>
      </c>
      <c r="G238">
        <v>63.256710633198097</v>
      </c>
      <c r="H238">
        <f>(Table2[[#This Row],[1Y Return vs Nifty]]-AVERAGE(Table2[1Y Return vs Nifty]))/_xlfn.STDEV.P(Table2[1Y Return vs Nifty])</f>
        <v>0.21818560200266124</v>
      </c>
      <c r="I238">
        <v>20.1590078510647</v>
      </c>
      <c r="J238">
        <f>(Table2[[#This Row],[1M Return vs Nifty]]-AVERAGE(Table2[1M Return vs Nifty]))/_xlfn.STDEV.P(Table2[1M Return vs Nifty])</f>
        <v>1.6863175272489672</v>
      </c>
      <c r="K238">
        <v>28.9319181708413</v>
      </c>
      <c r="L238">
        <f>(Table2[[#This Row],[6M Return vs Nifty]]-AVERAGE(Table2[6M Return vs Nifty]))/_xlfn.STDEV.P(Table2[6M Return vs Nifty])</f>
        <v>0.49585258471077331</v>
      </c>
      <c r="M238">
        <v>10.601514766071499</v>
      </c>
      <c r="N238">
        <f>(Table2[[#This Row],[1W Return vs Nifty]]-AVERAGE(Table2[1W Return vs Nifty]))/_xlfn.STDEV.P(Table2[1W Return vs Nifty])</f>
        <v>2.6693708443003574</v>
      </c>
      <c r="O238">
        <v>458.8</v>
      </c>
      <c r="P238">
        <v>422.93583509050501</v>
      </c>
      <c r="Q238">
        <v>366.53130351707199</v>
      </c>
      <c r="R238">
        <v>63.912721760937899</v>
      </c>
      <c r="S238">
        <f>(Table2[[#This Row],[Close Price]]-Table2[[#This Row],[20D EMA]])/Table2[[#This Row],[20D EMA]]</f>
        <v>0.13459023539668688</v>
      </c>
      <c r="T238">
        <f>(Table2[[#This Row],[Close Price]]-Table2[[#This Row],[50D EMA]])/Table2[[#This Row],[50D EMA]]</f>
        <v>0.23080135758325199</v>
      </c>
      <c r="U238">
        <f>(Table2[[#This Row],[Close Price]]-Table2[[#This Row],[200D EMA]])/Table2[[#This Row],[200D EMA]]</f>
        <v>0.4202061188363253</v>
      </c>
      <c r="V238">
        <v>3.3892144164103999</v>
      </c>
      <c r="W238">
        <v>497.2</v>
      </c>
      <c r="X238">
        <v>525.9</v>
      </c>
      <c r="Y238">
        <v>497.2</v>
      </c>
      <c r="Z238">
        <v>537</v>
      </c>
      <c r="AA238">
        <v>333.4</v>
      </c>
      <c r="AB238">
        <v>574.35</v>
      </c>
      <c r="AC238">
        <f>(Table2[[#This Row],[Close Price]]/Table2[[#This Row],[Day Low]])-1</f>
        <v>4.6962992759452815E-2</v>
      </c>
      <c r="AD238">
        <f>(Table2[[#This Row],[Day High]]/Table2[[#This Row],[Close Price]])-1</f>
        <v>1.0277591009509202E-2</v>
      </c>
      <c r="AE238">
        <f>(Table2[[#This Row],[Close Price]]/Table2[[#This Row],[Current Week Low]])-1</f>
        <v>4.6962992759452815E-2</v>
      </c>
      <c r="AF238">
        <f>(Table2[[#This Row],[Current Week High]]/Table2[[#This Row],[Close Price]])-1</f>
        <v>3.1601191047930133E-2</v>
      </c>
      <c r="AG238">
        <f>(Table2[[#This Row],[Close Price]]/Table2[[#This Row],[Current Month Low]])-1</f>
        <v>0.56133773245350937</v>
      </c>
      <c r="AH238">
        <f>(Table2[[#This Row],[Current Month High]]/Table2[[#This Row],[Close Price]])-1</f>
        <v>0.1033522236096438</v>
      </c>
      <c r="AI238">
        <v>10.3352223609643</v>
      </c>
      <c r="AJ238">
        <v>108.17836432713401</v>
      </c>
      <c r="AK238" t="str">
        <f>IF(AND(Table2[[#This Row],[20D EMA]]&gt;Table2[[#This Row],[50D EMA]],Table2[[#This Row],[50D EMA]]&gt;Table2[[#This Row],[200D EMA]]),"Uptrend","Downtrend/NoTrend")</f>
        <v>Uptrend</v>
      </c>
      <c r="AL238">
        <v>0.33</v>
      </c>
      <c r="AM238" t="s">
        <v>3033</v>
      </c>
      <c r="AN238">
        <v>27.62</v>
      </c>
      <c r="AO238" t="s">
        <v>3033</v>
      </c>
      <c r="AP238">
        <v>4.4170655814026002E-2</v>
      </c>
      <c r="AQ238">
        <f>(Table2[[#This Row],[Sharpe Ratio]]-AVERAGE(Table2[Sharpe Ratio]))/_xlfn.STDEV.P(Table2[Sharpe Ratio])</f>
        <v>-0.14722995272232334</v>
      </c>
      <c r="AR2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4.9224966055404362</v>
      </c>
      <c r="AS238">
        <f>_xlfn.RANK.AVG(Table2[[#This Row],[1Y Return vs Nifty Z-Score]],Table2[1Y Return vs Nifty Z-Score])</f>
        <v>222</v>
      </c>
      <c r="AT238">
        <f>_xlfn.RANK.AVG(Table2[[#This Row],[6M Return vs Nifty Z-Score]],Table2[6M Return vs Nifty Z-Score])</f>
        <v>184</v>
      </c>
      <c r="AU238">
        <f>_xlfn.RANK.AVG(Table2[[#This Row],[Sharpe Ratio Z-Score]],Table2[Sharpe Ratio Z-Score])</f>
        <v>383</v>
      </c>
      <c r="AV238">
        <f>(Table2[[#This Row],[Rank 1Y]]+Table2[[#This Row],[Rank 6M]]+Table2[[#This Row],[Rank Sharpe]])/3</f>
        <v>263</v>
      </c>
    </row>
    <row r="239" spans="1:48" x14ac:dyDescent="0.3">
      <c r="A239" t="s">
        <v>1543</v>
      </c>
      <c r="B239" t="s">
        <v>1544</v>
      </c>
      <c r="C239" t="s">
        <v>2994</v>
      </c>
      <c r="D239" t="s">
        <v>62</v>
      </c>
      <c r="E239">
        <v>5766.7298447599997</v>
      </c>
      <c r="F239">
        <v>588.20000000000005</v>
      </c>
      <c r="G239">
        <v>103.82849035489799</v>
      </c>
      <c r="H239">
        <f>(Table2[[#This Row],[1Y Return vs Nifty]]-AVERAGE(Table2[1Y Return vs Nifty]))/_xlfn.STDEV.P(Table2[1Y Return vs Nifty])</f>
        <v>0.69937160998638637</v>
      </c>
      <c r="I239">
        <v>14.668655438168599</v>
      </c>
      <c r="J239">
        <f>(Table2[[#This Row],[1M Return vs Nifty]]-AVERAGE(Table2[1M Return vs Nifty]))/_xlfn.STDEV.P(Table2[1M Return vs Nifty])</f>
        <v>1.1567889887550937</v>
      </c>
      <c r="K239">
        <v>54.065970291001904</v>
      </c>
      <c r="L239">
        <f>(Table2[[#This Row],[6M Return vs Nifty]]-AVERAGE(Table2[6M Return vs Nifty]))/_xlfn.STDEV.P(Table2[6M Return vs Nifty])</f>
        <v>1.2581989518352377</v>
      </c>
      <c r="M239">
        <v>8.1195980007702797</v>
      </c>
      <c r="N239">
        <f>(Table2[[#This Row],[1W Return vs Nifty]]-AVERAGE(Table2[1W Return vs Nifty]))/_xlfn.STDEV.P(Table2[1W Return vs Nifty])</f>
        <v>2.1227181425314701</v>
      </c>
      <c r="O239">
        <v>544.6</v>
      </c>
      <c r="P239">
        <v>516.82630817339498</v>
      </c>
      <c r="Q239">
        <v>432.55297408337401</v>
      </c>
      <c r="R239">
        <v>72.114116297323307</v>
      </c>
      <c r="S239">
        <f>(Table2[[#This Row],[Close Price]]-Table2[[#This Row],[20D EMA]])/Table2[[#This Row],[20D EMA]]</f>
        <v>8.005875872199783E-2</v>
      </c>
      <c r="T239">
        <f>(Table2[[#This Row],[Close Price]]-Table2[[#This Row],[50D EMA]])/Table2[[#This Row],[50D EMA]]</f>
        <v>0.13809995872473896</v>
      </c>
      <c r="U239">
        <f>(Table2[[#This Row],[Close Price]]-Table2[[#This Row],[200D EMA]])/Table2[[#This Row],[200D EMA]]</f>
        <v>0.35983344293599812</v>
      </c>
      <c r="V239">
        <v>0.84811231300312695</v>
      </c>
      <c r="W239">
        <v>580.1</v>
      </c>
      <c r="X239">
        <v>593</v>
      </c>
      <c r="Y239">
        <v>560.45000000000005</v>
      </c>
      <c r="Z239">
        <v>608</v>
      </c>
      <c r="AA239">
        <v>417.6</v>
      </c>
      <c r="AB239">
        <v>608</v>
      </c>
      <c r="AC239">
        <f>(Table2[[#This Row],[Close Price]]/Table2[[#This Row],[Day Low]])-1</f>
        <v>1.3963109808653673E-2</v>
      </c>
      <c r="AD239">
        <f>(Table2[[#This Row],[Day High]]/Table2[[#This Row],[Close Price]])-1</f>
        <v>8.1604896293776541E-3</v>
      </c>
      <c r="AE239">
        <f>(Table2[[#This Row],[Close Price]]/Table2[[#This Row],[Current Week Low]])-1</f>
        <v>4.9513783566776715E-2</v>
      </c>
      <c r="AF239">
        <f>(Table2[[#This Row],[Current Week High]]/Table2[[#This Row],[Close Price]])-1</f>
        <v>3.3662019721183212E-2</v>
      </c>
      <c r="AG239">
        <f>(Table2[[#This Row],[Close Price]]/Table2[[#This Row],[Current Month Low]])-1</f>
        <v>0.40852490421455934</v>
      </c>
      <c r="AH239">
        <f>(Table2[[#This Row],[Current Month High]]/Table2[[#This Row],[Close Price]])-1</f>
        <v>3.3662019721183212E-2</v>
      </c>
      <c r="AI239">
        <v>3.3662019721183198</v>
      </c>
      <c r="AJ239">
        <v>139.93473383642601</v>
      </c>
      <c r="AK239" t="str">
        <f>IF(AND(Table2[[#This Row],[20D EMA]]&gt;Table2[[#This Row],[50D EMA]],Table2[[#This Row],[50D EMA]]&gt;Table2[[#This Row],[200D EMA]]),"Uptrend","Downtrend/NoTrend")</f>
        <v>Uptrend</v>
      </c>
      <c r="AL239">
        <v>0.17</v>
      </c>
      <c r="AM239" t="s">
        <v>3033</v>
      </c>
      <c r="AN239">
        <v>9.08</v>
      </c>
      <c r="AO239" t="s">
        <v>3033</v>
      </c>
      <c r="AP239">
        <v>-1.9234896495109E-2</v>
      </c>
      <c r="AQ239">
        <f>(Table2[[#This Row],[Sharpe Ratio]]-AVERAGE(Table2[Sharpe Ratio]))/_xlfn.STDEV.P(Table2[Sharpe Ratio])</f>
        <v>-0.86505401896442502</v>
      </c>
      <c r="AR2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4.3720236741437626</v>
      </c>
      <c r="AS239">
        <f>_xlfn.RANK.AVG(Table2[[#This Row],[1Y Return vs Nifty Z-Score]],Table2[1Y Return vs Nifty Z-Score])</f>
        <v>126</v>
      </c>
      <c r="AT239">
        <f>_xlfn.RANK.AVG(Table2[[#This Row],[6M Return vs Nifty Z-Score]],Table2[6M Return vs Nifty Z-Score])</f>
        <v>75</v>
      </c>
      <c r="AU239">
        <f>_xlfn.RANK.AVG(Table2[[#This Row],[Sharpe Ratio Z-Score]],Table2[Sharpe Ratio Z-Score])</f>
        <v>589</v>
      </c>
      <c r="AV239">
        <f>(Table2[[#This Row],[Rank 1Y]]+Table2[[#This Row],[Rank 6M]]+Table2[[#This Row],[Rank Sharpe]])/3</f>
        <v>263.33333333333331</v>
      </c>
    </row>
    <row r="240" spans="1:48" x14ac:dyDescent="0.3">
      <c r="A240" t="s">
        <v>175</v>
      </c>
      <c r="B240" t="s">
        <v>176</v>
      </c>
      <c r="C240" t="s">
        <v>2988</v>
      </c>
      <c r="D240" t="s">
        <v>32</v>
      </c>
      <c r="E240">
        <v>145134.27955363499</v>
      </c>
      <c r="F240">
        <v>280.95</v>
      </c>
      <c r="G240">
        <v>19.586288726391299</v>
      </c>
      <c r="H240">
        <f>(Table2[[#This Row],[1Y Return vs Nifty]]-AVERAGE(Table2[1Y Return vs Nifty]))/_xlfn.STDEV.P(Table2[1Y Return vs Nifty])</f>
        <v>-0.29975066129274003</v>
      </c>
      <c r="I240">
        <v>3.09030380854045E-2</v>
      </c>
      <c r="J240">
        <f>(Table2[[#This Row],[1M Return vs Nifty]]-AVERAGE(Table2[1M Return vs Nifty]))/_xlfn.STDEV.P(Table2[1M Return vs Nifty])</f>
        <v>-0.25497970154699567</v>
      </c>
      <c r="K240">
        <v>13.351382604465501</v>
      </c>
      <c r="L240">
        <f>(Table2[[#This Row],[6M Return vs Nifty]]-AVERAGE(Table2[6M Return vs Nifty]))/_xlfn.STDEV.P(Table2[6M Return vs Nifty])</f>
        <v>2.3275992997864904E-2</v>
      </c>
      <c r="M240">
        <v>-3.5763193464098801</v>
      </c>
      <c r="N240">
        <f>(Table2[[#This Row],[1W Return vs Nifty]]-AVERAGE(Table2[1W Return vs Nifty]))/_xlfn.STDEV.P(Table2[1W Return vs Nifty])</f>
        <v>-0.45335729516583961</v>
      </c>
      <c r="O240">
        <v>277.2</v>
      </c>
      <c r="P240">
        <v>271.02290829856099</v>
      </c>
      <c r="Q240">
        <v>243.27994682156901</v>
      </c>
      <c r="R240">
        <v>53.313418826701501</v>
      </c>
      <c r="S240">
        <f>(Table2[[#This Row],[Close Price]]-Table2[[#This Row],[20D EMA]])/Table2[[#This Row],[20D EMA]]</f>
        <v>1.3528138528138528E-2</v>
      </c>
      <c r="T240">
        <f>(Table2[[#This Row],[Close Price]]-Table2[[#This Row],[50D EMA]])/Table2[[#This Row],[50D EMA]]</f>
        <v>3.6628238416301077E-2</v>
      </c>
      <c r="U240">
        <f>(Table2[[#This Row],[Close Price]]-Table2[[#This Row],[200D EMA]])/Table2[[#This Row],[200D EMA]]</f>
        <v>0.15484240962145418</v>
      </c>
      <c r="V240">
        <v>0.87758746217128203</v>
      </c>
      <c r="W240">
        <v>279.2</v>
      </c>
      <c r="X240">
        <v>283.60000000000002</v>
      </c>
      <c r="Y240">
        <v>273.5</v>
      </c>
      <c r="Z240">
        <v>283.60000000000002</v>
      </c>
      <c r="AA240">
        <v>236.45</v>
      </c>
      <c r="AB240">
        <v>299.7</v>
      </c>
      <c r="AC240">
        <f>(Table2[[#This Row],[Close Price]]/Table2[[#This Row],[Day Low]])-1</f>
        <v>6.267908309455672E-3</v>
      </c>
      <c r="AD240">
        <f>(Table2[[#This Row],[Day High]]/Table2[[#This Row],[Close Price]])-1</f>
        <v>9.4322833244351312E-3</v>
      </c>
      <c r="AE240">
        <f>(Table2[[#This Row],[Close Price]]/Table2[[#This Row],[Current Week Low]])-1</f>
        <v>2.723948811700172E-2</v>
      </c>
      <c r="AF240">
        <f>(Table2[[#This Row],[Current Week High]]/Table2[[#This Row],[Close Price]])-1</f>
        <v>9.4322833244351312E-3</v>
      </c>
      <c r="AG240">
        <f>(Table2[[#This Row],[Close Price]]/Table2[[#This Row],[Current Month Low]])-1</f>
        <v>0.18820046521463318</v>
      </c>
      <c r="AH240">
        <f>(Table2[[#This Row],[Current Month High]]/Table2[[#This Row],[Close Price]])-1</f>
        <v>6.6737853710624684E-2</v>
      </c>
      <c r="AI240">
        <v>6.6737853710624604</v>
      </c>
      <c r="AJ240">
        <v>51.5780954950094</v>
      </c>
      <c r="AK240" t="str">
        <f>IF(AND(Table2[[#This Row],[20D EMA]]&gt;Table2[[#This Row],[50D EMA]],Table2[[#This Row],[50D EMA]]&gt;Table2[[#This Row],[200D EMA]]),"Uptrend","Downtrend/NoTrend")</f>
        <v>Uptrend</v>
      </c>
      <c r="AL240">
        <v>-0.05</v>
      </c>
      <c r="AM240" t="s">
        <v>3034</v>
      </c>
      <c r="AN240">
        <v>3.75</v>
      </c>
      <c r="AO240" t="s">
        <v>3033</v>
      </c>
      <c r="AP240">
        <v>0.14875475853016901</v>
      </c>
      <c r="AQ240">
        <f>(Table2[[#This Row],[Sharpe Ratio]]-AVERAGE(Table2[Sharpe Ratio]))/_xlfn.STDEV.P(Table2[Sharpe Ratio])</f>
        <v>1.0367828528118606</v>
      </c>
      <c r="AR2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5.1971187804150054E-2</v>
      </c>
      <c r="AS240">
        <f>_xlfn.RANK.AVG(Table2[[#This Row],[1Y Return vs Nifty Z-Score]],Table2[1Y Return vs Nifty Z-Score])</f>
        <v>386</v>
      </c>
      <c r="AT240">
        <f>_xlfn.RANK.AVG(Table2[[#This Row],[6M Return vs Nifty Z-Score]],Table2[6M Return vs Nifty Z-Score])</f>
        <v>294</v>
      </c>
      <c r="AU240">
        <f>_xlfn.RANK.AVG(Table2[[#This Row],[Sharpe Ratio Z-Score]],Table2[Sharpe Ratio Z-Score])</f>
        <v>113</v>
      </c>
      <c r="AV240">
        <f>(Table2[[#This Row],[Rank 1Y]]+Table2[[#This Row],[Rank 6M]]+Table2[[#This Row],[Rank Sharpe]])/3</f>
        <v>264.33333333333331</v>
      </c>
    </row>
    <row r="241" spans="1:48" x14ac:dyDescent="0.3">
      <c r="A241" t="s">
        <v>1014</v>
      </c>
      <c r="B241" t="s">
        <v>1015</v>
      </c>
      <c r="C241" t="s">
        <v>2993</v>
      </c>
      <c r="D241" t="s">
        <v>101</v>
      </c>
      <c r="E241">
        <v>12699.33</v>
      </c>
      <c r="F241">
        <v>401.2</v>
      </c>
      <c r="G241">
        <v>115.22993291339399</v>
      </c>
      <c r="H241">
        <f>(Table2[[#This Row],[1Y Return vs Nifty]]-AVERAGE(Table2[1Y Return vs Nifty]))/_xlfn.STDEV.P(Table2[1Y Return vs Nifty])</f>
        <v>0.83459403965574908</v>
      </c>
      <c r="I241">
        <v>-6.9710775240788196</v>
      </c>
      <c r="J241">
        <f>(Table2[[#This Row],[1M Return vs Nifty]]-AVERAGE(Table2[1M Return vs Nifty]))/_xlfn.STDEV.P(Table2[1M Return vs Nifty])</f>
        <v>-0.93030038313682029</v>
      </c>
      <c r="K241">
        <v>-13.8006875453656</v>
      </c>
      <c r="L241">
        <f>(Table2[[#This Row],[6M Return vs Nifty]]-AVERAGE(Table2[6M Return vs Nifty]))/_xlfn.STDEV.P(Table2[6M Return vs Nifty])</f>
        <v>-0.80027931514240025</v>
      </c>
      <c r="M241">
        <v>-3.4762001626150099</v>
      </c>
      <c r="N241">
        <f>(Table2[[#This Row],[1W Return vs Nifty]]-AVERAGE(Table2[1W Return vs Nifty]))/_xlfn.STDEV.P(Table2[1W Return vs Nifty])</f>
        <v>-0.43130561999061701</v>
      </c>
      <c r="O241">
        <v>395.72</v>
      </c>
      <c r="P241">
        <v>397.268022624396</v>
      </c>
      <c r="Q241">
        <v>366.65708011244402</v>
      </c>
      <c r="R241">
        <v>54.824615259660803</v>
      </c>
      <c r="S241">
        <f>(Table2[[#This Row],[Close Price]]-Table2[[#This Row],[20D EMA]])/Table2[[#This Row],[20D EMA]]</f>
        <v>1.3848175477610332E-2</v>
      </c>
      <c r="T241">
        <f>(Table2[[#This Row],[Close Price]]-Table2[[#This Row],[50D EMA]])/Table2[[#This Row],[50D EMA]]</f>
        <v>9.8975430985582969E-3</v>
      </c>
      <c r="U241">
        <f>(Table2[[#This Row],[Close Price]]-Table2[[#This Row],[200D EMA]])/Table2[[#This Row],[200D EMA]]</f>
        <v>9.4210426475230119E-2</v>
      </c>
      <c r="V241">
        <v>0.73496398817257302</v>
      </c>
      <c r="W241">
        <v>399.5</v>
      </c>
      <c r="X241">
        <v>409.2</v>
      </c>
      <c r="Y241">
        <v>392.05</v>
      </c>
      <c r="Z241">
        <v>414.85</v>
      </c>
      <c r="AA241">
        <v>324.7</v>
      </c>
      <c r="AB241">
        <v>414.85</v>
      </c>
      <c r="AC241">
        <f>(Table2[[#This Row],[Close Price]]/Table2[[#This Row],[Day Low]])-1</f>
        <v>4.2553191489360653E-3</v>
      </c>
      <c r="AD241">
        <f>(Table2[[#This Row],[Day High]]/Table2[[#This Row],[Close Price]])-1</f>
        <v>1.9940179461615193E-2</v>
      </c>
      <c r="AE241">
        <f>(Table2[[#This Row],[Close Price]]/Table2[[#This Row],[Current Week Low]])-1</f>
        <v>2.3338859839306059E-2</v>
      </c>
      <c r="AF241">
        <f>(Table2[[#This Row],[Current Week High]]/Table2[[#This Row],[Close Price]])-1</f>
        <v>3.4022931206380891E-2</v>
      </c>
      <c r="AG241">
        <f>(Table2[[#This Row],[Close Price]]/Table2[[#This Row],[Current Month Low]])-1</f>
        <v>0.23560209424083767</v>
      </c>
      <c r="AH241">
        <f>(Table2[[#This Row],[Current Month High]]/Table2[[#This Row],[Close Price]])-1</f>
        <v>3.4022931206380891E-2</v>
      </c>
      <c r="AI241">
        <v>26.121635094715799</v>
      </c>
      <c r="AJ241">
        <v>145.23227383862999</v>
      </c>
      <c r="AK241" t="str">
        <f>IF(AND(Table2[[#This Row],[20D EMA]]&gt;Table2[[#This Row],[50D EMA]],Table2[[#This Row],[50D EMA]]&gt;Table2[[#This Row],[200D EMA]]),"Uptrend","Downtrend/NoTrend")</f>
        <v>Downtrend/NoTrend</v>
      </c>
      <c r="AL241">
        <v>-0.08</v>
      </c>
      <c r="AM241" t="s">
        <v>3034</v>
      </c>
      <c r="AN241">
        <v>5.83</v>
      </c>
      <c r="AO241" t="s">
        <v>3033</v>
      </c>
      <c r="AP241">
        <v>0.15110917089927001</v>
      </c>
      <c r="AQ241">
        <f>(Table2[[#This Row],[Sharpe Ratio]]-AVERAGE(Table2[Sharpe Ratio]))/_xlfn.STDEV.P(Table2[Sharpe Ratio])</f>
        <v>1.0634375194593317</v>
      </c>
      <c r="AR2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1">
        <f>_xlfn.RANK.AVG(Table2[[#This Row],[1Y Return vs Nifty Z-Score]],Table2[1Y Return vs Nifty Z-Score])</f>
        <v>109</v>
      </c>
      <c r="AT241">
        <f>_xlfn.RANK.AVG(Table2[[#This Row],[6M Return vs Nifty Z-Score]],Table2[6M Return vs Nifty Z-Score])</f>
        <v>581</v>
      </c>
      <c r="AU241">
        <f>_xlfn.RANK.AVG(Table2[[#This Row],[Sharpe Ratio Z-Score]],Table2[Sharpe Ratio Z-Score])</f>
        <v>108</v>
      </c>
      <c r="AV241">
        <f>(Table2[[#This Row],[Rank 1Y]]+Table2[[#This Row],[Rank 6M]]+Table2[[#This Row],[Rank Sharpe]])/3</f>
        <v>266</v>
      </c>
    </row>
    <row r="242" spans="1:48" x14ac:dyDescent="0.3">
      <c r="A242" t="s">
        <v>359</v>
      </c>
      <c r="B242" t="s">
        <v>360</v>
      </c>
      <c r="C242" t="s">
        <v>2988</v>
      </c>
      <c r="D242" t="s">
        <v>37</v>
      </c>
      <c r="E242">
        <v>68483.004000000001</v>
      </c>
      <c r="F242">
        <v>385.6</v>
      </c>
      <c r="G242">
        <v>86.5214860469098</v>
      </c>
      <c r="H242">
        <f>(Table2[[#This Row],[1Y Return vs Nifty]]-AVERAGE(Table2[1Y Return vs Nifty]))/_xlfn.STDEV.P(Table2[1Y Return vs Nifty])</f>
        <v>0.49410853377324737</v>
      </c>
      <c r="I242">
        <v>1.0038039587184899</v>
      </c>
      <c r="J242">
        <f>(Table2[[#This Row],[1M Return vs Nifty]]-AVERAGE(Table2[1M Return vs Nifty]))/_xlfn.STDEV.P(Table2[1M Return vs Nifty])</f>
        <v>-0.16114623442891124</v>
      </c>
      <c r="K242">
        <v>12.129907900778999</v>
      </c>
      <c r="L242">
        <f>(Table2[[#This Row],[6M Return vs Nifty]]-AVERAGE(Table2[6M Return vs Nifty]))/_xlfn.STDEV.P(Table2[6M Return vs Nifty])</f>
        <v>-1.3772820239174166E-2</v>
      </c>
      <c r="M242">
        <v>-0.90754802006244795</v>
      </c>
      <c r="N242">
        <f>(Table2[[#This Row],[1W Return vs Nifty]]-AVERAGE(Table2[1W Return vs Nifty]))/_xlfn.STDEV.P(Table2[1W Return vs Nifty])</f>
        <v>0.13445091675624754</v>
      </c>
      <c r="O242">
        <v>379.29</v>
      </c>
      <c r="P242">
        <v>364.16532999498202</v>
      </c>
      <c r="Q242">
        <v>316.93510087187599</v>
      </c>
      <c r="R242">
        <v>55.884810308301397</v>
      </c>
      <c r="S242">
        <f>(Table2[[#This Row],[Close Price]]-Table2[[#This Row],[20D EMA]])/Table2[[#This Row],[20D EMA]]</f>
        <v>1.663634685860424E-2</v>
      </c>
      <c r="T242">
        <f>(Table2[[#This Row],[Close Price]]-Table2[[#This Row],[50D EMA]])/Table2[[#This Row],[50D EMA]]</f>
        <v>5.8859721778878188E-2</v>
      </c>
      <c r="U242">
        <f>(Table2[[#This Row],[Close Price]]-Table2[[#This Row],[200D EMA]])/Table2[[#This Row],[200D EMA]]</f>
        <v>0.21665286974913664</v>
      </c>
      <c r="V242">
        <v>1.11544697350511</v>
      </c>
      <c r="W242">
        <v>384</v>
      </c>
      <c r="X242">
        <v>392.45</v>
      </c>
      <c r="Y242">
        <v>384</v>
      </c>
      <c r="Z242">
        <v>410</v>
      </c>
      <c r="AA242">
        <v>317.25</v>
      </c>
      <c r="AB242">
        <v>418</v>
      </c>
      <c r="AC242">
        <f>(Table2[[#This Row],[Close Price]]/Table2[[#This Row],[Day Low]])-1</f>
        <v>4.1666666666666519E-3</v>
      </c>
      <c r="AD242">
        <f>(Table2[[#This Row],[Day High]]/Table2[[#This Row],[Close Price]])-1</f>
        <v>1.7764522821576589E-2</v>
      </c>
      <c r="AE242">
        <f>(Table2[[#This Row],[Close Price]]/Table2[[#This Row],[Current Week Low]])-1</f>
        <v>4.1666666666666519E-3</v>
      </c>
      <c r="AF242">
        <f>(Table2[[#This Row],[Current Week High]]/Table2[[#This Row],[Close Price]])-1</f>
        <v>6.3278008298755184E-2</v>
      </c>
      <c r="AG242">
        <f>(Table2[[#This Row],[Close Price]]/Table2[[#This Row],[Current Month Low]])-1</f>
        <v>0.21544523246650904</v>
      </c>
      <c r="AH242">
        <f>(Table2[[#This Row],[Current Month High]]/Table2[[#This Row],[Close Price]])-1</f>
        <v>8.402489626556009E-2</v>
      </c>
      <c r="AI242">
        <v>21.317427385892099</v>
      </c>
      <c r="AJ242">
        <v>115.841029946823</v>
      </c>
      <c r="AK242" t="str">
        <f>IF(AND(Table2[[#This Row],[20D EMA]]&gt;Table2[[#This Row],[50D EMA]],Table2[[#This Row],[50D EMA]]&gt;Table2[[#This Row],[200D EMA]]),"Uptrend","Downtrend/NoTrend")</f>
        <v>Uptrend</v>
      </c>
      <c r="AL242">
        <v>0.03</v>
      </c>
      <c r="AM242" t="s">
        <v>3033</v>
      </c>
      <c r="AN242">
        <v>5.92</v>
      </c>
      <c r="AO242" t="s">
        <v>3033</v>
      </c>
      <c r="AP242">
        <v>5.8453502495350002E-2</v>
      </c>
      <c r="AQ242">
        <f>(Table2[[#This Row],[Sharpe Ratio]]-AVERAGE(Table2[Sharpe Ratio]))/_xlfn.STDEV.P(Table2[Sharpe Ratio])</f>
        <v>1.4468364048326193E-2</v>
      </c>
      <c r="AR2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0.46810875990973572</v>
      </c>
      <c r="AS242">
        <f>_xlfn.RANK.AVG(Table2[[#This Row],[1Y Return vs Nifty Z-Score]],Table2[1Y Return vs Nifty Z-Score])</f>
        <v>153</v>
      </c>
      <c r="AT242">
        <f>_xlfn.RANK.AVG(Table2[[#This Row],[6M Return vs Nifty Z-Score]],Table2[6M Return vs Nifty Z-Score])</f>
        <v>311</v>
      </c>
      <c r="AU242">
        <f>_xlfn.RANK.AVG(Table2[[#This Row],[Sharpe Ratio Z-Score]],Table2[Sharpe Ratio Z-Score])</f>
        <v>334</v>
      </c>
      <c r="AV242">
        <f>(Table2[[#This Row],[Rank 1Y]]+Table2[[#This Row],[Rank 6M]]+Table2[[#This Row],[Rank Sharpe]])/3</f>
        <v>266</v>
      </c>
    </row>
    <row r="243" spans="1:48" x14ac:dyDescent="0.3">
      <c r="A243" t="s">
        <v>138</v>
      </c>
      <c r="B243" t="s">
        <v>139</v>
      </c>
      <c r="C243" t="s">
        <v>3001</v>
      </c>
      <c r="D243" t="s">
        <v>140</v>
      </c>
      <c r="E243">
        <v>204126.57983529</v>
      </c>
      <c r="F243">
        <v>825.7</v>
      </c>
      <c r="G243">
        <v>45.3475714847525</v>
      </c>
      <c r="H243">
        <f>(Table2[[#This Row],[1Y Return vs Nifty]]-AVERAGE(Table2[1Y Return vs Nifty]))/_xlfn.STDEV.P(Table2[1Y Return vs Nifty])</f>
        <v>5.781136820759634E-3</v>
      </c>
      <c r="I243">
        <v>-6.3102593109115599</v>
      </c>
      <c r="J243">
        <f>(Table2[[#This Row],[1M Return vs Nifty]]-AVERAGE(Table2[1M Return vs Nifty]))/_xlfn.STDEV.P(Table2[1M Return vs Nifty])</f>
        <v>-0.86656638642530293</v>
      </c>
      <c r="K243">
        <v>4.1854009653719899</v>
      </c>
      <c r="L243">
        <f>(Table2[[#This Row],[6M Return vs Nifty]]-AVERAGE(Table2[6M Return vs Nifty]))/_xlfn.STDEV.P(Table2[6M Return vs Nifty])</f>
        <v>-0.2547393771575715</v>
      </c>
      <c r="M243">
        <v>-7.79002787270562</v>
      </c>
      <c r="N243">
        <f>(Table2[[#This Row],[1W Return vs Nifty]]-AVERAGE(Table2[1W Return vs Nifty]))/_xlfn.STDEV.P(Table2[1W Return vs Nifty])</f>
        <v>-1.3814444826854437</v>
      </c>
      <c r="O243">
        <v>846.46</v>
      </c>
      <c r="P243">
        <v>849.45517830782603</v>
      </c>
      <c r="Q243">
        <v>756.15017275518903</v>
      </c>
      <c r="R243">
        <v>37.766867249307801</v>
      </c>
      <c r="S243">
        <f>(Table2[[#This Row],[Close Price]]-Table2[[#This Row],[20D EMA]])/Table2[[#This Row],[20D EMA]]</f>
        <v>-2.4525671620631795E-2</v>
      </c>
      <c r="T243">
        <f>(Table2[[#This Row],[Close Price]]-Table2[[#This Row],[50D EMA]])/Table2[[#This Row],[50D EMA]]</f>
        <v>-2.7965193355049007E-2</v>
      </c>
      <c r="U243">
        <f>(Table2[[#This Row],[Close Price]]-Table2[[#This Row],[200D EMA]])/Table2[[#This Row],[200D EMA]]</f>
        <v>9.1978855194057393E-2</v>
      </c>
      <c r="V243">
        <v>0.83581869576395396</v>
      </c>
      <c r="W243">
        <v>822.1</v>
      </c>
      <c r="X243">
        <v>836</v>
      </c>
      <c r="Y243">
        <v>814.3</v>
      </c>
      <c r="Z243">
        <v>849.5</v>
      </c>
      <c r="AA243">
        <v>687.05</v>
      </c>
      <c r="AB243">
        <v>887.9</v>
      </c>
      <c r="AC243">
        <f>(Table2[[#This Row],[Close Price]]/Table2[[#This Row],[Day Low]])-1</f>
        <v>4.3790293151684256E-3</v>
      </c>
      <c r="AD243">
        <f>(Table2[[#This Row],[Day High]]/Table2[[#This Row],[Close Price]])-1</f>
        <v>1.2474264260627255E-2</v>
      </c>
      <c r="AE243">
        <f>(Table2[[#This Row],[Close Price]]/Table2[[#This Row],[Current Week Low]])-1</f>
        <v>1.39997543902739E-2</v>
      </c>
      <c r="AF243">
        <f>(Table2[[#This Row],[Current Week High]]/Table2[[#This Row],[Close Price]])-1</f>
        <v>2.8824028097371945E-2</v>
      </c>
      <c r="AG243">
        <f>(Table2[[#This Row],[Close Price]]/Table2[[#This Row],[Current Month Low]])-1</f>
        <v>0.20180481769885761</v>
      </c>
      <c r="AH243">
        <f>(Table2[[#This Row],[Current Month High]]/Table2[[#This Row],[Close Price]])-1</f>
        <v>7.5330023010778735E-2</v>
      </c>
      <c r="AI243">
        <v>17.185418432844799</v>
      </c>
      <c r="AJ243">
        <v>78.317676276859899</v>
      </c>
      <c r="AK243" t="str">
        <f>IF(AND(Table2[[#This Row],[20D EMA]]&gt;Table2[[#This Row],[50D EMA]],Table2[[#This Row],[50D EMA]]&gt;Table2[[#This Row],[200D EMA]]),"Uptrend","Downtrend/NoTrend")</f>
        <v>Downtrend/NoTrend</v>
      </c>
      <c r="AL243">
        <v>-0.22</v>
      </c>
      <c r="AM243" t="s">
        <v>3034</v>
      </c>
      <c r="AN243">
        <v>-2.1</v>
      </c>
      <c r="AO243" t="s">
        <v>3034</v>
      </c>
      <c r="AP243">
        <v>0.13832136043149301</v>
      </c>
      <c r="AQ243">
        <f>(Table2[[#This Row],[Sharpe Ratio]]-AVERAGE(Table2[Sharpe Ratio]))/_xlfn.STDEV.P(Table2[Sharpe Ratio])</f>
        <v>0.91866473893754619</v>
      </c>
      <c r="AR2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3">
        <f>_xlfn.RANK.AVG(Table2[[#This Row],[1Y Return vs Nifty Z-Score]],Table2[1Y Return vs Nifty Z-Score])</f>
        <v>278</v>
      </c>
      <c r="AT243">
        <f>_xlfn.RANK.AVG(Table2[[#This Row],[6M Return vs Nifty Z-Score]],Table2[6M Return vs Nifty Z-Score])</f>
        <v>387</v>
      </c>
      <c r="AU243">
        <f>_xlfn.RANK.AVG(Table2[[#This Row],[Sharpe Ratio Z-Score]],Table2[Sharpe Ratio Z-Score])</f>
        <v>134</v>
      </c>
      <c r="AV243">
        <f>(Table2[[#This Row],[Rank 1Y]]+Table2[[#This Row],[Rank 6M]]+Table2[[#This Row],[Rank Sharpe]])/3</f>
        <v>266.33333333333331</v>
      </c>
    </row>
    <row r="244" spans="1:48" x14ac:dyDescent="0.3">
      <c r="A244" t="s">
        <v>851</v>
      </c>
      <c r="B244" t="s">
        <v>852</v>
      </c>
      <c r="C244" t="s">
        <v>2987</v>
      </c>
      <c r="D244" t="s">
        <v>21</v>
      </c>
      <c r="E244">
        <v>17029.652488200001</v>
      </c>
      <c r="F244">
        <v>751.25</v>
      </c>
      <c r="G244">
        <v>68.8974582509599</v>
      </c>
      <c r="H244">
        <f>(Table2[[#This Row],[1Y Return vs Nifty]]-AVERAGE(Table2[1Y Return vs Nifty]))/_xlfn.STDEV.P(Table2[1Y Return vs Nifty])</f>
        <v>0.2850855222638074</v>
      </c>
      <c r="I244">
        <v>16.236679580609</v>
      </c>
      <c r="J244">
        <f>(Table2[[#This Row],[1M Return vs Nifty]]-AVERAGE(Table2[1M Return vs Nifty]))/_xlfn.STDEV.P(Table2[1M Return vs Nifty])</f>
        <v>1.3080203615389754</v>
      </c>
      <c r="K244">
        <v>10.014353469942501</v>
      </c>
      <c r="L244">
        <f>(Table2[[#This Row],[6M Return vs Nifty]]-AVERAGE(Table2[6M Return vs Nifty]))/_xlfn.STDEV.P(Table2[6M Return vs Nifty])</f>
        <v>-7.7940158919458685E-2</v>
      </c>
      <c r="M244">
        <v>5.0822388253430999</v>
      </c>
      <c r="N244">
        <f>(Table2[[#This Row],[1W Return vs Nifty]]-AVERAGE(Table2[1W Return vs Nifty]))/_xlfn.STDEV.P(Table2[1W Return vs Nifty])</f>
        <v>1.4537268924206814</v>
      </c>
      <c r="O244">
        <v>695.52</v>
      </c>
      <c r="P244">
        <v>645.24562743061699</v>
      </c>
      <c r="Q244">
        <v>561.91916598313298</v>
      </c>
      <c r="R244">
        <v>79.567183279603299</v>
      </c>
      <c r="S244">
        <f>(Table2[[#This Row],[Close Price]]-Table2[[#This Row],[20D EMA]])/Table2[[#This Row],[20D EMA]]</f>
        <v>8.012709914883831E-2</v>
      </c>
      <c r="T244">
        <f>(Table2[[#This Row],[Close Price]]-Table2[[#This Row],[50D EMA]])/Table2[[#This Row],[50D EMA]]</f>
        <v>0.16428530169432512</v>
      </c>
      <c r="U244">
        <f>(Table2[[#This Row],[Close Price]]-Table2[[#This Row],[200D EMA]])/Table2[[#This Row],[200D EMA]]</f>
        <v>0.33693606746019072</v>
      </c>
      <c r="V244">
        <v>0.73234878982100704</v>
      </c>
      <c r="W244">
        <v>748</v>
      </c>
      <c r="X244">
        <v>769</v>
      </c>
      <c r="Y244">
        <v>747</v>
      </c>
      <c r="Z244">
        <v>769</v>
      </c>
      <c r="AA244">
        <v>530.25</v>
      </c>
      <c r="AB244">
        <v>782.5</v>
      </c>
      <c r="AC244">
        <f>(Table2[[#This Row],[Close Price]]/Table2[[#This Row],[Day Low]])-1</f>
        <v>4.3449197860963018E-3</v>
      </c>
      <c r="AD244">
        <f>(Table2[[#This Row],[Day High]]/Table2[[#This Row],[Close Price]])-1</f>
        <v>2.3627287853577261E-2</v>
      </c>
      <c r="AE244">
        <f>(Table2[[#This Row],[Close Price]]/Table2[[#This Row],[Current Week Low]])-1</f>
        <v>5.68942436412323E-3</v>
      </c>
      <c r="AF244">
        <f>(Table2[[#This Row],[Current Week High]]/Table2[[#This Row],[Close Price]])-1</f>
        <v>2.3627287853577261E-2</v>
      </c>
      <c r="AG244">
        <f>(Table2[[#This Row],[Close Price]]/Table2[[#This Row],[Current Month Low]])-1</f>
        <v>0.41678453559641682</v>
      </c>
      <c r="AH244">
        <f>(Table2[[#This Row],[Current Month High]]/Table2[[#This Row],[Close Price]])-1</f>
        <v>4.1597337770382659E-2</v>
      </c>
      <c r="AI244">
        <v>2.3627287853577199</v>
      </c>
      <c r="AJ244">
        <v>99.800531914893597</v>
      </c>
      <c r="AK244" t="str">
        <f>IF(AND(Table2[[#This Row],[20D EMA]]&gt;Table2[[#This Row],[50D EMA]],Table2[[#This Row],[50D EMA]]&gt;Table2[[#This Row],[200D EMA]]),"Uptrend","Downtrend/NoTrend")</f>
        <v>Uptrend</v>
      </c>
      <c r="AL244">
        <v>0.2</v>
      </c>
      <c r="AM244" t="s">
        <v>3033</v>
      </c>
      <c r="AN244">
        <v>11.6</v>
      </c>
      <c r="AO244" t="s">
        <v>3033</v>
      </c>
      <c r="AP244">
        <v>8.0669453787213005E-2</v>
      </c>
      <c r="AQ244">
        <f>(Table2[[#This Row],[Sharpe Ratio]]-AVERAGE(Table2[Sharpe Ratio]))/_xlfn.STDEV.P(Table2[Sharpe Ratio])</f>
        <v>0.26597858533006757</v>
      </c>
      <c r="AR2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3.2348712026340731</v>
      </c>
      <c r="AS244">
        <f>_xlfn.RANK.AVG(Table2[[#This Row],[1Y Return vs Nifty Z-Score]],Table2[1Y Return vs Nifty Z-Score])</f>
        <v>200</v>
      </c>
      <c r="AT244">
        <f>_xlfn.RANK.AVG(Table2[[#This Row],[6M Return vs Nifty Z-Score]],Table2[6M Return vs Nifty Z-Score])</f>
        <v>339</v>
      </c>
      <c r="AU244">
        <f>_xlfn.RANK.AVG(Table2[[#This Row],[Sharpe Ratio Z-Score]],Table2[Sharpe Ratio Z-Score])</f>
        <v>260</v>
      </c>
      <c r="AV244">
        <f>(Table2[[#This Row],[Rank 1Y]]+Table2[[#This Row],[Rank 6M]]+Table2[[#This Row],[Rank Sharpe]])/3</f>
        <v>266.33333333333331</v>
      </c>
    </row>
    <row r="245" spans="1:48" x14ac:dyDescent="0.3">
      <c r="A245" t="s">
        <v>1898</v>
      </c>
      <c r="B245" t="s">
        <v>1899</v>
      </c>
      <c r="C245" t="s">
        <v>2992</v>
      </c>
      <c r="D245" t="s">
        <v>196</v>
      </c>
      <c r="E245">
        <v>3369.7060698</v>
      </c>
      <c r="F245">
        <v>1323.05</v>
      </c>
      <c r="G245">
        <v>23.7689681665404</v>
      </c>
      <c r="H245">
        <f>(Table2[[#This Row],[1Y Return vs Nifty]]-AVERAGE(Table2[1Y Return vs Nifty]))/_xlfn.STDEV.P(Table2[1Y Return vs Nifty])</f>
        <v>-0.25014359854403639</v>
      </c>
      <c r="I245">
        <v>1.6658787886490702E-2</v>
      </c>
      <c r="J245">
        <f>(Table2[[#This Row],[1M Return vs Nifty]]-AVERAGE(Table2[1M Return vs Nifty]))/_xlfn.STDEV.P(Table2[1M Return vs Nifty])</f>
        <v>-0.25635351809328055</v>
      </c>
      <c r="K245">
        <v>14.7104200099526</v>
      </c>
      <c r="L245">
        <f>(Table2[[#This Row],[6M Return vs Nifty]]-AVERAGE(Table2[6M Return vs Nifty]))/_xlfn.STDEV.P(Table2[6M Return vs Nifty])</f>
        <v>6.4497250274891949E-2</v>
      </c>
      <c r="M245">
        <v>-5.6730031713301203</v>
      </c>
      <c r="N245">
        <f>(Table2[[#This Row],[1W Return vs Nifty]]-AVERAGE(Table2[1W Return vs Nifty]))/_xlfn.STDEV.P(Table2[1W Return vs Nifty])</f>
        <v>-0.91516080673874667</v>
      </c>
      <c r="O245">
        <v>1263.51</v>
      </c>
      <c r="P245">
        <v>1220.8111046209499</v>
      </c>
      <c r="Q245">
        <v>1104.56736526654</v>
      </c>
      <c r="R245">
        <v>54.415053622128298</v>
      </c>
      <c r="S245">
        <f>(Table2[[#This Row],[Close Price]]-Table2[[#This Row],[20D EMA]])/Table2[[#This Row],[20D EMA]]</f>
        <v>4.7122697881298893E-2</v>
      </c>
      <c r="T245">
        <f>(Table2[[#This Row],[Close Price]]-Table2[[#This Row],[50D EMA]])/Table2[[#This Row],[50D EMA]]</f>
        <v>8.3746695121023049E-2</v>
      </c>
      <c r="U245">
        <f>(Table2[[#This Row],[Close Price]]-Table2[[#This Row],[200D EMA]])/Table2[[#This Row],[200D EMA]]</f>
        <v>0.19779928468259469</v>
      </c>
      <c r="V245">
        <v>2.40320862263746</v>
      </c>
      <c r="W245">
        <v>1280.0999999999999</v>
      </c>
      <c r="X245">
        <v>1336</v>
      </c>
      <c r="Y245">
        <v>1272</v>
      </c>
      <c r="Z245">
        <v>1336</v>
      </c>
      <c r="AA245">
        <v>1120</v>
      </c>
      <c r="AB245">
        <v>1356.6</v>
      </c>
      <c r="AC245">
        <f>(Table2[[#This Row],[Close Price]]/Table2[[#This Row],[Day Low]])-1</f>
        <v>3.3552066244824763E-2</v>
      </c>
      <c r="AD245">
        <f>(Table2[[#This Row],[Day High]]/Table2[[#This Row],[Close Price]])-1</f>
        <v>9.787989871886893E-3</v>
      </c>
      <c r="AE245">
        <f>(Table2[[#This Row],[Close Price]]/Table2[[#This Row],[Current Week Low]])-1</f>
        <v>4.0133647798742178E-2</v>
      </c>
      <c r="AF245">
        <f>(Table2[[#This Row],[Current Week High]]/Table2[[#This Row],[Close Price]])-1</f>
        <v>9.787989871886893E-3</v>
      </c>
      <c r="AG245">
        <f>(Table2[[#This Row],[Close Price]]/Table2[[#This Row],[Current Month Low]])-1</f>
        <v>0.18129464285714292</v>
      </c>
      <c r="AH245">
        <f>(Table2[[#This Row],[Current Month High]]/Table2[[#This Row],[Close Price]])-1</f>
        <v>2.5358074146857534E-2</v>
      </c>
      <c r="AI245">
        <v>2.5358074146857499</v>
      </c>
      <c r="AJ245">
        <v>60.954987834549797</v>
      </c>
      <c r="AK245" t="str">
        <f>IF(AND(Table2[[#This Row],[20D EMA]]&gt;Table2[[#This Row],[50D EMA]],Table2[[#This Row],[50D EMA]]&gt;Table2[[#This Row],[200D EMA]]),"Uptrend","Downtrend/NoTrend")</f>
        <v>Uptrend</v>
      </c>
      <c r="AL245">
        <v>0.01</v>
      </c>
      <c r="AM245" t="s">
        <v>3033</v>
      </c>
      <c r="AN245">
        <v>1.71</v>
      </c>
      <c r="AO245" t="s">
        <v>3033</v>
      </c>
      <c r="AP245">
        <v>0.12475157848947201</v>
      </c>
      <c r="AQ245">
        <f>(Table2[[#This Row],[Sharpe Ratio]]-AVERAGE(Table2[Sharpe Ratio]))/_xlfn.STDEV.P(Table2[Sharpe Ratio])</f>
        <v>0.76503913838841597</v>
      </c>
      <c r="AR2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-0.59212153471275575</v>
      </c>
      <c r="AS245">
        <f>_xlfn.RANK.AVG(Table2[[#This Row],[1Y Return vs Nifty Z-Score]],Table2[1Y Return vs Nifty Z-Score])</f>
        <v>363</v>
      </c>
      <c r="AT245">
        <f>_xlfn.RANK.AVG(Table2[[#This Row],[6M Return vs Nifty Z-Score]],Table2[6M Return vs Nifty Z-Score])</f>
        <v>282</v>
      </c>
      <c r="AU245">
        <f>_xlfn.RANK.AVG(Table2[[#This Row],[Sharpe Ratio Z-Score]],Table2[Sharpe Ratio Z-Score])</f>
        <v>164</v>
      </c>
      <c r="AV245">
        <f>(Table2[[#This Row],[Rank 1Y]]+Table2[[#This Row],[Rank 6M]]+Table2[[#This Row],[Rank Sharpe]])/3</f>
        <v>269.66666666666669</v>
      </c>
    </row>
    <row r="246" spans="1:48" x14ac:dyDescent="0.3">
      <c r="A246" t="s">
        <v>717</v>
      </c>
      <c r="B246" t="s">
        <v>718</v>
      </c>
      <c r="C246" t="s">
        <v>2991</v>
      </c>
      <c r="D246" t="s">
        <v>46</v>
      </c>
      <c r="E246">
        <v>22038.90051825</v>
      </c>
      <c r="F246">
        <v>863.4</v>
      </c>
      <c r="G246">
        <v>28.4153473614383</v>
      </c>
      <c r="H246">
        <f>(Table2[[#This Row],[1Y Return vs Nifty]]-AVERAGE(Table2[1Y Return vs Nifty]))/_xlfn.STDEV.P(Table2[1Y Return vs Nifty])</f>
        <v>-0.19503700298161034</v>
      </c>
      <c r="I246">
        <v>5.90435248499253</v>
      </c>
      <c r="J246">
        <f>(Table2[[#This Row],[1M Return vs Nifty]]-AVERAGE(Table2[1M Return vs Nifty]))/_xlfn.STDEV.P(Table2[1M Return vs Nifty])</f>
        <v>0.31149743282292819</v>
      </c>
      <c r="K246">
        <v>34.375580085999601</v>
      </c>
      <c r="L246">
        <f>(Table2[[#This Row],[6M Return vs Nifty]]-AVERAGE(Table2[6M Return vs Nifty]))/_xlfn.STDEV.P(Table2[6M Return vs Nifty])</f>
        <v>0.6609654708078766</v>
      </c>
      <c r="M246">
        <v>-8.5532747702837995</v>
      </c>
      <c r="N246">
        <f>(Table2[[#This Row],[1W Return vs Nifty]]-AVERAGE(Table2[1W Return vs Nifty]))/_xlfn.STDEV.P(Table2[1W Return vs Nifty])</f>
        <v>-1.5495528513910297</v>
      </c>
      <c r="O246">
        <v>836.27</v>
      </c>
      <c r="P246">
        <v>789.34160394959599</v>
      </c>
      <c r="Q246">
        <v>691.08505946265996</v>
      </c>
      <c r="R246">
        <v>52.989363505137497</v>
      </c>
      <c r="S246">
        <f>(Table2[[#This Row],[Close Price]]-Table2[[#This Row],[20D EMA]])/Table2[[#This Row],[20D EMA]]</f>
        <v>3.2441675535413196E-2</v>
      </c>
      <c r="T246">
        <f>(Table2[[#This Row],[Close Price]]-Table2[[#This Row],[50D EMA]])/Table2[[#This Row],[50D EMA]]</f>
        <v>9.3822998407585567E-2</v>
      </c>
      <c r="U246">
        <f>(Table2[[#This Row],[Close Price]]-Table2[[#This Row],[200D EMA]])/Table2[[#This Row],[200D EMA]]</f>
        <v>0.24933969875042622</v>
      </c>
      <c r="V246">
        <v>1.0213963197295199</v>
      </c>
      <c r="W246">
        <v>853.65</v>
      </c>
      <c r="X246">
        <v>868.05</v>
      </c>
      <c r="Y246">
        <v>852.6</v>
      </c>
      <c r="Z246">
        <v>883.85</v>
      </c>
      <c r="AA246">
        <v>671.05</v>
      </c>
      <c r="AB246">
        <v>947.8</v>
      </c>
      <c r="AC246">
        <f>(Table2[[#This Row],[Close Price]]/Table2[[#This Row],[Day Low]])-1</f>
        <v>1.1421542786856476E-2</v>
      </c>
      <c r="AD246">
        <f>(Table2[[#This Row],[Day High]]/Table2[[#This Row],[Close Price]])-1</f>
        <v>5.3856845031270417E-3</v>
      </c>
      <c r="AE246">
        <f>(Table2[[#This Row],[Close Price]]/Table2[[#This Row],[Current Week Low]])-1</f>
        <v>1.2667135819845132E-2</v>
      </c>
      <c r="AF246">
        <f>(Table2[[#This Row],[Current Week High]]/Table2[[#This Row],[Close Price]])-1</f>
        <v>2.3685429696548521E-2</v>
      </c>
      <c r="AG246">
        <f>(Table2[[#This Row],[Close Price]]/Table2[[#This Row],[Current Month Low]])-1</f>
        <v>0.28664033976603842</v>
      </c>
      <c r="AH246">
        <f>(Table2[[#This Row],[Current Month High]]/Table2[[#This Row],[Close Price]])-1</f>
        <v>9.7753069261060865E-2</v>
      </c>
      <c r="AI246">
        <v>9.7753069261060794</v>
      </c>
      <c r="AJ246">
        <v>57.5403704041602</v>
      </c>
      <c r="AK246" t="str">
        <f>IF(AND(Table2[[#This Row],[20D EMA]]&gt;Table2[[#This Row],[50D EMA]],Table2[[#This Row],[50D EMA]]&gt;Table2[[#This Row],[200D EMA]]),"Uptrend","Downtrend/NoTrend")</f>
        <v>Uptrend</v>
      </c>
      <c r="AL246">
        <v>0.04</v>
      </c>
      <c r="AM246" t="s">
        <v>3033</v>
      </c>
      <c r="AN246">
        <v>12.37</v>
      </c>
      <c r="AO246" t="s">
        <v>3033</v>
      </c>
      <c r="AP246">
        <v>6.0973661467183998E-2</v>
      </c>
      <c r="AQ246">
        <f>(Table2[[#This Row],[Sharpe Ratio]]-AVERAGE(Table2[Sharpe Ratio]))/_xlfn.STDEV.P(Table2[Sharpe Ratio])</f>
        <v>4.2999473625582596E-2</v>
      </c>
      <c r="AR2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-0.7291274771162527</v>
      </c>
      <c r="AS246">
        <f>_xlfn.RANK.AVG(Table2[[#This Row],[1Y Return vs Nifty Z-Score]],Table2[1Y Return vs Nifty Z-Score])</f>
        <v>340</v>
      </c>
      <c r="AT246">
        <f>_xlfn.RANK.AVG(Table2[[#This Row],[6M Return vs Nifty Z-Score]],Table2[6M Return vs Nifty Z-Score])</f>
        <v>152</v>
      </c>
      <c r="AU246">
        <f>_xlfn.RANK.AVG(Table2[[#This Row],[Sharpe Ratio Z-Score]],Table2[Sharpe Ratio Z-Score])</f>
        <v>322</v>
      </c>
      <c r="AV246">
        <f>(Table2[[#This Row],[Rank 1Y]]+Table2[[#This Row],[Rank 6M]]+Table2[[#This Row],[Rank Sharpe]])/3</f>
        <v>271.33333333333331</v>
      </c>
    </row>
    <row r="247" spans="1:48" x14ac:dyDescent="0.3">
      <c r="A247" t="s">
        <v>1195</v>
      </c>
      <c r="B247" t="s">
        <v>1196</v>
      </c>
      <c r="C247" t="s">
        <v>2986</v>
      </c>
      <c r="D247" t="s">
        <v>1095</v>
      </c>
      <c r="E247">
        <v>9406.1281509</v>
      </c>
      <c r="F247">
        <v>581.85</v>
      </c>
      <c r="G247">
        <v>154.910775198442</v>
      </c>
      <c r="H247">
        <f>(Table2[[#This Row],[1Y Return vs Nifty]]-AVERAGE(Table2[1Y Return vs Nifty]))/_xlfn.STDEV.P(Table2[1Y Return vs Nifty])</f>
        <v>1.3052134264203294</v>
      </c>
      <c r="I247">
        <v>1.21077778680582</v>
      </c>
      <c r="J247">
        <f>(Table2[[#This Row],[1M Return vs Nifty]]-AVERAGE(Table2[1M Return vs Nifty]))/_xlfn.STDEV.P(Table2[1M Return vs Nifty])</f>
        <v>-0.1411842100539123</v>
      </c>
      <c r="K247">
        <v>23.246742883008199</v>
      </c>
      <c r="L247">
        <f>(Table2[[#This Row],[6M Return vs Nifty]]-AVERAGE(Table2[6M Return vs Nifty]))/_xlfn.STDEV.P(Table2[6M Return vs Nifty])</f>
        <v>0.32341430430835127</v>
      </c>
      <c r="M247">
        <v>3.18865378152833</v>
      </c>
      <c r="N247">
        <f>(Table2[[#This Row],[1W Return vs Nifty]]-AVERAGE(Table2[1W Return vs Nifty]))/_xlfn.STDEV.P(Table2[1W Return vs Nifty])</f>
        <v>1.0366567494157566</v>
      </c>
      <c r="O247">
        <v>557.73</v>
      </c>
      <c r="P247">
        <v>523.20846407377098</v>
      </c>
      <c r="Q247">
        <v>416.52054953200201</v>
      </c>
      <c r="R247">
        <v>57.603267215532597</v>
      </c>
      <c r="S247">
        <f>(Table2[[#This Row],[Close Price]]-Table2[[#This Row],[20D EMA]])/Table2[[#This Row],[20D EMA]]</f>
        <v>4.3246732289817659E-2</v>
      </c>
      <c r="T247">
        <f>(Table2[[#This Row],[Close Price]]-Table2[[#This Row],[50D EMA]])/Table2[[#This Row],[50D EMA]]</f>
        <v>0.11208063315650173</v>
      </c>
      <c r="U247">
        <f>(Table2[[#This Row],[Close Price]]-Table2[[#This Row],[200D EMA]])/Table2[[#This Row],[200D EMA]]</f>
        <v>0.3969298769382697</v>
      </c>
      <c r="V247">
        <v>1.4981608848132499</v>
      </c>
      <c r="W247">
        <v>574.1</v>
      </c>
      <c r="X247">
        <v>595</v>
      </c>
      <c r="Y247">
        <v>573</v>
      </c>
      <c r="Z247">
        <v>605</v>
      </c>
      <c r="AA247">
        <v>481</v>
      </c>
      <c r="AB247">
        <v>634.79999999999995</v>
      </c>
      <c r="AC247">
        <f>(Table2[[#This Row],[Close Price]]/Table2[[#This Row],[Day Low]])-1</f>
        <v>1.3499390350113272E-2</v>
      </c>
      <c r="AD247">
        <f>(Table2[[#This Row],[Day High]]/Table2[[#This Row],[Close Price]])-1</f>
        <v>2.2600326544641947E-2</v>
      </c>
      <c r="AE247">
        <f>(Table2[[#This Row],[Close Price]]/Table2[[#This Row],[Current Week Low]])-1</f>
        <v>1.5445026178010579E-2</v>
      </c>
      <c r="AF247">
        <f>(Table2[[#This Row],[Current Week High]]/Table2[[#This Row],[Close Price]])-1</f>
        <v>3.9786886654636033E-2</v>
      </c>
      <c r="AG247">
        <f>(Table2[[#This Row],[Close Price]]/Table2[[#This Row],[Current Month Low]])-1</f>
        <v>0.20966735966735972</v>
      </c>
      <c r="AH247">
        <f>(Table2[[#This Row],[Current Month High]]/Table2[[#This Row],[Close Price]])-1</f>
        <v>9.1002835782417968E-2</v>
      </c>
      <c r="AI247">
        <v>9.1002835782417897</v>
      </c>
      <c r="AJ247">
        <v>196.34565595687701</v>
      </c>
      <c r="AK247" t="str">
        <f>IF(AND(Table2[[#This Row],[20D EMA]]&gt;Table2[[#This Row],[50D EMA]],Table2[[#This Row],[50D EMA]]&gt;Table2[[#This Row],[200D EMA]]),"Uptrend","Downtrend/NoTrend")</f>
        <v>Uptrend</v>
      </c>
      <c r="AL247">
        <v>0.32</v>
      </c>
      <c r="AM247" t="s">
        <v>3033</v>
      </c>
      <c r="AN247">
        <v>9</v>
      </c>
      <c r="AO247" t="s">
        <v>3033</v>
      </c>
      <c r="AQ247">
        <f>(Table2[[#This Row],[Sharpe Ratio]]-AVERAGE(Table2[Sharpe Ratio]))/_xlfn.STDEV.P(Table2[Sharpe Ratio])</f>
        <v>-0.64729278019234593</v>
      </c>
      <c r="AR2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1.876807489898179</v>
      </c>
      <c r="AS247">
        <f>_xlfn.RANK.AVG(Table2[[#This Row],[1Y Return vs Nifty Z-Score]],Table2[1Y Return vs Nifty Z-Score])</f>
        <v>66</v>
      </c>
      <c r="AT247">
        <f>_xlfn.RANK.AVG(Table2[[#This Row],[6M Return vs Nifty Z-Score]],Table2[6M Return vs Nifty Z-Score])</f>
        <v>224</v>
      </c>
      <c r="AU247">
        <f>_xlfn.RANK.AVG(Table2[[#This Row],[Sharpe Ratio Z-Score]],Table2[Sharpe Ratio Z-Score])</f>
        <v>524.5</v>
      </c>
      <c r="AV247">
        <f>(Table2[[#This Row],[Rank 1Y]]+Table2[[#This Row],[Rank 6M]]+Table2[[#This Row],[Rank Sharpe]])/3</f>
        <v>271.5</v>
      </c>
    </row>
    <row r="248" spans="1:48" x14ac:dyDescent="0.3">
      <c r="A248" t="s">
        <v>855</v>
      </c>
      <c r="B248" t="s">
        <v>856</v>
      </c>
      <c r="C248" t="s">
        <v>2997</v>
      </c>
      <c r="D248" t="s">
        <v>457</v>
      </c>
      <c r="E248">
        <v>16985.009144169999</v>
      </c>
      <c r="F248">
        <v>1192.3499999999999</v>
      </c>
      <c r="G248">
        <v>36.286335754270802</v>
      </c>
      <c r="H248">
        <f>(Table2[[#This Row],[1Y Return vs Nifty]]-AVERAGE(Table2[1Y Return vs Nifty]))/_xlfn.STDEV.P(Table2[1Y Return vs Nifty])</f>
        <v>-0.10168616874133658</v>
      </c>
      <c r="I248">
        <v>12.517468379199</v>
      </c>
      <c r="J248">
        <f>(Table2[[#This Row],[1M Return vs Nifty]]-AVERAGE(Table2[1M Return vs Nifty]))/_xlfn.STDEV.P(Table2[1M Return vs Nifty])</f>
        <v>0.94931324699988706</v>
      </c>
      <c r="K248">
        <v>8.3204333566101099</v>
      </c>
      <c r="L248">
        <f>(Table2[[#This Row],[6M Return vs Nifty]]-AVERAGE(Table2[6M Return vs Nifty]))/_xlfn.STDEV.P(Table2[6M Return vs Nifty])</f>
        <v>-0.129318815986943</v>
      </c>
      <c r="M248">
        <v>-5.0980186978192297</v>
      </c>
      <c r="N248">
        <f>(Table2[[#This Row],[1W Return vs Nifty]]-AVERAGE(Table2[1W Return vs Nifty]))/_xlfn.STDEV.P(Table2[1W Return vs Nifty])</f>
        <v>-0.78851803599226589</v>
      </c>
      <c r="O248">
        <v>1147.19</v>
      </c>
      <c r="P248">
        <v>1088.8549870898701</v>
      </c>
      <c r="Q248">
        <v>956.87130115120203</v>
      </c>
      <c r="R248">
        <v>59.008380323624102</v>
      </c>
      <c r="S248">
        <f>(Table2[[#This Row],[Close Price]]-Table2[[#This Row],[20D EMA]])/Table2[[#This Row],[20D EMA]]</f>
        <v>3.9365754582937312E-2</v>
      </c>
      <c r="T248">
        <f>(Table2[[#This Row],[Close Price]]-Table2[[#This Row],[50D EMA]])/Table2[[#This Row],[50D EMA]]</f>
        <v>9.5049399724692396E-2</v>
      </c>
      <c r="U248">
        <f>(Table2[[#This Row],[Close Price]]-Table2[[#This Row],[200D EMA]])/Table2[[#This Row],[200D EMA]]</f>
        <v>0.24609234132688051</v>
      </c>
      <c r="V248">
        <v>0.81222397872526597</v>
      </c>
      <c r="W248">
        <v>1188.3499999999999</v>
      </c>
      <c r="X248">
        <v>1213</v>
      </c>
      <c r="Y248">
        <v>1165.95</v>
      </c>
      <c r="Z248">
        <v>1238.8499999999999</v>
      </c>
      <c r="AA248">
        <v>929.95</v>
      </c>
      <c r="AB248">
        <v>1253.3</v>
      </c>
      <c r="AC248">
        <f>(Table2[[#This Row],[Close Price]]/Table2[[#This Row],[Day Low]])-1</f>
        <v>3.3660116968905474E-3</v>
      </c>
      <c r="AD248">
        <f>(Table2[[#This Row],[Day High]]/Table2[[#This Row],[Close Price]])-1</f>
        <v>1.731874030276348E-2</v>
      </c>
      <c r="AE248">
        <f>(Table2[[#This Row],[Close Price]]/Table2[[#This Row],[Current Week Low]])-1</f>
        <v>2.2642480380805186E-2</v>
      </c>
      <c r="AF248">
        <f>(Table2[[#This Row],[Current Week High]]/Table2[[#This Row],[Close Price]])-1</f>
        <v>3.8998616178135714E-2</v>
      </c>
      <c r="AG248">
        <f>(Table2[[#This Row],[Close Price]]/Table2[[#This Row],[Current Month Low]])-1</f>
        <v>0.28216570783375428</v>
      </c>
      <c r="AH248">
        <f>(Table2[[#This Row],[Current Month High]]/Table2[[#This Row],[Close Price]])-1</f>
        <v>5.1117540990480936E-2</v>
      </c>
      <c r="AI248">
        <v>5.1117540990480901</v>
      </c>
      <c r="AJ248">
        <v>68.983843537414899</v>
      </c>
      <c r="AK248" t="str">
        <f>IF(AND(Table2[[#This Row],[20D EMA]]&gt;Table2[[#This Row],[50D EMA]],Table2[[#This Row],[50D EMA]]&gt;Table2[[#This Row],[200D EMA]]),"Uptrend","Downtrend/NoTrend")</f>
        <v>Uptrend</v>
      </c>
      <c r="AL248">
        <v>0.08</v>
      </c>
      <c r="AM248" t="s">
        <v>3033</v>
      </c>
      <c r="AN248">
        <v>2.98</v>
      </c>
      <c r="AO248" t="s">
        <v>3033</v>
      </c>
      <c r="AP248">
        <v>0.12706043760650401</v>
      </c>
      <c r="AQ248">
        <f>(Table2[[#This Row],[Sharpe Ratio]]-AVERAGE(Table2[Sharpe Ratio]))/_xlfn.STDEV.P(Table2[Sharpe Ratio])</f>
        <v>0.79117808962233294</v>
      </c>
      <c r="AR2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0.72096831590167465</v>
      </c>
      <c r="AS248">
        <f>_xlfn.RANK.AVG(Table2[[#This Row],[1Y Return vs Nifty Z-Score]],Table2[1Y Return vs Nifty Z-Score])</f>
        <v>309</v>
      </c>
      <c r="AT248">
        <f>_xlfn.RANK.AVG(Table2[[#This Row],[6M Return vs Nifty Z-Score]],Table2[6M Return vs Nifty Z-Score])</f>
        <v>349</v>
      </c>
      <c r="AU248">
        <f>_xlfn.RANK.AVG(Table2[[#This Row],[Sharpe Ratio Z-Score]],Table2[Sharpe Ratio Z-Score])</f>
        <v>158</v>
      </c>
      <c r="AV248">
        <f>(Table2[[#This Row],[Rank 1Y]]+Table2[[#This Row],[Rank 6M]]+Table2[[#This Row],[Rank Sharpe]])/3</f>
        <v>272</v>
      </c>
    </row>
    <row r="249" spans="1:48" x14ac:dyDescent="0.3">
      <c r="A249" t="s">
        <v>289</v>
      </c>
      <c r="B249" t="s">
        <v>290</v>
      </c>
      <c r="C249" t="s">
        <v>2994</v>
      </c>
      <c r="D249" t="s">
        <v>281</v>
      </c>
      <c r="E249">
        <v>86835.51409276</v>
      </c>
      <c r="F249">
        <v>879.45</v>
      </c>
      <c r="G249">
        <v>18.229737565664902</v>
      </c>
      <c r="H249">
        <f>(Table2[[#This Row],[1Y Return vs Nifty]]-AVERAGE(Table2[1Y Return vs Nifty]))/_xlfn.STDEV.P(Table2[1Y Return vs Nifty])</f>
        <v>-0.31583951522355486</v>
      </c>
      <c r="I249">
        <v>9.8294692889264592</v>
      </c>
      <c r="J249">
        <f>(Table2[[#This Row],[1M Return vs Nifty]]-AVERAGE(Table2[1M Return vs Nifty]))/_xlfn.STDEV.P(Table2[1M Return vs Nifty])</f>
        <v>0.69006354448505958</v>
      </c>
      <c r="K249">
        <v>18.996499708367399</v>
      </c>
      <c r="L249">
        <f>(Table2[[#This Row],[6M Return vs Nifty]]-AVERAGE(Table2[6M Return vs Nifty]))/_xlfn.STDEV.P(Table2[6M Return vs Nifty])</f>
        <v>0.19449925996562234</v>
      </c>
      <c r="M249">
        <v>-2.5633192061161201</v>
      </c>
      <c r="N249">
        <f>(Table2[[#This Row],[1W Return vs Nifty]]-AVERAGE(Table2[1W Return vs Nifty]))/_xlfn.STDEV.P(Table2[1W Return vs Nifty])</f>
        <v>-0.23023971470312882</v>
      </c>
      <c r="O249">
        <v>866.75</v>
      </c>
      <c r="P249">
        <v>835.80934092681605</v>
      </c>
      <c r="Q249">
        <v>738.77061545132597</v>
      </c>
      <c r="R249">
        <v>55.852372308443101</v>
      </c>
      <c r="S249">
        <f>(Table2[[#This Row],[Close Price]]-Table2[[#This Row],[20D EMA]])/Table2[[#This Row],[20D EMA]]</f>
        <v>1.4652437265647586E-2</v>
      </c>
      <c r="T249">
        <f>(Table2[[#This Row],[Close Price]]-Table2[[#This Row],[50D EMA]])/Table2[[#This Row],[50D EMA]]</f>
        <v>5.2213653205636042E-2</v>
      </c>
      <c r="U249">
        <f>(Table2[[#This Row],[Close Price]]-Table2[[#This Row],[200D EMA]])/Table2[[#This Row],[200D EMA]]</f>
        <v>0.19042363300106482</v>
      </c>
      <c r="V249">
        <v>1.25412313026384</v>
      </c>
      <c r="W249">
        <v>851.35</v>
      </c>
      <c r="X249">
        <v>887.85</v>
      </c>
      <c r="Y249">
        <v>851.35</v>
      </c>
      <c r="Z249">
        <v>924.3</v>
      </c>
      <c r="AA249">
        <v>747.3</v>
      </c>
      <c r="AB249">
        <v>979.9</v>
      </c>
      <c r="AC249">
        <f>(Table2[[#This Row],[Close Price]]/Table2[[#This Row],[Day Low]])-1</f>
        <v>3.3006401597462931E-2</v>
      </c>
      <c r="AD249">
        <f>(Table2[[#This Row],[Day High]]/Table2[[#This Row],[Close Price]])-1</f>
        <v>9.551424185570534E-3</v>
      </c>
      <c r="AE249">
        <f>(Table2[[#This Row],[Close Price]]/Table2[[#This Row],[Current Week Low]])-1</f>
        <v>3.3006401597462931E-2</v>
      </c>
      <c r="AF249">
        <f>(Table2[[#This Row],[Current Week High]]/Table2[[#This Row],[Close Price]])-1</f>
        <v>5.0997782705099581E-2</v>
      </c>
      <c r="AG249">
        <f>(Table2[[#This Row],[Close Price]]/Table2[[#This Row],[Current Month Low]])-1</f>
        <v>0.17683661180248911</v>
      </c>
      <c r="AH249">
        <f>(Table2[[#This Row],[Current Month High]]/Table2[[#This Row],[Close Price]])-1</f>
        <v>0.11421911421911424</v>
      </c>
      <c r="AI249">
        <v>11.4219114219114</v>
      </c>
      <c r="AJ249">
        <v>72.949852507374601</v>
      </c>
      <c r="AK249" t="str">
        <f>IF(AND(Table2[[#This Row],[20D EMA]]&gt;Table2[[#This Row],[50D EMA]],Table2[[#This Row],[50D EMA]]&gt;Table2[[#This Row],[200D EMA]]),"Uptrend","Downtrend/NoTrend")</f>
        <v>Uptrend</v>
      </c>
      <c r="AL249">
        <v>0.05</v>
      </c>
      <c r="AM249" t="s">
        <v>3033</v>
      </c>
      <c r="AN249">
        <v>6.33</v>
      </c>
      <c r="AO249" t="s">
        <v>3033</v>
      </c>
      <c r="AP249">
        <v>0.123777653233895</v>
      </c>
      <c r="AQ249">
        <f>(Table2[[#This Row],[Sharpe Ratio]]-AVERAGE(Table2[Sharpe Ratio]))/_xlfn.STDEV.P(Table2[Sharpe Ratio])</f>
        <v>0.75401317990822381</v>
      </c>
      <c r="AR2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1.0924967544322222</v>
      </c>
      <c r="AS249">
        <f>_xlfn.RANK.AVG(Table2[[#This Row],[1Y Return vs Nifty Z-Score]],Table2[1Y Return vs Nifty Z-Score])</f>
        <v>399</v>
      </c>
      <c r="AT249">
        <f>_xlfn.RANK.AVG(Table2[[#This Row],[6M Return vs Nifty Z-Score]],Table2[6M Return vs Nifty Z-Score])</f>
        <v>249</v>
      </c>
      <c r="AU249">
        <f>_xlfn.RANK.AVG(Table2[[#This Row],[Sharpe Ratio Z-Score]],Table2[Sharpe Ratio Z-Score])</f>
        <v>168</v>
      </c>
      <c r="AV249">
        <f>(Table2[[#This Row],[Rank 1Y]]+Table2[[#This Row],[Rank 6M]]+Table2[[#This Row],[Rank Sharpe]])/3</f>
        <v>272</v>
      </c>
    </row>
    <row r="250" spans="1:48" x14ac:dyDescent="0.3">
      <c r="A250" t="s">
        <v>555</v>
      </c>
      <c r="B250" t="s">
        <v>556</v>
      </c>
      <c r="C250" t="s">
        <v>2995</v>
      </c>
      <c r="D250" t="s">
        <v>230</v>
      </c>
      <c r="E250">
        <v>33873.628575889998</v>
      </c>
      <c r="F250">
        <v>4470.7</v>
      </c>
      <c r="G250">
        <v>5.9704602487206797</v>
      </c>
      <c r="H250">
        <f>(Table2[[#This Row],[1Y Return vs Nifty]]-AVERAGE(Table2[1Y Return vs Nifty]))/_xlfn.STDEV.P(Table2[1Y Return vs Nifty])</f>
        <v>-0.46123596451342258</v>
      </c>
      <c r="I250">
        <v>5.14789450670549</v>
      </c>
      <c r="J250">
        <f>(Table2[[#This Row],[1M Return vs Nifty]]-AVERAGE(Table2[1M Return vs Nifty]))/_xlfn.STDEV.P(Table2[1M Return vs Nifty])</f>
        <v>0.23853925863842765</v>
      </c>
      <c r="K250">
        <v>27.963642340525599</v>
      </c>
      <c r="L250">
        <f>(Table2[[#This Row],[6M Return vs Nifty]]-AVERAGE(Table2[6M Return vs Nifty]))/_xlfn.STDEV.P(Table2[6M Return vs Nifty])</f>
        <v>0.4664836012262718</v>
      </c>
      <c r="M250">
        <v>-5.4103392149075598</v>
      </c>
      <c r="N250">
        <f>(Table2[[#This Row],[1W Return vs Nifty]]-AVERAGE(Table2[1W Return vs Nifty]))/_xlfn.STDEV.P(Table2[1W Return vs Nifty])</f>
        <v>-0.8573079554896148</v>
      </c>
      <c r="O250">
        <v>4285.45</v>
      </c>
      <c r="P250">
        <v>3905.5421601918401</v>
      </c>
      <c r="Q250">
        <v>3357.8651240481199</v>
      </c>
      <c r="R250">
        <v>61.827262710522398</v>
      </c>
      <c r="S250">
        <f>(Table2[[#This Row],[Close Price]]-Table2[[#This Row],[20D EMA]])/Table2[[#This Row],[20D EMA]]</f>
        <v>4.3227665706051875E-2</v>
      </c>
      <c r="T250">
        <f>(Table2[[#This Row],[Close Price]]-Table2[[#This Row],[50D EMA]])/Table2[[#This Row],[50D EMA]]</f>
        <v>0.14470662884366331</v>
      </c>
      <c r="U250">
        <f>(Table2[[#This Row],[Close Price]]-Table2[[#This Row],[200D EMA]])/Table2[[#This Row],[200D EMA]]</f>
        <v>0.33141142804755858</v>
      </c>
      <c r="V250">
        <v>1.1752416021888299</v>
      </c>
      <c r="W250">
        <v>4390.05</v>
      </c>
      <c r="X250">
        <v>4546</v>
      </c>
      <c r="Y250">
        <v>4364.3999999999996</v>
      </c>
      <c r="Z250">
        <v>4681.5</v>
      </c>
      <c r="AA250">
        <v>3731.3</v>
      </c>
      <c r="AB250">
        <v>4817.8999999999996</v>
      </c>
      <c r="AC250">
        <f>(Table2[[#This Row],[Close Price]]/Table2[[#This Row],[Day Low]])-1</f>
        <v>1.8371089167549259E-2</v>
      </c>
      <c r="AD250">
        <f>(Table2[[#This Row],[Day High]]/Table2[[#This Row],[Close Price]])-1</f>
        <v>1.6842999977632278E-2</v>
      </c>
      <c r="AE250">
        <f>(Table2[[#This Row],[Close Price]]/Table2[[#This Row],[Current Week Low]])-1</f>
        <v>2.4356154339657321E-2</v>
      </c>
      <c r="AF250">
        <f>(Table2[[#This Row],[Current Week High]]/Table2[[#This Row],[Close Price]])-1</f>
        <v>4.7151452792627557E-2</v>
      </c>
      <c r="AG250">
        <f>(Table2[[#This Row],[Close Price]]/Table2[[#This Row],[Current Month Low]])-1</f>
        <v>0.1981614986733844</v>
      </c>
      <c r="AH250">
        <f>(Table2[[#This Row],[Current Month High]]/Table2[[#This Row],[Close Price]])-1</f>
        <v>7.7661216364327768E-2</v>
      </c>
      <c r="AI250">
        <v>7.7661216364327696</v>
      </c>
      <c r="AJ250">
        <v>77.092493563081703</v>
      </c>
      <c r="AK250" t="str">
        <f>IF(AND(Table2[[#This Row],[20D EMA]]&gt;Table2[[#This Row],[50D EMA]],Table2[[#This Row],[50D EMA]]&gt;Table2[[#This Row],[200D EMA]]),"Uptrend","Downtrend/NoTrend")</f>
        <v>Uptrend</v>
      </c>
      <c r="AL250">
        <v>0.31</v>
      </c>
      <c r="AM250" t="s">
        <v>3033</v>
      </c>
      <c r="AN250">
        <v>7.91</v>
      </c>
      <c r="AO250" t="s">
        <v>3033</v>
      </c>
      <c r="AP250">
        <v>0.119410030131059</v>
      </c>
      <c r="AQ250">
        <f>(Table2[[#This Row],[Sharpe Ratio]]-AVERAGE(Table2[Sharpe Ratio]))/_xlfn.STDEV.P(Table2[Sharpe Ratio])</f>
        <v>0.70456664310960049</v>
      </c>
      <c r="AR2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9.104558297126264E-2</v>
      </c>
      <c r="AS250">
        <f>_xlfn.RANK.AVG(Table2[[#This Row],[1Y Return vs Nifty Z-Score]],Table2[1Y Return vs Nifty Z-Score])</f>
        <v>459</v>
      </c>
      <c r="AT250">
        <f>_xlfn.RANK.AVG(Table2[[#This Row],[6M Return vs Nifty Z-Score]],Table2[6M Return vs Nifty Z-Score])</f>
        <v>189</v>
      </c>
      <c r="AU250">
        <f>_xlfn.RANK.AVG(Table2[[#This Row],[Sharpe Ratio Z-Score]],Table2[Sharpe Ratio Z-Score])</f>
        <v>175</v>
      </c>
      <c r="AV250">
        <f>(Table2[[#This Row],[Rank 1Y]]+Table2[[#This Row],[Rank 6M]]+Table2[[#This Row],[Rank Sharpe]])/3</f>
        <v>274.33333333333331</v>
      </c>
    </row>
    <row r="251" spans="1:48" x14ac:dyDescent="0.3">
      <c r="A251" t="s">
        <v>1742</v>
      </c>
      <c r="B251" t="s">
        <v>1743</v>
      </c>
      <c r="C251" t="s">
        <v>3000</v>
      </c>
      <c r="D251" t="s">
        <v>909</v>
      </c>
      <c r="E251">
        <v>4145.2613574999996</v>
      </c>
      <c r="F251">
        <v>321.45</v>
      </c>
      <c r="G251">
        <v>52.737097111243799</v>
      </c>
      <c r="H251">
        <f>(Table2[[#This Row],[1Y Return vs Nifty]]-AVERAGE(Table2[1Y Return vs Nifty]))/_xlfn.STDEV.P(Table2[1Y Return vs Nifty])</f>
        <v>9.3421766871873479E-2</v>
      </c>
      <c r="I251">
        <v>25.447261771066799</v>
      </c>
      <c r="J251">
        <f>(Table2[[#This Row],[1M Return vs Nifty]]-AVERAGE(Table2[1M Return vs Nifty]))/_xlfn.STDEV.P(Table2[1M Return vs Nifty])</f>
        <v>2.1963542532823861</v>
      </c>
      <c r="K251">
        <v>29.3569882779158</v>
      </c>
      <c r="L251">
        <f>(Table2[[#This Row],[6M Return vs Nifty]]-AVERAGE(Table2[6M Return vs Nifty]))/_xlfn.STDEV.P(Table2[6M Return vs Nifty])</f>
        <v>0.50874547799961656</v>
      </c>
      <c r="M251">
        <v>6.9139843367677498</v>
      </c>
      <c r="N251">
        <f>(Table2[[#This Row],[1W Return vs Nifty]]-AVERAGE(Table2[1W Return vs Nifty]))/_xlfn.STDEV.P(Table2[1W Return vs Nifty])</f>
        <v>1.8571766159458738</v>
      </c>
      <c r="O251">
        <v>292.33999999999997</v>
      </c>
      <c r="P251">
        <v>272.84986526997</v>
      </c>
      <c r="Q251">
        <v>234.64341132867401</v>
      </c>
      <c r="R251">
        <v>87.944253301454296</v>
      </c>
      <c r="S251">
        <f>(Table2[[#This Row],[Close Price]]-Table2[[#This Row],[20D EMA]])/Table2[[#This Row],[20D EMA]]</f>
        <v>9.9575836354929254E-2</v>
      </c>
      <c r="T251">
        <f>(Table2[[#This Row],[Close Price]]-Table2[[#This Row],[50D EMA]])/Table2[[#This Row],[50D EMA]]</f>
        <v>0.17812042781088722</v>
      </c>
      <c r="U251">
        <f>(Table2[[#This Row],[Close Price]]-Table2[[#This Row],[200D EMA]])/Table2[[#This Row],[200D EMA]]</f>
        <v>0.36995110231214917</v>
      </c>
      <c r="V251">
        <v>1.9252574093159101</v>
      </c>
      <c r="W251">
        <v>319.10000000000002</v>
      </c>
      <c r="X251">
        <v>334.55</v>
      </c>
      <c r="Y251">
        <v>297.10000000000002</v>
      </c>
      <c r="Z251">
        <v>338.4</v>
      </c>
      <c r="AA251">
        <v>231</v>
      </c>
      <c r="AB251">
        <v>338.4</v>
      </c>
      <c r="AC251">
        <f>(Table2[[#This Row],[Close Price]]/Table2[[#This Row],[Day Low]])-1</f>
        <v>7.3644625509243777E-3</v>
      </c>
      <c r="AD251">
        <f>(Table2[[#This Row],[Day High]]/Table2[[#This Row],[Close Price]])-1</f>
        <v>4.0752838699642302E-2</v>
      </c>
      <c r="AE251">
        <f>(Table2[[#This Row],[Close Price]]/Table2[[#This Row],[Current Week Low]])-1</f>
        <v>8.195893638505547E-2</v>
      </c>
      <c r="AF251">
        <f>(Table2[[#This Row],[Current Week High]]/Table2[[#This Row],[Close Price]])-1</f>
        <v>5.2729818012132501E-2</v>
      </c>
      <c r="AG251">
        <f>(Table2[[#This Row],[Close Price]]/Table2[[#This Row],[Current Month Low]])-1</f>
        <v>0.39155844155844144</v>
      </c>
      <c r="AH251">
        <f>(Table2[[#This Row],[Current Month High]]/Table2[[#This Row],[Close Price]])-1</f>
        <v>5.2729818012132501E-2</v>
      </c>
      <c r="AI251">
        <v>5.2729818012132501</v>
      </c>
      <c r="AJ251">
        <v>115.955660060463</v>
      </c>
      <c r="AK251" t="str">
        <f>IF(AND(Table2[[#This Row],[20D EMA]]&gt;Table2[[#This Row],[50D EMA]],Table2[[#This Row],[50D EMA]]&gt;Table2[[#This Row],[200D EMA]]),"Uptrend","Downtrend/NoTrend")</f>
        <v>Uptrend</v>
      </c>
      <c r="AL251">
        <v>0.13</v>
      </c>
      <c r="AM251" t="s">
        <v>3033</v>
      </c>
      <c r="AN251">
        <v>12.36</v>
      </c>
      <c r="AO251" t="s">
        <v>3033</v>
      </c>
      <c r="AP251">
        <v>4.0313488469180002E-2</v>
      </c>
      <c r="AQ251">
        <f>(Table2[[#This Row],[Sharpe Ratio]]-AVERAGE(Table2[Sharpe Ratio]))/_xlfn.STDEV.P(Table2[Sharpe Ratio])</f>
        <v>-0.19089754091955921</v>
      </c>
      <c r="AR2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4.4648005731801907</v>
      </c>
      <c r="AS251">
        <f>_xlfn.RANK.AVG(Table2[[#This Row],[1Y Return vs Nifty Z-Score]],Table2[1Y Return vs Nifty Z-Score])</f>
        <v>253</v>
      </c>
      <c r="AT251">
        <f>_xlfn.RANK.AVG(Table2[[#This Row],[6M Return vs Nifty Z-Score]],Table2[6M Return vs Nifty Z-Score])</f>
        <v>179</v>
      </c>
      <c r="AU251">
        <f>_xlfn.RANK.AVG(Table2[[#This Row],[Sharpe Ratio Z-Score]],Table2[Sharpe Ratio Z-Score])</f>
        <v>393</v>
      </c>
      <c r="AV251">
        <f>(Table2[[#This Row],[Rank 1Y]]+Table2[[#This Row],[Rank 6M]]+Table2[[#This Row],[Rank Sharpe]])/3</f>
        <v>275</v>
      </c>
    </row>
    <row r="252" spans="1:48" x14ac:dyDescent="0.3">
      <c r="A252" t="s">
        <v>1601</v>
      </c>
      <c r="B252" t="s">
        <v>1602</v>
      </c>
      <c r="C252" t="s">
        <v>2995</v>
      </c>
      <c r="D252" t="s">
        <v>1603</v>
      </c>
      <c r="E252">
        <v>5258.7071850920001</v>
      </c>
      <c r="F252">
        <v>76.13</v>
      </c>
      <c r="G252">
        <v>62.149637889525401</v>
      </c>
      <c r="H252">
        <f>(Table2[[#This Row],[1Y Return vs Nifty]]-AVERAGE(Table2[1Y Return vs Nifty]))/_xlfn.STDEV.P(Table2[1Y Return vs Nifty])</f>
        <v>0.20505559100167636</v>
      </c>
      <c r="I252">
        <v>20.5282792603528</v>
      </c>
      <c r="J252">
        <f>(Table2[[#This Row],[1M Return vs Nifty]]-AVERAGE(Table2[1M Return vs Nifty]))/_xlfn.STDEV.P(Table2[1M Return vs Nifty])</f>
        <v>1.7219326817896128</v>
      </c>
      <c r="K252">
        <v>8.0982591407467606</v>
      </c>
      <c r="L252">
        <f>(Table2[[#This Row],[6M Return vs Nifty]]-AVERAGE(Table2[6M Return vs Nifty]))/_xlfn.STDEV.P(Table2[6M Return vs Nifty])</f>
        <v>-0.13605763014720698</v>
      </c>
      <c r="M252">
        <v>2.0008098172933999</v>
      </c>
      <c r="N252">
        <f>(Table2[[#This Row],[1W Return vs Nifty]]-AVERAGE(Table2[1W Return vs Nifty]))/_xlfn.STDEV.P(Table2[1W Return vs Nifty])</f>
        <v>0.77502907462542869</v>
      </c>
      <c r="O252">
        <v>73.27</v>
      </c>
      <c r="P252">
        <v>67.836495890775296</v>
      </c>
      <c r="Q252">
        <v>60.369260546731098</v>
      </c>
      <c r="R252">
        <v>60.041279923634498</v>
      </c>
      <c r="S252">
        <f>(Table2[[#This Row],[Close Price]]-Table2[[#This Row],[20D EMA]])/Table2[[#This Row],[20D EMA]]</f>
        <v>3.9033710932168689E-2</v>
      </c>
      <c r="T252">
        <f>(Table2[[#This Row],[Close Price]]-Table2[[#This Row],[50D EMA]])/Table2[[#This Row],[50D EMA]]</f>
        <v>0.12225725990590983</v>
      </c>
      <c r="U252">
        <f>(Table2[[#This Row],[Close Price]]-Table2[[#This Row],[200D EMA]])/Table2[[#This Row],[200D EMA]]</f>
        <v>0.26107226277964268</v>
      </c>
      <c r="V252">
        <v>1.07137872250338</v>
      </c>
      <c r="W252">
        <v>75.72</v>
      </c>
      <c r="X252">
        <v>77.69</v>
      </c>
      <c r="Y252">
        <v>75.72</v>
      </c>
      <c r="Z252">
        <v>81.7</v>
      </c>
      <c r="AA252">
        <v>50.4</v>
      </c>
      <c r="AB252">
        <v>84.19</v>
      </c>
      <c r="AC252">
        <f>(Table2[[#This Row],[Close Price]]/Table2[[#This Row],[Day Low]])-1</f>
        <v>5.4146856840993074E-3</v>
      </c>
      <c r="AD252">
        <f>(Table2[[#This Row],[Day High]]/Table2[[#This Row],[Close Price]])-1</f>
        <v>2.0491264941547405E-2</v>
      </c>
      <c r="AE252">
        <f>(Table2[[#This Row],[Close Price]]/Table2[[#This Row],[Current Week Low]])-1</f>
        <v>5.4146856840993074E-3</v>
      </c>
      <c r="AF252">
        <f>(Table2[[#This Row],[Current Week High]]/Table2[[#This Row],[Close Price]])-1</f>
        <v>7.3164324182319884E-2</v>
      </c>
      <c r="AG252">
        <f>(Table2[[#This Row],[Close Price]]/Table2[[#This Row],[Current Month Low]])-1</f>
        <v>0.51051587301587298</v>
      </c>
      <c r="AH252">
        <f>(Table2[[#This Row],[Current Month High]]/Table2[[#This Row],[Close Price]])-1</f>
        <v>0.105871535531328</v>
      </c>
      <c r="AI252">
        <v>10.587153553132801</v>
      </c>
      <c r="AJ252">
        <v>99.032679738562095</v>
      </c>
      <c r="AK252" t="str">
        <f>IF(AND(Table2[[#This Row],[20D EMA]]&gt;Table2[[#This Row],[50D EMA]],Table2[[#This Row],[50D EMA]]&gt;Table2[[#This Row],[200D EMA]]),"Uptrend","Downtrend/NoTrend")</f>
        <v>Uptrend</v>
      </c>
      <c r="AL252">
        <v>0.18</v>
      </c>
      <c r="AM252" t="s">
        <v>3033</v>
      </c>
      <c r="AN252">
        <v>13.2</v>
      </c>
      <c r="AO252" t="s">
        <v>3033</v>
      </c>
      <c r="AP252">
        <v>8.3781210121279995E-2</v>
      </c>
      <c r="AQ252">
        <f>(Table2[[#This Row],[Sharpe Ratio]]-AVERAGE(Table2[Sharpe Ratio]))/_xlfn.STDEV.P(Table2[Sharpe Ratio])</f>
        <v>0.30120726016258326</v>
      </c>
      <c r="AR2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2.8671669774320945</v>
      </c>
      <c r="AS252">
        <f>_xlfn.RANK.AVG(Table2[[#This Row],[1Y Return vs Nifty Z-Score]],Table2[1Y Return vs Nifty Z-Score])</f>
        <v>226</v>
      </c>
      <c r="AT252">
        <f>_xlfn.RANK.AVG(Table2[[#This Row],[6M Return vs Nifty Z-Score]],Table2[6M Return vs Nifty Z-Score])</f>
        <v>351</v>
      </c>
      <c r="AU252">
        <f>_xlfn.RANK.AVG(Table2[[#This Row],[Sharpe Ratio Z-Score]],Table2[Sharpe Ratio Z-Score])</f>
        <v>254</v>
      </c>
      <c r="AV252">
        <f>(Table2[[#This Row],[Rank 1Y]]+Table2[[#This Row],[Rank 6M]]+Table2[[#This Row],[Rank Sharpe]])/3</f>
        <v>277</v>
      </c>
    </row>
    <row r="253" spans="1:48" x14ac:dyDescent="0.3">
      <c r="A253" t="s">
        <v>960</v>
      </c>
      <c r="B253" t="s">
        <v>961</v>
      </c>
      <c r="C253" t="s">
        <v>2995</v>
      </c>
      <c r="D253" t="s">
        <v>129</v>
      </c>
      <c r="E253">
        <v>14201.33579315</v>
      </c>
      <c r="F253">
        <v>565.85</v>
      </c>
      <c r="G253">
        <v>79.390242417959698</v>
      </c>
      <c r="H253">
        <f>(Table2[[#This Row],[1Y Return vs Nifty]]-AVERAGE(Table2[1Y Return vs Nifty]))/_xlfn.STDEV.P(Table2[1Y Return vs Nifty])</f>
        <v>0.40953115813649282</v>
      </c>
      <c r="I253">
        <v>-15.738421396589599</v>
      </c>
      <c r="J253">
        <f>(Table2[[#This Row],[1M Return vs Nifty]]-AVERAGE(Table2[1M Return vs Nifty]))/_xlfn.STDEV.P(Table2[1M Return vs Nifty])</f>
        <v>-1.7758852269036982</v>
      </c>
      <c r="K253">
        <v>-7.5147077190846598</v>
      </c>
      <c r="L253">
        <f>(Table2[[#This Row],[6M Return vs Nifty]]-AVERAGE(Table2[6M Return vs Nifty]))/_xlfn.STDEV.P(Table2[6M Return vs Nifty])</f>
        <v>-0.60961790243135161</v>
      </c>
      <c r="M253">
        <v>-1.6753058179960101</v>
      </c>
      <c r="N253">
        <f>(Table2[[#This Row],[1W Return vs Nifty]]-AVERAGE(Table2[1W Return vs Nifty]))/_xlfn.STDEV.P(Table2[1W Return vs Nifty])</f>
        <v>-3.4650996898611161E-2</v>
      </c>
      <c r="O253">
        <v>542.36</v>
      </c>
      <c r="P253">
        <v>555.26474435158502</v>
      </c>
      <c r="Q253">
        <v>502.37417447910798</v>
      </c>
      <c r="R253">
        <v>54.732227013737401</v>
      </c>
      <c r="S253">
        <f>(Table2[[#This Row],[Close Price]]-Table2[[#This Row],[20D EMA]])/Table2[[#This Row],[20D EMA]]</f>
        <v>4.3310716129508091E-2</v>
      </c>
      <c r="T253">
        <f>(Table2[[#This Row],[Close Price]]-Table2[[#This Row],[50D EMA]])/Table2[[#This Row],[50D EMA]]</f>
        <v>1.9063439118174194E-2</v>
      </c>
      <c r="U253">
        <f>(Table2[[#This Row],[Close Price]]-Table2[[#This Row],[200D EMA]])/Table2[[#This Row],[200D EMA]]</f>
        <v>0.12635168913033323</v>
      </c>
      <c r="V253">
        <v>2.2893525039836198</v>
      </c>
      <c r="W253">
        <v>533.45000000000005</v>
      </c>
      <c r="X253">
        <v>569.70000000000005</v>
      </c>
      <c r="Y253">
        <v>505.7</v>
      </c>
      <c r="Z253">
        <v>569.70000000000005</v>
      </c>
      <c r="AA253">
        <v>440.15</v>
      </c>
      <c r="AB253">
        <v>583.95000000000005</v>
      </c>
      <c r="AC253">
        <f>(Table2[[#This Row],[Close Price]]/Table2[[#This Row],[Day Low]])-1</f>
        <v>6.0736713843846601E-2</v>
      </c>
      <c r="AD253">
        <f>(Table2[[#This Row],[Day High]]/Table2[[#This Row],[Close Price]])-1</f>
        <v>6.8039233012282541E-3</v>
      </c>
      <c r="AE253">
        <f>(Table2[[#This Row],[Close Price]]/Table2[[#This Row],[Current Week Low]])-1</f>
        <v>0.11894403796717423</v>
      </c>
      <c r="AF253">
        <f>(Table2[[#This Row],[Current Week High]]/Table2[[#This Row],[Close Price]])-1</f>
        <v>6.8039233012282541E-3</v>
      </c>
      <c r="AG253">
        <f>(Table2[[#This Row],[Close Price]]/Table2[[#This Row],[Current Month Low]])-1</f>
        <v>0.28558445984323533</v>
      </c>
      <c r="AH253">
        <f>(Table2[[#This Row],[Current Month High]]/Table2[[#This Row],[Close Price]])-1</f>
        <v>3.1987275779800317E-2</v>
      </c>
      <c r="AI253">
        <v>11.672704780418799</v>
      </c>
      <c r="AJ253">
        <v>118.855153742022</v>
      </c>
      <c r="AK253" t="str">
        <f>IF(AND(Table2[[#This Row],[20D EMA]]&gt;Table2[[#This Row],[50D EMA]],Table2[[#This Row],[50D EMA]]&gt;Table2[[#This Row],[200D EMA]]),"Uptrend","Downtrend/NoTrend")</f>
        <v>Downtrend/NoTrend</v>
      </c>
      <c r="AL253">
        <v>-0.13</v>
      </c>
      <c r="AM253" t="s">
        <v>3034</v>
      </c>
      <c r="AN253">
        <v>5.74</v>
      </c>
      <c r="AO253" t="s">
        <v>3033</v>
      </c>
      <c r="AP253">
        <v>0.126058165037785</v>
      </c>
      <c r="AQ253">
        <f>(Table2[[#This Row],[Sharpe Ratio]]-AVERAGE(Table2[Sharpe Ratio]))/_xlfn.STDEV.P(Table2[Sharpe Ratio])</f>
        <v>0.77983120682485996</v>
      </c>
      <c r="AR2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3">
        <f>_xlfn.RANK.AVG(Table2[[#This Row],[1Y Return vs Nifty Z-Score]],Table2[1Y Return vs Nifty Z-Score])</f>
        <v>166</v>
      </c>
      <c r="AT253">
        <f>_xlfn.RANK.AVG(Table2[[#This Row],[6M Return vs Nifty Z-Score]],Table2[6M Return vs Nifty Z-Score])</f>
        <v>510</v>
      </c>
      <c r="AU253">
        <f>_xlfn.RANK.AVG(Table2[[#This Row],[Sharpe Ratio Z-Score]],Table2[Sharpe Ratio Z-Score])</f>
        <v>160</v>
      </c>
      <c r="AV253">
        <f>(Table2[[#This Row],[Rank 1Y]]+Table2[[#This Row],[Rank 6M]]+Table2[[#This Row],[Rank Sharpe]])/3</f>
        <v>278.66666666666669</v>
      </c>
    </row>
    <row r="254" spans="1:48" x14ac:dyDescent="0.3">
      <c r="A254" t="s">
        <v>580</v>
      </c>
      <c r="B254" t="s">
        <v>581</v>
      </c>
      <c r="C254" t="s">
        <v>2996</v>
      </c>
      <c r="D254" t="s">
        <v>154</v>
      </c>
      <c r="E254">
        <v>32425.110464855999</v>
      </c>
      <c r="F254">
        <v>241.8</v>
      </c>
      <c r="G254">
        <v>118.531443050756</v>
      </c>
      <c r="H254">
        <f>(Table2[[#This Row],[1Y Return vs Nifty]]-AVERAGE(Table2[1Y Return vs Nifty]))/_xlfn.STDEV.P(Table2[1Y Return vs Nifty])</f>
        <v>0.87375033238464139</v>
      </c>
      <c r="I254">
        <v>-3.9328177455941602</v>
      </c>
      <c r="J254">
        <f>(Table2[[#This Row],[1M Return vs Nifty]]-AVERAGE(Table2[1M Return vs Nifty]))/_xlfn.STDEV.P(Table2[1M Return vs Nifty])</f>
        <v>-0.6372690548951685</v>
      </c>
      <c r="K254">
        <v>-14.6786628510715</v>
      </c>
      <c r="L254">
        <f>(Table2[[#This Row],[6M Return vs Nifty]]-AVERAGE(Table2[6M Return vs Nifty]))/_xlfn.STDEV.P(Table2[6M Return vs Nifty])</f>
        <v>-0.82690937389814723</v>
      </c>
      <c r="M254">
        <v>-2.3314680377144898</v>
      </c>
      <c r="N254">
        <f>(Table2[[#This Row],[1W Return vs Nifty]]-AVERAGE(Table2[1W Return vs Nifty]))/_xlfn.STDEV.P(Table2[1W Return vs Nifty])</f>
        <v>-0.17917351079695462</v>
      </c>
      <c r="O254">
        <v>231.76</v>
      </c>
      <c r="P254">
        <v>230.003439115335</v>
      </c>
      <c r="Q254">
        <v>202.88716544464501</v>
      </c>
      <c r="R254">
        <v>54.964991351962297</v>
      </c>
      <c r="S254">
        <f>(Table2[[#This Row],[Close Price]]-Table2[[#This Row],[20D EMA]])/Table2[[#This Row],[20D EMA]]</f>
        <v>4.3320676561960737E-2</v>
      </c>
      <c r="T254">
        <f>(Table2[[#This Row],[Close Price]]-Table2[[#This Row],[50D EMA]])/Table2[[#This Row],[50D EMA]]</f>
        <v>5.1288628248509098E-2</v>
      </c>
      <c r="U254">
        <f>(Table2[[#This Row],[Close Price]]-Table2[[#This Row],[200D EMA]])/Table2[[#This Row],[200D EMA]]</f>
        <v>0.19179544684393474</v>
      </c>
      <c r="V254">
        <v>0.74636081007764399</v>
      </c>
      <c r="W254">
        <v>233.22</v>
      </c>
      <c r="X254">
        <v>247.3</v>
      </c>
      <c r="Y254">
        <v>229.8</v>
      </c>
      <c r="Z254">
        <v>247.3</v>
      </c>
      <c r="AA254">
        <v>193</v>
      </c>
      <c r="AB254">
        <v>248.7</v>
      </c>
      <c r="AC254">
        <f>(Table2[[#This Row],[Close Price]]/Table2[[#This Row],[Day Low]])-1</f>
        <v>3.6789297658862852E-2</v>
      </c>
      <c r="AD254">
        <f>(Table2[[#This Row],[Day High]]/Table2[[#This Row],[Close Price]])-1</f>
        <v>2.2746071133167955E-2</v>
      </c>
      <c r="AE254">
        <f>(Table2[[#This Row],[Close Price]]/Table2[[#This Row],[Current Week Low]])-1</f>
        <v>5.2219321148825104E-2</v>
      </c>
      <c r="AF254">
        <f>(Table2[[#This Row],[Current Week High]]/Table2[[#This Row],[Close Price]])-1</f>
        <v>2.2746071133167955E-2</v>
      </c>
      <c r="AG254">
        <f>(Table2[[#This Row],[Close Price]]/Table2[[#This Row],[Current Month Low]])-1</f>
        <v>0.25284974093264245</v>
      </c>
      <c r="AH254">
        <f>(Table2[[#This Row],[Current Month High]]/Table2[[#This Row],[Close Price]])-1</f>
        <v>2.8535980148883366E-2</v>
      </c>
      <c r="AI254">
        <v>21.484698097601299</v>
      </c>
      <c r="AJ254">
        <v>150.56994818652799</v>
      </c>
      <c r="AK254" t="str">
        <f>IF(AND(Table2[[#This Row],[20D EMA]]&gt;Table2[[#This Row],[50D EMA]],Table2[[#This Row],[50D EMA]]&gt;Table2[[#This Row],[200D EMA]]),"Uptrend","Downtrend/NoTrend")</f>
        <v>Uptrend</v>
      </c>
      <c r="AL254">
        <v>0.01</v>
      </c>
      <c r="AM254" t="s">
        <v>3033</v>
      </c>
      <c r="AN254">
        <v>9.34</v>
      </c>
      <c r="AO254" t="s">
        <v>3033</v>
      </c>
      <c r="AP254">
        <v>0.13692729628093001</v>
      </c>
      <c r="AQ254">
        <f>(Table2[[#This Row],[Sharpe Ratio]]-AVERAGE(Table2[Sharpe Ratio]))/_xlfn.STDEV.P(Table2[Sharpe Ratio])</f>
        <v>0.90288232303364258</v>
      </c>
      <c r="AR2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0.13328071582801351</v>
      </c>
      <c r="AS254">
        <f>_xlfn.RANK.AVG(Table2[[#This Row],[1Y Return vs Nifty Z-Score]],Table2[1Y Return vs Nifty Z-Score])</f>
        <v>106</v>
      </c>
      <c r="AT254">
        <f>_xlfn.RANK.AVG(Table2[[#This Row],[6M Return vs Nifty Z-Score]],Table2[6M Return vs Nifty Z-Score])</f>
        <v>591</v>
      </c>
      <c r="AU254">
        <f>_xlfn.RANK.AVG(Table2[[#This Row],[Sharpe Ratio Z-Score]],Table2[Sharpe Ratio Z-Score])</f>
        <v>140</v>
      </c>
      <c r="AV254">
        <f>(Table2[[#This Row],[Rank 1Y]]+Table2[[#This Row],[Rank 6M]]+Table2[[#This Row],[Rank Sharpe]])/3</f>
        <v>279</v>
      </c>
    </row>
    <row r="255" spans="1:48" x14ac:dyDescent="0.3">
      <c r="A255" t="s">
        <v>1244</v>
      </c>
      <c r="B255" t="s">
        <v>1245</v>
      </c>
      <c r="C255" t="s">
        <v>2994</v>
      </c>
      <c r="D255" t="s">
        <v>62</v>
      </c>
      <c r="E255">
        <v>8704.5128158000007</v>
      </c>
      <c r="F255">
        <v>954.4</v>
      </c>
      <c r="G255">
        <v>100.24289888558999</v>
      </c>
      <c r="H255">
        <f>(Table2[[#This Row],[1Y Return vs Nifty]]-AVERAGE(Table2[1Y Return vs Nifty]))/_xlfn.STDEV.P(Table2[1Y Return vs Nifty])</f>
        <v>0.65684607974808584</v>
      </c>
      <c r="I255">
        <v>6.42737391495272</v>
      </c>
      <c r="J255">
        <f>(Table2[[#This Row],[1M Return vs Nifty]]-AVERAGE(Table2[1M Return vs Nifty]))/_xlfn.STDEV.P(Table2[1M Return vs Nifty])</f>
        <v>0.36194133015040497</v>
      </c>
      <c r="K255">
        <v>35.2951348985005</v>
      </c>
      <c r="L255">
        <f>(Table2[[#This Row],[6M Return vs Nifty]]-AVERAGE(Table2[6M Return vs Nifty]))/_xlfn.STDEV.P(Table2[6M Return vs Nifty])</f>
        <v>0.68885668657087629</v>
      </c>
      <c r="M255">
        <v>-5.8436894888672297</v>
      </c>
      <c r="N255">
        <f>(Table2[[#This Row],[1W Return vs Nifty]]-AVERAGE(Table2[1W Return vs Nifty]))/_xlfn.STDEV.P(Table2[1W Return vs Nifty])</f>
        <v>-0.9527551926348099</v>
      </c>
      <c r="O255">
        <v>922.3</v>
      </c>
      <c r="P255">
        <v>882.30048930109695</v>
      </c>
      <c r="Q255">
        <v>720.86783210686099</v>
      </c>
      <c r="R255">
        <v>60.351081781946696</v>
      </c>
      <c r="S255">
        <f>(Table2[[#This Row],[Close Price]]-Table2[[#This Row],[20D EMA]])/Table2[[#This Row],[20D EMA]]</f>
        <v>3.4804293613791636E-2</v>
      </c>
      <c r="T255">
        <f>(Table2[[#This Row],[Close Price]]-Table2[[#This Row],[50D EMA]])/Table2[[#This Row],[50D EMA]]</f>
        <v>8.1717636534482413E-2</v>
      </c>
      <c r="U255">
        <f>(Table2[[#This Row],[Close Price]]-Table2[[#This Row],[200D EMA]])/Table2[[#This Row],[200D EMA]]</f>
        <v>0.3239597572423239</v>
      </c>
      <c r="V255">
        <v>1.04464680063116</v>
      </c>
      <c r="W255">
        <v>945.35</v>
      </c>
      <c r="X255">
        <v>970.45</v>
      </c>
      <c r="Y255">
        <v>935</v>
      </c>
      <c r="Z255">
        <v>970.45</v>
      </c>
      <c r="AA255">
        <v>687.2</v>
      </c>
      <c r="AB255">
        <v>993.85</v>
      </c>
      <c r="AC255">
        <f>(Table2[[#This Row],[Close Price]]/Table2[[#This Row],[Day Low]])-1</f>
        <v>9.5731739567355145E-3</v>
      </c>
      <c r="AD255">
        <f>(Table2[[#This Row],[Day High]]/Table2[[#This Row],[Close Price]])-1</f>
        <v>1.6816848281643093E-2</v>
      </c>
      <c r="AE255">
        <f>(Table2[[#This Row],[Close Price]]/Table2[[#This Row],[Current Week Low]])-1</f>
        <v>2.0748663101604281E-2</v>
      </c>
      <c r="AF255">
        <f>(Table2[[#This Row],[Current Week High]]/Table2[[#This Row],[Close Price]])-1</f>
        <v>1.6816848281643093E-2</v>
      </c>
      <c r="AG255">
        <f>(Table2[[#This Row],[Close Price]]/Table2[[#This Row],[Current Month Low]])-1</f>
        <v>0.38882421420256108</v>
      </c>
      <c r="AH255">
        <f>(Table2[[#This Row],[Current Month High]]/Table2[[#This Row],[Close Price]])-1</f>
        <v>4.1334870075440122E-2</v>
      </c>
      <c r="AI255">
        <v>4.1334870075440104</v>
      </c>
      <c r="AJ255">
        <v>131.59427323465101</v>
      </c>
      <c r="AK255" t="str">
        <f>IF(AND(Table2[[#This Row],[20D EMA]]&gt;Table2[[#This Row],[50D EMA]],Table2[[#This Row],[50D EMA]]&gt;Table2[[#This Row],[200D EMA]]),"Uptrend","Downtrend/NoTrend")</f>
        <v>Uptrend</v>
      </c>
      <c r="AL255">
        <v>0.13</v>
      </c>
      <c r="AM255" t="s">
        <v>3033</v>
      </c>
      <c r="AN255">
        <v>7.99</v>
      </c>
      <c r="AO255" t="s">
        <v>3033</v>
      </c>
      <c r="AP255">
        <v>-6.6639182063260001E-3</v>
      </c>
      <c r="AQ255">
        <f>(Table2[[#This Row],[Sharpe Ratio]]-AVERAGE(Table2[Sharpe Ratio]))/_xlfn.STDEV.P(Table2[Sharpe Ratio])</f>
        <v>-0.72273602908398171</v>
      </c>
      <c r="AR2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3.2152874750575489E-2</v>
      </c>
      <c r="AS255">
        <f>_xlfn.RANK.AVG(Table2[[#This Row],[1Y Return vs Nifty Z-Score]],Table2[1Y Return vs Nifty Z-Score])</f>
        <v>135</v>
      </c>
      <c r="AT255">
        <f>_xlfn.RANK.AVG(Table2[[#This Row],[6M Return vs Nifty Z-Score]],Table2[6M Return vs Nifty Z-Score])</f>
        <v>142</v>
      </c>
      <c r="AU255">
        <f>_xlfn.RANK.AVG(Table2[[#This Row],[Sharpe Ratio Z-Score]],Table2[Sharpe Ratio Z-Score])</f>
        <v>563</v>
      </c>
      <c r="AV255">
        <f>(Table2[[#This Row],[Rank 1Y]]+Table2[[#This Row],[Rank 6M]]+Table2[[#This Row],[Rank Sharpe]])/3</f>
        <v>280</v>
      </c>
    </row>
    <row r="256" spans="1:48" x14ac:dyDescent="0.3">
      <c r="A256" t="s">
        <v>1238</v>
      </c>
      <c r="B256" t="s">
        <v>1239</v>
      </c>
      <c r="C256" t="s">
        <v>2988</v>
      </c>
      <c r="D256" t="s">
        <v>21</v>
      </c>
      <c r="E256">
        <v>8741.1431801279996</v>
      </c>
      <c r="F256">
        <v>31.35</v>
      </c>
      <c r="G256">
        <v>67.626366628425799</v>
      </c>
      <c r="H256">
        <f>(Table2[[#This Row],[1Y Return vs Nifty]]-AVERAGE(Table2[1Y Return vs Nifty]))/_xlfn.STDEV.P(Table2[1Y Return vs Nifty])</f>
        <v>0.27001022835695399</v>
      </c>
      <c r="I256">
        <v>-4.4129607979398502</v>
      </c>
      <c r="J256">
        <f>(Table2[[#This Row],[1M Return vs Nifty]]-AVERAGE(Table2[1M Return vs Nifty]))/_xlfn.STDEV.P(Table2[1M Return vs Nifty])</f>
        <v>-0.68357745728103414</v>
      </c>
      <c r="K256">
        <v>31.5032526643521</v>
      </c>
      <c r="L256">
        <f>(Table2[[#This Row],[6M Return vs Nifty]]-AVERAGE(Table2[6M Return vs Nifty]))/_xlfn.STDEV.P(Table2[6M Return vs Nifty])</f>
        <v>0.57384428698059653</v>
      </c>
      <c r="M256">
        <v>-4.98649367754299</v>
      </c>
      <c r="N256">
        <f>(Table2[[#This Row],[1W Return vs Nifty]]-AVERAGE(Table2[1W Return vs Nifty]))/_xlfn.STDEV.P(Table2[1W Return vs Nifty])</f>
        <v>-0.76395417692125578</v>
      </c>
      <c r="O256">
        <v>31.47</v>
      </c>
      <c r="P256">
        <v>32.083185927766102</v>
      </c>
      <c r="Q256">
        <v>28.437457750222499</v>
      </c>
      <c r="R256">
        <v>51.1363987284236</v>
      </c>
      <c r="S256">
        <f>(Table2[[#This Row],[Close Price]]-Table2[[#This Row],[20D EMA]])/Table2[[#This Row],[20D EMA]]</f>
        <v>-3.8131553860819016E-3</v>
      </c>
      <c r="T256">
        <f>(Table2[[#This Row],[Close Price]]-Table2[[#This Row],[50D EMA]])/Table2[[#This Row],[50D EMA]]</f>
        <v>-2.2852653393488954E-2</v>
      </c>
      <c r="U256">
        <f>(Table2[[#This Row],[Close Price]]-Table2[[#This Row],[200D EMA]])/Table2[[#This Row],[200D EMA]]</f>
        <v>0.10241922028894139</v>
      </c>
      <c r="V256">
        <v>0.81987220218496104</v>
      </c>
      <c r="W256">
        <v>31.23</v>
      </c>
      <c r="X256">
        <v>31.71</v>
      </c>
      <c r="Y256">
        <v>31.23</v>
      </c>
      <c r="Z256">
        <v>32.340000000000003</v>
      </c>
      <c r="AA256">
        <v>25.25</v>
      </c>
      <c r="AB256">
        <v>33.200000000000003</v>
      </c>
      <c r="AC256">
        <f>(Table2[[#This Row],[Close Price]]/Table2[[#This Row],[Day Low]])-1</f>
        <v>3.842459173871271E-3</v>
      </c>
      <c r="AD256">
        <f>(Table2[[#This Row],[Day High]]/Table2[[#This Row],[Close Price]])-1</f>
        <v>1.1483253588516762E-2</v>
      </c>
      <c r="AE256">
        <f>(Table2[[#This Row],[Close Price]]/Table2[[#This Row],[Current Week Low]])-1</f>
        <v>3.842459173871271E-3</v>
      </c>
      <c r="AF256">
        <f>(Table2[[#This Row],[Current Week High]]/Table2[[#This Row],[Close Price]])-1</f>
        <v>3.1578947368421151E-2</v>
      </c>
      <c r="AG256">
        <f>(Table2[[#This Row],[Close Price]]/Table2[[#This Row],[Current Month Low]])-1</f>
        <v>0.24158415841584158</v>
      </c>
      <c r="AH256">
        <f>(Table2[[#This Row],[Current Month High]]/Table2[[#This Row],[Close Price]])-1</f>
        <v>5.9011164274322292E-2</v>
      </c>
      <c r="AI256">
        <v>35.566188197767097</v>
      </c>
      <c r="AJ256">
        <v>128.832116788321</v>
      </c>
      <c r="AK256" t="str">
        <f>IF(AND(Table2[[#This Row],[20D EMA]]&gt;Table2[[#This Row],[50D EMA]],Table2[[#This Row],[50D EMA]]&gt;Table2[[#This Row],[200D EMA]]),"Uptrend","Downtrend/NoTrend")</f>
        <v>Downtrend/NoTrend</v>
      </c>
      <c r="AL256">
        <v>-0.17</v>
      </c>
      <c r="AM256" t="s">
        <v>3034</v>
      </c>
      <c r="AN256">
        <v>1.46</v>
      </c>
      <c r="AO256" t="s">
        <v>3033</v>
      </c>
      <c r="AP256">
        <v>1.5828666278850999E-2</v>
      </c>
      <c r="AQ256">
        <f>(Table2[[#This Row],[Sharpe Ratio]]-AVERAGE(Table2[Sharpe Ratio]))/_xlfn.STDEV.P(Table2[Sharpe Ratio])</f>
        <v>-0.46809400062683659</v>
      </c>
      <c r="AR2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6">
        <f>_xlfn.RANK.AVG(Table2[[#This Row],[1Y Return vs Nifty Z-Score]],Table2[1Y Return vs Nifty Z-Score])</f>
        <v>205</v>
      </c>
      <c r="AT256">
        <f>_xlfn.RANK.AVG(Table2[[#This Row],[6M Return vs Nifty Z-Score]],Table2[6M Return vs Nifty Z-Score])</f>
        <v>168</v>
      </c>
      <c r="AU256">
        <f>_xlfn.RANK.AVG(Table2[[#This Row],[Sharpe Ratio Z-Score]],Table2[Sharpe Ratio Z-Score])</f>
        <v>471</v>
      </c>
      <c r="AV256">
        <f>(Table2[[#This Row],[Rank 1Y]]+Table2[[#This Row],[Rank 6M]]+Table2[[#This Row],[Rank Sharpe]])/3</f>
        <v>281.33333333333331</v>
      </c>
    </row>
    <row r="257" spans="1:48" x14ac:dyDescent="0.3">
      <c r="A257" t="s">
        <v>30</v>
      </c>
      <c r="B257" t="s">
        <v>31</v>
      </c>
      <c r="C257" t="s">
        <v>2988</v>
      </c>
      <c r="D257" t="s">
        <v>32</v>
      </c>
      <c r="E257">
        <v>751675.44014115003</v>
      </c>
      <c r="F257">
        <v>845.35</v>
      </c>
      <c r="G257">
        <v>24.054043467448501</v>
      </c>
      <c r="H257">
        <f>(Table2[[#This Row],[1Y Return vs Nifty]]-AVERAGE(Table2[1Y Return vs Nifty]))/_xlfn.STDEV.P(Table2[1Y Return vs Nifty])</f>
        <v>-0.24676257244758049</v>
      </c>
      <c r="I257">
        <v>-2.7454325520752798</v>
      </c>
      <c r="J257">
        <f>(Table2[[#This Row],[1M Return vs Nifty]]-AVERAGE(Table2[1M Return vs Nifty]))/_xlfn.STDEV.P(Table2[1M Return vs Nifty])</f>
        <v>-0.52274920282220172</v>
      </c>
      <c r="K257">
        <v>21.168268098800599</v>
      </c>
      <c r="L257">
        <f>(Table2[[#This Row],[6M Return vs Nifty]]-AVERAGE(Table2[6M Return vs Nifty]))/_xlfn.STDEV.P(Table2[6M Return vs Nifty])</f>
        <v>0.26037163640405858</v>
      </c>
      <c r="M257">
        <v>-2.0140751312585499</v>
      </c>
      <c r="N257">
        <f>(Table2[[#This Row],[1W Return vs Nifty]]-AVERAGE(Table2[1W Return vs Nifty]))/_xlfn.STDEV.P(Table2[1W Return vs Nifty])</f>
        <v>-0.10926637601221421</v>
      </c>
      <c r="O257">
        <v>834.82</v>
      </c>
      <c r="P257">
        <v>814.61714598108995</v>
      </c>
      <c r="Q257">
        <v>717.437404554723</v>
      </c>
      <c r="R257">
        <v>54.073677183746398</v>
      </c>
      <c r="S257">
        <f>(Table2[[#This Row],[Close Price]]-Table2[[#This Row],[20D EMA]])/Table2[[#This Row],[20D EMA]]</f>
        <v>1.261349752042353E-2</v>
      </c>
      <c r="T257">
        <f>(Table2[[#This Row],[Close Price]]-Table2[[#This Row],[50D EMA]])/Table2[[#This Row],[50D EMA]]</f>
        <v>3.7726745834568393E-2</v>
      </c>
      <c r="U257">
        <f>(Table2[[#This Row],[Close Price]]-Table2[[#This Row],[200D EMA]])/Table2[[#This Row],[200D EMA]]</f>
        <v>0.17829094863637041</v>
      </c>
      <c r="V257">
        <v>0.80787269213893398</v>
      </c>
      <c r="W257">
        <v>836</v>
      </c>
      <c r="X257">
        <v>848.8</v>
      </c>
      <c r="Y257">
        <v>821.05</v>
      </c>
      <c r="Z257">
        <v>848.8</v>
      </c>
      <c r="AA257">
        <v>731.95</v>
      </c>
      <c r="AB257">
        <v>912</v>
      </c>
      <c r="AC257">
        <f>(Table2[[#This Row],[Close Price]]/Table2[[#This Row],[Day Low]])-1</f>
        <v>1.1184210526315796E-2</v>
      </c>
      <c r="AD257">
        <f>(Table2[[#This Row],[Day High]]/Table2[[#This Row],[Close Price]])-1</f>
        <v>4.0811498196011708E-3</v>
      </c>
      <c r="AE257">
        <f>(Table2[[#This Row],[Close Price]]/Table2[[#This Row],[Current Week Low]])-1</f>
        <v>2.9596248705925365E-2</v>
      </c>
      <c r="AF257">
        <f>(Table2[[#This Row],[Current Week High]]/Table2[[#This Row],[Close Price]])-1</f>
        <v>4.0811498196011708E-3</v>
      </c>
      <c r="AG257">
        <f>(Table2[[#This Row],[Close Price]]/Table2[[#This Row],[Current Month Low]])-1</f>
        <v>0.15492861534257796</v>
      </c>
      <c r="AH257">
        <f>(Table2[[#This Row],[Current Month High]]/Table2[[#This Row],[Close Price]])-1</f>
        <v>7.8843082746791193E-2</v>
      </c>
      <c r="AI257">
        <v>7.8843082746791104</v>
      </c>
      <c r="AJ257">
        <v>55.624079528718703</v>
      </c>
      <c r="AK257" t="str">
        <f>IF(AND(Table2[[#This Row],[20D EMA]]&gt;Table2[[#This Row],[50D EMA]],Table2[[#This Row],[50D EMA]]&gt;Table2[[#This Row],[200D EMA]]),"Uptrend","Downtrend/NoTrend")</f>
        <v>Uptrend</v>
      </c>
      <c r="AL257">
        <v>0.01</v>
      </c>
      <c r="AM257" t="s">
        <v>3033</v>
      </c>
      <c r="AN257">
        <v>1.86</v>
      </c>
      <c r="AO257" t="s">
        <v>3033</v>
      </c>
      <c r="AP257">
        <v>8.6443636927720002E-2</v>
      </c>
      <c r="AQ257">
        <f>(Table2[[#This Row],[Sharpe Ratio]]-AVERAGE(Table2[Sharpe Ratio]))/_xlfn.STDEV.P(Table2[Sharpe Ratio])</f>
        <v>0.33134900590360089</v>
      </c>
      <c r="AR2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-0.28705750897433696</v>
      </c>
      <c r="AS257">
        <f>_xlfn.RANK.AVG(Table2[[#This Row],[1Y Return vs Nifty Z-Score]],Table2[1Y Return vs Nifty Z-Score])</f>
        <v>360</v>
      </c>
      <c r="AT257">
        <f>_xlfn.RANK.AVG(Table2[[#This Row],[6M Return vs Nifty Z-Score]],Table2[6M Return vs Nifty Z-Score])</f>
        <v>238</v>
      </c>
      <c r="AU257">
        <f>_xlfn.RANK.AVG(Table2[[#This Row],[Sharpe Ratio Z-Score]],Table2[Sharpe Ratio Z-Score])</f>
        <v>248</v>
      </c>
      <c r="AV257">
        <f>(Table2[[#This Row],[Rank 1Y]]+Table2[[#This Row],[Rank 6M]]+Table2[[#This Row],[Rank Sharpe]])/3</f>
        <v>282</v>
      </c>
    </row>
    <row r="258" spans="1:48" x14ac:dyDescent="0.3">
      <c r="A258" t="s">
        <v>214</v>
      </c>
      <c r="B258" t="s">
        <v>215</v>
      </c>
      <c r="C258" t="s">
        <v>3000</v>
      </c>
      <c r="D258" t="s">
        <v>216</v>
      </c>
      <c r="E258">
        <v>120170.98193295</v>
      </c>
      <c r="F258">
        <v>1918.3</v>
      </c>
      <c r="G258">
        <v>20.958594264861102</v>
      </c>
      <c r="H258">
        <f>(Table2[[#This Row],[1Y Return vs Nifty]]-AVERAGE(Table2[1Y Return vs Nifty]))/_xlfn.STDEV.P(Table2[1Y Return vs Nifty])</f>
        <v>-0.28347495861664918</v>
      </c>
      <c r="I258">
        <v>-2.5345844295513</v>
      </c>
      <c r="J258">
        <f>(Table2[[#This Row],[1M Return vs Nifty]]-AVERAGE(Table2[1M Return vs Nifty]))/_xlfn.STDEV.P(Table2[1M Return vs Nifty])</f>
        <v>-0.5024135140052054</v>
      </c>
      <c r="K258">
        <v>29.543682873464999</v>
      </c>
      <c r="L258">
        <f>(Table2[[#This Row],[6M Return vs Nifty]]-AVERAGE(Table2[6M Return vs Nifty]))/_xlfn.STDEV.P(Table2[6M Return vs Nifty])</f>
        <v>0.51440815212785784</v>
      </c>
      <c r="M258">
        <v>2.7783870044963699</v>
      </c>
      <c r="N258">
        <f>(Table2[[#This Row],[1W Return vs Nifty]]-AVERAGE(Table2[1W Return vs Nifty]))/_xlfn.STDEV.P(Table2[1W Return vs Nifty])</f>
        <v>0.94629375044414688</v>
      </c>
      <c r="O258">
        <v>1851.06</v>
      </c>
      <c r="P258">
        <v>1761.5882608873601</v>
      </c>
      <c r="Q258">
        <v>1528.81841339781</v>
      </c>
      <c r="R258">
        <v>72.555735111893398</v>
      </c>
      <c r="S258">
        <f>(Table2[[#This Row],[Close Price]]-Table2[[#This Row],[20D EMA]])/Table2[[#This Row],[20D EMA]]</f>
        <v>3.6325132626711186E-2</v>
      </c>
      <c r="T258">
        <f>(Table2[[#This Row],[Close Price]]-Table2[[#This Row],[50D EMA]])/Table2[[#This Row],[50D EMA]]</f>
        <v>8.8960481056850296E-2</v>
      </c>
      <c r="U258">
        <f>(Table2[[#This Row],[Close Price]]-Table2[[#This Row],[200D EMA]])/Table2[[#This Row],[200D EMA]]</f>
        <v>0.25475987415442253</v>
      </c>
      <c r="V258">
        <v>1.32385223418737</v>
      </c>
      <c r="W258">
        <v>1901.2</v>
      </c>
      <c r="X258">
        <v>1945.35</v>
      </c>
      <c r="Y258">
        <v>1883.5</v>
      </c>
      <c r="Z258">
        <v>1968.95</v>
      </c>
      <c r="AA258">
        <v>1711.25</v>
      </c>
      <c r="AB258">
        <v>1985.4</v>
      </c>
      <c r="AC258">
        <f>(Table2[[#This Row],[Close Price]]/Table2[[#This Row],[Day Low]])-1</f>
        <v>8.9943193772352714E-3</v>
      </c>
      <c r="AD258">
        <f>(Table2[[#This Row],[Day High]]/Table2[[#This Row],[Close Price]])-1</f>
        <v>1.4101026950946061E-2</v>
      </c>
      <c r="AE258">
        <f>(Table2[[#This Row],[Close Price]]/Table2[[#This Row],[Current Week Low]])-1</f>
        <v>1.8476241040615848E-2</v>
      </c>
      <c r="AF258">
        <f>(Table2[[#This Row],[Current Week High]]/Table2[[#This Row],[Close Price]])-1</f>
        <v>2.6403586508888077E-2</v>
      </c>
      <c r="AG258">
        <f>(Table2[[#This Row],[Close Price]]/Table2[[#This Row],[Current Month Low]])-1</f>
        <v>0.12099342585829076</v>
      </c>
      <c r="AH258">
        <f>(Table2[[#This Row],[Current Month High]]/Table2[[#This Row],[Close Price]])-1</f>
        <v>3.4978887556690985E-2</v>
      </c>
      <c r="AI258">
        <v>3.4978887556690901</v>
      </c>
      <c r="AJ258">
        <v>55.598815752119002</v>
      </c>
      <c r="AK258" t="str">
        <f>IF(AND(Table2[[#This Row],[20D EMA]]&gt;Table2[[#This Row],[50D EMA]],Table2[[#This Row],[50D EMA]]&gt;Table2[[#This Row],[200D EMA]]),"Uptrend","Downtrend/NoTrend")</f>
        <v>Uptrend</v>
      </c>
      <c r="AL258">
        <v>0.16</v>
      </c>
      <c r="AM258" t="s">
        <v>3033</v>
      </c>
      <c r="AN258">
        <v>3.39</v>
      </c>
      <c r="AO258" t="s">
        <v>3033</v>
      </c>
      <c r="AP258">
        <v>6.8605214514235E-2</v>
      </c>
      <c r="AQ258">
        <f>(Table2[[#This Row],[Sharpe Ratio]]-AVERAGE(Table2[Sharpe Ratio]))/_xlfn.STDEV.P(Table2[Sharpe Ratio])</f>
        <v>0.12939746623777226</v>
      </c>
      <c r="AR2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0.80421089618792241</v>
      </c>
      <c r="AS258">
        <f>_xlfn.RANK.AVG(Table2[[#This Row],[1Y Return vs Nifty Z-Score]],Table2[1Y Return vs Nifty Z-Score])</f>
        <v>378</v>
      </c>
      <c r="AT258">
        <f>_xlfn.RANK.AVG(Table2[[#This Row],[6M Return vs Nifty Z-Score]],Table2[6M Return vs Nifty Z-Score])</f>
        <v>177</v>
      </c>
      <c r="AU258">
        <f>_xlfn.RANK.AVG(Table2[[#This Row],[Sharpe Ratio Z-Score]],Table2[Sharpe Ratio Z-Score])</f>
        <v>294</v>
      </c>
      <c r="AV258">
        <f>(Table2[[#This Row],[Rank 1Y]]+Table2[[#This Row],[Rank 6M]]+Table2[[#This Row],[Rank Sharpe]])/3</f>
        <v>283</v>
      </c>
    </row>
    <row r="259" spans="1:48" x14ac:dyDescent="0.3">
      <c r="A259" t="s">
        <v>522</v>
      </c>
      <c r="B259" t="s">
        <v>523</v>
      </c>
      <c r="C259" t="s">
        <v>2992</v>
      </c>
      <c r="D259" t="s">
        <v>196</v>
      </c>
      <c r="E259">
        <v>37485.242363520003</v>
      </c>
      <c r="F259">
        <v>2641.6</v>
      </c>
      <c r="G259">
        <v>41.426608725129299</v>
      </c>
      <c r="H259">
        <f>(Table2[[#This Row],[1Y Return vs Nifty]]-AVERAGE(Table2[1Y Return vs Nifty]))/_xlfn.STDEV.P(Table2[1Y Return vs Nifty])</f>
        <v>-4.0721935775457449E-2</v>
      </c>
      <c r="I259">
        <v>16.6806320424087</v>
      </c>
      <c r="J259">
        <f>(Table2[[#This Row],[1M Return vs Nifty]]-AVERAGE(Table2[1M Return vs Nifty]))/_xlfn.STDEV.P(Table2[1M Return vs Nifty])</f>
        <v>1.350838286615218</v>
      </c>
      <c r="K259">
        <v>35.275393715545597</v>
      </c>
      <c r="L259">
        <f>(Table2[[#This Row],[6M Return vs Nifty]]-AVERAGE(Table2[6M Return vs Nifty]))/_xlfn.STDEV.P(Table2[6M Return vs Nifty])</f>
        <v>0.68825791248397372</v>
      </c>
      <c r="M259">
        <v>-4.3120713379930597</v>
      </c>
      <c r="N259">
        <f>(Table2[[#This Row],[1W Return vs Nifty]]-AVERAGE(Table2[1W Return vs Nifty]))/_xlfn.STDEV.P(Table2[1W Return vs Nifty])</f>
        <v>-0.61540979412704921</v>
      </c>
      <c r="O259">
        <v>2501.21</v>
      </c>
      <c r="P259">
        <v>2278.4912234251101</v>
      </c>
      <c r="Q259">
        <v>1934.8003737291599</v>
      </c>
      <c r="R259">
        <v>67.524309747421</v>
      </c>
      <c r="S259">
        <f>(Table2[[#This Row],[Close Price]]-Table2[[#This Row],[20D EMA]])/Table2[[#This Row],[20D EMA]]</f>
        <v>5.6128833644515999E-2</v>
      </c>
      <c r="T259">
        <f>(Table2[[#This Row],[Close Price]]-Table2[[#This Row],[50D EMA]])/Table2[[#This Row],[50D EMA]]</f>
        <v>0.15936369332555586</v>
      </c>
      <c r="U259">
        <f>(Table2[[#This Row],[Close Price]]-Table2[[#This Row],[200D EMA]])/Table2[[#This Row],[200D EMA]]</f>
        <v>0.36530881214817268</v>
      </c>
      <c r="V259">
        <v>1.3431492527442499</v>
      </c>
      <c r="W259">
        <v>2610.0500000000002</v>
      </c>
      <c r="X259">
        <v>2720</v>
      </c>
      <c r="Y259">
        <v>2610.0500000000002</v>
      </c>
      <c r="Z259">
        <v>2759.1</v>
      </c>
      <c r="AA259">
        <v>2066.9499999999998</v>
      </c>
      <c r="AB259">
        <v>3061.3</v>
      </c>
      <c r="AC259">
        <f>(Table2[[#This Row],[Close Price]]/Table2[[#This Row],[Day Low]])-1</f>
        <v>1.2087891036570042E-2</v>
      </c>
      <c r="AD259">
        <f>(Table2[[#This Row],[Day High]]/Table2[[#This Row],[Close Price]])-1</f>
        <v>2.9678982434887979E-2</v>
      </c>
      <c r="AE259">
        <f>(Table2[[#This Row],[Close Price]]/Table2[[#This Row],[Current Week Low]])-1</f>
        <v>1.2087891036570042E-2</v>
      </c>
      <c r="AF259">
        <f>(Table2[[#This Row],[Current Week High]]/Table2[[#This Row],[Close Price]])-1</f>
        <v>4.4480617807389544E-2</v>
      </c>
      <c r="AG259">
        <f>(Table2[[#This Row],[Close Price]]/Table2[[#This Row],[Current Month Low]])-1</f>
        <v>0.27801833619584415</v>
      </c>
      <c r="AH259">
        <f>(Table2[[#This Row],[Current Month High]]/Table2[[#This Row],[Close Price]])-1</f>
        <v>0.15888098122350103</v>
      </c>
      <c r="AI259">
        <v>15.888098122350099</v>
      </c>
      <c r="AJ259">
        <v>71.526898477322106</v>
      </c>
      <c r="AK259" t="str">
        <f>IF(AND(Table2[[#This Row],[20D EMA]]&gt;Table2[[#This Row],[50D EMA]],Table2[[#This Row],[50D EMA]]&gt;Table2[[#This Row],[200D EMA]]),"Uptrend","Downtrend/NoTrend")</f>
        <v>Uptrend</v>
      </c>
      <c r="AL259">
        <v>0.21</v>
      </c>
      <c r="AM259" t="s">
        <v>3033</v>
      </c>
      <c r="AN259">
        <v>9.14</v>
      </c>
      <c r="AO259" t="s">
        <v>3033</v>
      </c>
      <c r="AP259">
        <v>3.2041103068967E-2</v>
      </c>
      <c r="AQ259">
        <f>(Table2[[#This Row],[Sharpe Ratio]]-AVERAGE(Table2[Sharpe Ratio]))/_xlfn.STDEV.P(Table2[Sharpe Ratio])</f>
        <v>-0.28455049573574448</v>
      </c>
      <c r="AR2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1.0984139734609406</v>
      </c>
      <c r="AS259">
        <f>_xlfn.RANK.AVG(Table2[[#This Row],[1Y Return vs Nifty Z-Score]],Table2[1Y Return vs Nifty Z-Score])</f>
        <v>292</v>
      </c>
      <c r="AT259">
        <f>_xlfn.RANK.AVG(Table2[[#This Row],[6M Return vs Nifty Z-Score]],Table2[6M Return vs Nifty Z-Score])</f>
        <v>143</v>
      </c>
      <c r="AU259">
        <f>_xlfn.RANK.AVG(Table2[[#This Row],[Sharpe Ratio Z-Score]],Table2[Sharpe Ratio Z-Score])</f>
        <v>414</v>
      </c>
      <c r="AV259">
        <f>(Table2[[#This Row],[Rank 1Y]]+Table2[[#This Row],[Rank 6M]]+Table2[[#This Row],[Rank Sharpe]])/3</f>
        <v>283</v>
      </c>
    </row>
    <row r="260" spans="1:48" x14ac:dyDescent="0.3">
      <c r="A260" t="s">
        <v>1652</v>
      </c>
      <c r="B260" t="s">
        <v>1653</v>
      </c>
      <c r="C260" t="s">
        <v>2990</v>
      </c>
      <c r="D260" t="s">
        <v>272</v>
      </c>
      <c r="E260">
        <v>4883.1736026580002</v>
      </c>
      <c r="F260">
        <v>248.61</v>
      </c>
      <c r="G260">
        <v>45.909599020218302</v>
      </c>
      <c r="H260">
        <f>(Table2[[#This Row],[1Y Return vs Nifty]]-AVERAGE(Table2[1Y Return vs Nifty]))/_xlfn.STDEV.P(Table2[1Y Return vs Nifty])</f>
        <v>1.2446848505649697E-2</v>
      </c>
      <c r="I260">
        <v>5.7406137369876502</v>
      </c>
      <c r="J260">
        <f>(Table2[[#This Row],[1M Return vs Nifty]]-AVERAGE(Table2[1M Return vs Nifty]))/_xlfn.STDEV.P(Table2[1M Return vs Nifty])</f>
        <v>0.29570530630620701</v>
      </c>
      <c r="K260">
        <v>-8.0136404123426797</v>
      </c>
      <c r="L260">
        <f>(Table2[[#This Row],[6M Return vs Nifty]]-AVERAGE(Table2[6M Return vs Nifty]))/_xlfn.STDEV.P(Table2[6M Return vs Nifty])</f>
        <v>-0.62475113778578073</v>
      </c>
      <c r="M260">
        <v>-6.2859694311471701</v>
      </c>
      <c r="N260">
        <f>(Table2[[#This Row],[1W Return vs Nifty]]-AVERAGE(Table2[1W Return vs Nifty]))/_xlfn.STDEV.P(Table2[1W Return vs Nifty])</f>
        <v>-1.0501692271284984</v>
      </c>
      <c r="O260">
        <v>256.12</v>
      </c>
      <c r="P260">
        <v>244.24724950136601</v>
      </c>
      <c r="Q260">
        <v>221.96323422162399</v>
      </c>
      <c r="R260">
        <v>40.814746850900903</v>
      </c>
      <c r="S260">
        <f>(Table2[[#This Row],[Close Price]]-Table2[[#This Row],[20D EMA]])/Table2[[#This Row],[20D EMA]]</f>
        <v>-2.9322192722161449E-2</v>
      </c>
      <c r="T260">
        <f>(Table2[[#This Row],[Close Price]]-Table2[[#This Row],[50D EMA]])/Table2[[#This Row],[50D EMA]]</f>
        <v>1.7862025089496865E-2</v>
      </c>
      <c r="U260">
        <f>(Table2[[#This Row],[Close Price]]-Table2[[#This Row],[200D EMA]])/Table2[[#This Row],[200D EMA]]</f>
        <v>0.12005035821279295</v>
      </c>
      <c r="V260">
        <v>0.94566882292422705</v>
      </c>
      <c r="W260">
        <v>246.85</v>
      </c>
      <c r="X260">
        <v>257.79000000000002</v>
      </c>
      <c r="Y260">
        <v>246.85</v>
      </c>
      <c r="Z260">
        <v>262.89999999999998</v>
      </c>
      <c r="AA260">
        <v>202.05</v>
      </c>
      <c r="AB260">
        <v>288.89999999999998</v>
      </c>
      <c r="AC260">
        <f>(Table2[[#This Row],[Close Price]]/Table2[[#This Row],[Day Low]])-1</f>
        <v>7.1298359327527372E-3</v>
      </c>
      <c r="AD260">
        <f>(Table2[[#This Row],[Day High]]/Table2[[#This Row],[Close Price]])-1</f>
        <v>3.6925304694099159E-2</v>
      </c>
      <c r="AE260">
        <f>(Table2[[#This Row],[Close Price]]/Table2[[#This Row],[Current Week Low]])-1</f>
        <v>7.1298359327527372E-3</v>
      </c>
      <c r="AF260">
        <f>(Table2[[#This Row],[Current Week High]]/Table2[[#This Row],[Close Price]])-1</f>
        <v>5.7479586500945201E-2</v>
      </c>
      <c r="AG260">
        <f>(Table2[[#This Row],[Close Price]]/Table2[[#This Row],[Current Month Low]])-1</f>
        <v>0.2304380103934669</v>
      </c>
      <c r="AH260">
        <f>(Table2[[#This Row],[Current Month High]]/Table2[[#This Row],[Close Price]])-1</f>
        <v>0.16206105949076854</v>
      </c>
      <c r="AI260">
        <v>17.2116970355174</v>
      </c>
      <c r="AJ260">
        <v>77.451820128479596</v>
      </c>
      <c r="AK260" t="str">
        <f>IF(AND(Table2[[#This Row],[20D EMA]]&gt;Table2[[#This Row],[50D EMA]],Table2[[#This Row],[50D EMA]]&gt;Table2[[#This Row],[200D EMA]]),"Uptrend","Downtrend/NoTrend")</f>
        <v>Uptrend</v>
      </c>
      <c r="AL260">
        <v>0.04</v>
      </c>
      <c r="AM260" t="s">
        <v>3033</v>
      </c>
      <c r="AN260">
        <v>-7.25</v>
      </c>
      <c r="AO260" t="s">
        <v>3034</v>
      </c>
      <c r="AP260">
        <v>0.17660702797712999</v>
      </c>
      <c r="AQ260">
        <f>(Table2[[#This Row],[Sharpe Ratio]]-AVERAGE(Table2[Sharpe Ratio]))/_xlfn.STDEV.P(Table2[Sharpe Ratio])</f>
        <v>1.352102703840234</v>
      </c>
      <c r="AR2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-1.4665506262188321E-2</v>
      </c>
      <c r="AS260">
        <f>_xlfn.RANK.AVG(Table2[[#This Row],[1Y Return vs Nifty Z-Score]],Table2[1Y Return vs Nifty Z-Score])</f>
        <v>274</v>
      </c>
      <c r="AT260">
        <f>_xlfn.RANK.AVG(Table2[[#This Row],[6M Return vs Nifty Z-Score]],Table2[6M Return vs Nifty Z-Score])</f>
        <v>516</v>
      </c>
      <c r="AU260">
        <f>_xlfn.RANK.AVG(Table2[[#This Row],[Sharpe Ratio Z-Score]],Table2[Sharpe Ratio Z-Score])</f>
        <v>63</v>
      </c>
      <c r="AV260">
        <f>(Table2[[#This Row],[Rank 1Y]]+Table2[[#This Row],[Rank 6M]]+Table2[[#This Row],[Rank Sharpe]])/3</f>
        <v>284.33333333333331</v>
      </c>
    </row>
    <row r="261" spans="1:48" x14ac:dyDescent="0.3">
      <c r="A261" t="s">
        <v>1668</v>
      </c>
      <c r="B261" t="s">
        <v>1669</v>
      </c>
      <c r="C261" t="s">
        <v>3003</v>
      </c>
      <c r="D261" t="s">
        <v>112</v>
      </c>
      <c r="E261">
        <v>4682.0853034800002</v>
      </c>
      <c r="F261">
        <v>273.64999999999998</v>
      </c>
      <c r="G261">
        <v>72.189694796199504</v>
      </c>
      <c r="H261">
        <f>(Table2[[#This Row],[1Y Return vs Nifty]]-AVERAGE(Table2[1Y Return vs Nifty]))/_xlfn.STDEV.P(Table2[1Y Return vs Nifty])</f>
        <v>0.3241318291157268</v>
      </c>
      <c r="I261">
        <v>-12.061283494248199</v>
      </c>
      <c r="J261">
        <f>(Table2[[#This Row],[1M Return vs Nifty]]-AVERAGE(Table2[1M Return vs Nifty]))/_xlfn.STDEV.P(Table2[1M Return vs Nifty])</f>
        <v>-1.4212359598195532</v>
      </c>
      <c r="K261">
        <v>7.5277283877289403</v>
      </c>
      <c r="L261">
        <f>(Table2[[#This Row],[6M Return vs Nifty]]-AVERAGE(Table2[6M Return vs Nifty]))/_xlfn.STDEV.P(Table2[6M Return vs Nifty])</f>
        <v>-0.15336252172682788</v>
      </c>
      <c r="M261">
        <v>-1.4271557302282101</v>
      </c>
      <c r="N261">
        <f>(Table2[[#This Row],[1W Return vs Nifty]]-AVERAGE(Table2[1W Return vs Nifty]))/_xlfn.STDEV.P(Table2[1W Return vs Nifty])</f>
        <v>2.0005113176857409E-2</v>
      </c>
      <c r="O261">
        <v>269.94</v>
      </c>
      <c r="P261">
        <v>268.25040980187799</v>
      </c>
      <c r="Q261">
        <v>228.25923768954601</v>
      </c>
      <c r="R261">
        <v>55.616712301285503</v>
      </c>
      <c r="S261">
        <f>(Table2[[#This Row],[Close Price]]-Table2[[#This Row],[20D EMA]])/Table2[[#This Row],[20D EMA]]</f>
        <v>1.3743794917388974E-2</v>
      </c>
      <c r="T261">
        <f>(Table2[[#This Row],[Close Price]]-Table2[[#This Row],[50D EMA]])/Table2[[#This Row],[50D EMA]]</f>
        <v>2.0128916865811933E-2</v>
      </c>
      <c r="U261">
        <f>(Table2[[#This Row],[Close Price]]-Table2[[#This Row],[200D EMA]])/Table2[[#This Row],[200D EMA]]</f>
        <v>0.19885618987385589</v>
      </c>
      <c r="V261">
        <v>0.58699903292352995</v>
      </c>
      <c r="W261">
        <v>269.25</v>
      </c>
      <c r="X261">
        <v>275.05</v>
      </c>
      <c r="Y261">
        <v>264</v>
      </c>
      <c r="Z261">
        <v>284.10000000000002</v>
      </c>
      <c r="AA261">
        <v>213.95</v>
      </c>
      <c r="AB261">
        <v>287.7</v>
      </c>
      <c r="AC261">
        <f>(Table2[[#This Row],[Close Price]]/Table2[[#This Row],[Day Low]])-1</f>
        <v>1.6341689879294297E-2</v>
      </c>
      <c r="AD261">
        <f>(Table2[[#This Row],[Day High]]/Table2[[#This Row],[Close Price]])-1</f>
        <v>5.1160241183996202E-3</v>
      </c>
      <c r="AE261">
        <f>(Table2[[#This Row],[Close Price]]/Table2[[#This Row],[Current Week Low]])-1</f>
        <v>3.6553030303030143E-2</v>
      </c>
      <c r="AF261">
        <f>(Table2[[#This Row],[Current Week High]]/Table2[[#This Row],[Close Price]])-1</f>
        <v>3.8187465740910032E-2</v>
      </c>
      <c r="AG261">
        <f>(Table2[[#This Row],[Close Price]]/Table2[[#This Row],[Current Month Low]])-1</f>
        <v>0.27903715821453612</v>
      </c>
      <c r="AH261">
        <f>(Table2[[#This Row],[Current Month High]]/Table2[[#This Row],[Close Price]])-1</f>
        <v>5.1342956331079881E-2</v>
      </c>
      <c r="AI261">
        <v>17.102137767220899</v>
      </c>
      <c r="AJ261">
        <v>111.476043276661</v>
      </c>
      <c r="AK261" t="str">
        <f>IF(AND(Table2[[#This Row],[20D EMA]]&gt;Table2[[#This Row],[50D EMA]],Table2[[#This Row],[50D EMA]]&gt;Table2[[#This Row],[200D EMA]]),"Uptrend","Downtrend/NoTrend")</f>
        <v>Uptrend</v>
      </c>
      <c r="AL261">
        <v>0</v>
      </c>
      <c r="AM261">
        <v>0</v>
      </c>
      <c r="AN261">
        <v>6.29</v>
      </c>
      <c r="AO261" t="s">
        <v>3033</v>
      </c>
      <c r="AP261">
        <v>6.3254415014202994E-2</v>
      </c>
      <c r="AQ261">
        <f>(Table2[[#This Row],[Sharpe Ratio]]-AVERAGE(Table2[Sharpe Ratio]))/_xlfn.STDEV.P(Table2[Sharpe Ratio])</f>
        <v>6.8820237353578687E-2</v>
      </c>
      <c r="AR2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-1.1616413019002181</v>
      </c>
      <c r="AS261">
        <f>_xlfn.RANK.AVG(Table2[[#This Row],[1Y Return vs Nifty Z-Score]],Table2[1Y Return vs Nifty Z-Score])</f>
        <v>184</v>
      </c>
      <c r="AT261">
        <f>_xlfn.RANK.AVG(Table2[[#This Row],[6M Return vs Nifty Z-Score]],Table2[6M Return vs Nifty Z-Score])</f>
        <v>355</v>
      </c>
      <c r="AU261">
        <f>_xlfn.RANK.AVG(Table2[[#This Row],[Sharpe Ratio Z-Score]],Table2[Sharpe Ratio Z-Score])</f>
        <v>317</v>
      </c>
      <c r="AV261">
        <f>(Table2[[#This Row],[Rank 1Y]]+Table2[[#This Row],[Rank 6M]]+Table2[[#This Row],[Rank Sharpe]])/3</f>
        <v>285.33333333333331</v>
      </c>
    </row>
    <row r="262" spans="1:48" x14ac:dyDescent="0.3">
      <c r="A262" t="s">
        <v>1203</v>
      </c>
      <c r="B262" t="s">
        <v>1204</v>
      </c>
      <c r="C262" t="s">
        <v>2991</v>
      </c>
      <c r="D262" t="s">
        <v>836</v>
      </c>
      <c r="E262">
        <v>9221.7034966499996</v>
      </c>
      <c r="F262">
        <v>1252.75</v>
      </c>
      <c r="G262">
        <v>63.340056809819004</v>
      </c>
      <c r="H262">
        <f>(Table2[[#This Row],[1Y Return vs Nifty]]-AVERAGE(Table2[1Y Return vs Nifty]))/_xlfn.STDEV.P(Table2[1Y Return vs Nifty])</f>
        <v>0.21917409731354034</v>
      </c>
      <c r="I262">
        <v>-2.3301825638110798</v>
      </c>
      <c r="J262">
        <f>(Table2[[#This Row],[1M Return vs Nifty]]-AVERAGE(Table2[1M Return vs Nifty]))/_xlfn.STDEV.P(Table2[1M Return vs Nifty])</f>
        <v>-0.48269954792597758</v>
      </c>
      <c r="K262">
        <v>22.162934728616399</v>
      </c>
      <c r="L262">
        <f>(Table2[[#This Row],[6M Return vs Nifty]]-AVERAGE(Table2[6M Return vs Nifty]))/_xlfn.STDEV.P(Table2[6M Return vs Nifty])</f>
        <v>0.29054108493208863</v>
      </c>
      <c r="M262">
        <v>-3.66882646256694</v>
      </c>
      <c r="N262">
        <f>(Table2[[#This Row],[1W Return vs Nifty]]-AVERAGE(Table2[1W Return vs Nifty]))/_xlfn.STDEV.P(Table2[1W Return vs Nifty])</f>
        <v>-0.47373238013528557</v>
      </c>
      <c r="O262">
        <v>1194.04</v>
      </c>
      <c r="P262">
        <v>1115.78923635158</v>
      </c>
      <c r="Q262">
        <v>942.19923913551895</v>
      </c>
      <c r="R262">
        <v>60.606463999402102</v>
      </c>
      <c r="S262">
        <f>(Table2[[#This Row],[Close Price]]-Table2[[#This Row],[20D EMA]])/Table2[[#This Row],[20D EMA]]</f>
        <v>4.9169207061740008E-2</v>
      </c>
      <c r="T262">
        <f>(Table2[[#This Row],[Close Price]]-Table2[[#This Row],[50D EMA]])/Table2[[#This Row],[50D EMA]]</f>
        <v>0.1227478803221438</v>
      </c>
      <c r="U262">
        <f>(Table2[[#This Row],[Close Price]]-Table2[[#This Row],[200D EMA]])/Table2[[#This Row],[200D EMA]]</f>
        <v>0.32960200769151093</v>
      </c>
      <c r="V262">
        <v>0.75593974178734702</v>
      </c>
      <c r="W262">
        <v>1242</v>
      </c>
      <c r="X262">
        <v>1271.05</v>
      </c>
      <c r="Y262">
        <v>1241.3499999999999</v>
      </c>
      <c r="Z262">
        <v>1284.95</v>
      </c>
      <c r="AA262">
        <v>954</v>
      </c>
      <c r="AB262">
        <v>1296.8499999999999</v>
      </c>
      <c r="AC262">
        <f>(Table2[[#This Row],[Close Price]]/Table2[[#This Row],[Day Low]])-1</f>
        <v>8.6553945249596698E-3</v>
      </c>
      <c r="AD262">
        <f>(Table2[[#This Row],[Day High]]/Table2[[#This Row],[Close Price]])-1</f>
        <v>1.4607862702055385E-2</v>
      </c>
      <c r="AE262">
        <f>(Table2[[#This Row],[Close Price]]/Table2[[#This Row],[Current Week Low]])-1</f>
        <v>9.1835501671568842E-3</v>
      </c>
      <c r="AF262">
        <f>(Table2[[#This Row],[Current Week High]]/Table2[[#This Row],[Close Price]])-1</f>
        <v>2.5703452404709726E-2</v>
      </c>
      <c r="AG262">
        <f>(Table2[[#This Row],[Close Price]]/Table2[[#This Row],[Current Month Low]])-1</f>
        <v>0.31315513626834379</v>
      </c>
      <c r="AH262">
        <f>(Table2[[#This Row],[Current Month High]]/Table2[[#This Row],[Close Price]])-1</f>
        <v>3.5202554380363127E-2</v>
      </c>
      <c r="AI262">
        <v>3.52025543803631</v>
      </c>
      <c r="AJ262">
        <v>93.714241533941504</v>
      </c>
      <c r="AK262" t="str">
        <f>IF(AND(Table2[[#This Row],[20D EMA]]&gt;Table2[[#This Row],[50D EMA]],Table2[[#This Row],[50D EMA]]&gt;Table2[[#This Row],[200D EMA]]),"Uptrend","Downtrend/NoTrend")</f>
        <v>Uptrend</v>
      </c>
      <c r="AL262">
        <v>0.21</v>
      </c>
      <c r="AM262" t="s">
        <v>3033</v>
      </c>
      <c r="AN262">
        <v>9.1199999999999992</v>
      </c>
      <c r="AO262" t="s">
        <v>3033</v>
      </c>
      <c r="AP262">
        <v>3.4703678678409997E-2</v>
      </c>
      <c r="AQ262">
        <f>(Table2[[#This Row],[Sharpe Ratio]]-AVERAGE(Table2[Sharpe Ratio]))/_xlfn.STDEV.P(Table2[Sharpe Ratio])</f>
        <v>-0.25440706537291091</v>
      </c>
      <c r="AR2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-0.70112381118854517</v>
      </c>
      <c r="AS262">
        <f>_xlfn.RANK.AVG(Table2[[#This Row],[1Y Return vs Nifty Z-Score]],Table2[1Y Return vs Nifty Z-Score])</f>
        <v>221</v>
      </c>
      <c r="AT262">
        <f>_xlfn.RANK.AVG(Table2[[#This Row],[6M Return vs Nifty Z-Score]],Table2[6M Return vs Nifty Z-Score])</f>
        <v>228</v>
      </c>
      <c r="AU262">
        <f>_xlfn.RANK.AVG(Table2[[#This Row],[Sharpe Ratio Z-Score]],Table2[Sharpe Ratio Z-Score])</f>
        <v>408</v>
      </c>
      <c r="AV262">
        <f>(Table2[[#This Row],[Rank 1Y]]+Table2[[#This Row],[Rank 6M]]+Table2[[#This Row],[Rank Sharpe]])/3</f>
        <v>285.66666666666669</v>
      </c>
    </row>
    <row r="263" spans="1:48" x14ac:dyDescent="0.3">
      <c r="A263" t="s">
        <v>1123</v>
      </c>
      <c r="B263" t="s">
        <v>1124</v>
      </c>
      <c r="C263" t="s">
        <v>3002</v>
      </c>
      <c r="D263" t="s">
        <v>373</v>
      </c>
      <c r="E263">
        <v>10436.8354758</v>
      </c>
      <c r="F263">
        <v>191.22</v>
      </c>
      <c r="G263">
        <v>48.376611890985899</v>
      </c>
      <c r="H263">
        <f>(Table2[[#This Row],[1Y Return vs Nifty]]-AVERAGE(Table2[1Y Return vs Nifty]))/_xlfn.STDEV.P(Table2[1Y Return vs Nifty])</f>
        <v>4.1705906971211931E-2</v>
      </c>
      <c r="I263">
        <v>12.447141119070499</v>
      </c>
      <c r="J263">
        <f>(Table2[[#This Row],[1M Return vs Nifty]]-AVERAGE(Table2[1M Return vs Nifty]))/_xlfn.STDEV.P(Table2[1M Return vs Nifty])</f>
        <v>0.94253038709008408</v>
      </c>
      <c r="K263">
        <v>10.824930441652899</v>
      </c>
      <c r="L263">
        <f>(Table2[[#This Row],[6M Return vs Nifty]]-AVERAGE(Table2[6M Return vs Nifty]))/_xlfn.STDEV.P(Table2[6M Return vs Nifty])</f>
        <v>-5.3354373599052353E-2</v>
      </c>
      <c r="M263">
        <v>1.7639369943051</v>
      </c>
      <c r="N263">
        <f>(Table2[[#This Row],[1W Return vs Nifty]]-AVERAGE(Table2[1W Return vs Nifty]))/_xlfn.STDEV.P(Table2[1W Return vs Nifty])</f>
        <v>0.72285682998270295</v>
      </c>
      <c r="O263">
        <v>176.25</v>
      </c>
      <c r="P263">
        <v>162.247314208777</v>
      </c>
      <c r="Q263">
        <v>145.57145628244399</v>
      </c>
      <c r="R263">
        <v>56.520729470112897</v>
      </c>
      <c r="S263">
        <f>(Table2[[#This Row],[Close Price]]-Table2[[#This Row],[20D EMA]])/Table2[[#This Row],[20D EMA]]</f>
        <v>8.4936170212765949E-2</v>
      </c>
      <c r="T263">
        <f>(Table2[[#This Row],[Close Price]]-Table2[[#This Row],[50D EMA]])/Table2[[#This Row],[50D EMA]]</f>
        <v>0.17857112724800767</v>
      </c>
      <c r="U263">
        <f>(Table2[[#This Row],[Close Price]]-Table2[[#This Row],[200D EMA]])/Table2[[#This Row],[200D EMA]]</f>
        <v>0.31358169302769595</v>
      </c>
      <c r="V263">
        <v>3.8430240507353299</v>
      </c>
      <c r="W263">
        <v>188.01</v>
      </c>
      <c r="X263">
        <v>196</v>
      </c>
      <c r="Y263">
        <v>188.01</v>
      </c>
      <c r="Z263">
        <v>204.4</v>
      </c>
      <c r="AA263">
        <v>133</v>
      </c>
      <c r="AB263">
        <v>227.7</v>
      </c>
      <c r="AC263">
        <f>(Table2[[#This Row],[Close Price]]/Table2[[#This Row],[Day Low]])-1</f>
        <v>1.7073559917025749E-2</v>
      </c>
      <c r="AD263">
        <f>(Table2[[#This Row],[Day High]]/Table2[[#This Row],[Close Price]])-1</f>
        <v>2.4997385210752121E-2</v>
      </c>
      <c r="AE263">
        <f>(Table2[[#This Row],[Close Price]]/Table2[[#This Row],[Current Week Low]])-1</f>
        <v>1.7073559917025749E-2</v>
      </c>
      <c r="AF263">
        <f>(Table2[[#This Row],[Current Week High]]/Table2[[#This Row],[Close Price]])-1</f>
        <v>6.8925844576927187E-2</v>
      </c>
      <c r="AG263">
        <f>(Table2[[#This Row],[Close Price]]/Table2[[#This Row],[Current Month Low]])-1</f>
        <v>0.43774436090225555</v>
      </c>
      <c r="AH263">
        <f>(Table2[[#This Row],[Current Month High]]/Table2[[#This Row],[Close Price]])-1</f>
        <v>0.19077502353310316</v>
      </c>
      <c r="AI263">
        <v>19.077502353310301</v>
      </c>
      <c r="AJ263">
        <v>81.681710213776697</v>
      </c>
      <c r="AK263" t="str">
        <f>IF(AND(Table2[[#This Row],[20D EMA]]&gt;Table2[[#This Row],[50D EMA]],Table2[[#This Row],[50D EMA]]&gt;Table2[[#This Row],[200D EMA]]),"Uptrend","Downtrend/NoTrend")</f>
        <v>Uptrend</v>
      </c>
      <c r="AL263">
        <v>0.25</v>
      </c>
      <c r="AM263" t="s">
        <v>3033</v>
      </c>
      <c r="AN263">
        <v>23.81</v>
      </c>
      <c r="AO263" t="s">
        <v>3033</v>
      </c>
      <c r="AP263">
        <v>7.6621686513046003E-2</v>
      </c>
      <c r="AQ263">
        <f>(Table2[[#This Row],[Sharpe Ratio]]-AVERAGE(Table2[Sharpe Ratio]))/_xlfn.STDEV.P(Table2[Sharpe Ratio])</f>
        <v>0.22015318584804697</v>
      </c>
      <c r="AR2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1.8738919362929936</v>
      </c>
      <c r="AS263">
        <f>_xlfn.RANK.AVG(Table2[[#This Row],[1Y Return vs Nifty Z-Score]],Table2[1Y Return vs Nifty Z-Score])</f>
        <v>265</v>
      </c>
      <c r="AT263">
        <f>_xlfn.RANK.AVG(Table2[[#This Row],[6M Return vs Nifty Z-Score]],Table2[6M Return vs Nifty Z-Score])</f>
        <v>326</v>
      </c>
      <c r="AU263">
        <f>_xlfn.RANK.AVG(Table2[[#This Row],[Sharpe Ratio Z-Score]],Table2[Sharpe Ratio Z-Score])</f>
        <v>271</v>
      </c>
      <c r="AV263">
        <f>(Table2[[#This Row],[Rank 1Y]]+Table2[[#This Row],[Rank 6M]]+Table2[[#This Row],[Rank Sharpe]])/3</f>
        <v>287.33333333333331</v>
      </c>
    </row>
    <row r="264" spans="1:48" x14ac:dyDescent="0.3">
      <c r="A264" t="s">
        <v>576</v>
      </c>
      <c r="B264" t="s">
        <v>577</v>
      </c>
      <c r="C264" t="s">
        <v>2995</v>
      </c>
      <c r="D264" t="s">
        <v>230</v>
      </c>
      <c r="E264">
        <v>32692.33617264</v>
      </c>
      <c r="F264">
        <v>6570</v>
      </c>
      <c r="G264">
        <v>5.0855526803405704</v>
      </c>
      <c r="H264">
        <f>(Table2[[#This Row],[1Y Return vs Nifty]]-AVERAGE(Table2[1Y Return vs Nifty]))/_xlfn.STDEV.P(Table2[1Y Return vs Nifty])</f>
        <v>-0.47173107079626742</v>
      </c>
      <c r="I264">
        <v>1.84871766609335</v>
      </c>
      <c r="J264">
        <f>(Table2[[#This Row],[1M Return vs Nifty]]-AVERAGE(Table2[1M Return vs Nifty]))/_xlfn.STDEV.P(Table2[1M Return vs Nifty])</f>
        <v>-7.9656762174133283E-2</v>
      </c>
      <c r="K264">
        <v>29.6597250712673</v>
      </c>
      <c r="L264">
        <f>(Table2[[#This Row],[6M Return vs Nifty]]-AVERAGE(Table2[6M Return vs Nifty]))/_xlfn.STDEV.P(Table2[6M Return vs Nifty])</f>
        <v>0.51792785310980838</v>
      </c>
      <c r="M264">
        <v>-5.1199107425266597</v>
      </c>
      <c r="N264">
        <f>(Table2[[#This Row],[1W Return vs Nifty]]-AVERAGE(Table2[1W Return vs Nifty]))/_xlfn.STDEV.P(Table2[1W Return vs Nifty])</f>
        <v>-0.79333985175735233</v>
      </c>
      <c r="O264">
        <v>6368.72</v>
      </c>
      <c r="P264">
        <v>5806.12434117675</v>
      </c>
      <c r="Q264">
        <v>5051.6427266604296</v>
      </c>
      <c r="R264">
        <v>58.139004475308397</v>
      </c>
      <c r="S264">
        <f>(Table2[[#This Row],[Close Price]]-Table2[[#This Row],[20D EMA]])/Table2[[#This Row],[20D EMA]]</f>
        <v>3.1604466831639595E-2</v>
      </c>
      <c r="T264">
        <f>(Table2[[#This Row],[Close Price]]-Table2[[#This Row],[50D EMA]])/Table2[[#This Row],[50D EMA]]</f>
        <v>0.13156377885431786</v>
      </c>
      <c r="U264">
        <f>(Table2[[#This Row],[Close Price]]-Table2[[#This Row],[200D EMA]])/Table2[[#This Row],[200D EMA]]</f>
        <v>0.30056703442749905</v>
      </c>
      <c r="V264">
        <v>1.4909703716901701</v>
      </c>
      <c r="W264">
        <v>6550</v>
      </c>
      <c r="X264">
        <v>6709.9</v>
      </c>
      <c r="Y264">
        <v>6550</v>
      </c>
      <c r="Z264">
        <v>6850.05</v>
      </c>
      <c r="AA264">
        <v>5544.3</v>
      </c>
      <c r="AB264">
        <v>7350</v>
      </c>
      <c r="AC264">
        <f>(Table2[[#This Row],[Close Price]]/Table2[[#This Row],[Day Low]])-1</f>
        <v>3.0534351145037331E-3</v>
      </c>
      <c r="AD264">
        <f>(Table2[[#This Row],[Day High]]/Table2[[#This Row],[Close Price]])-1</f>
        <v>2.1293759512937438E-2</v>
      </c>
      <c r="AE264">
        <f>(Table2[[#This Row],[Close Price]]/Table2[[#This Row],[Current Week Low]])-1</f>
        <v>3.0534351145037331E-3</v>
      </c>
      <c r="AF264">
        <f>(Table2[[#This Row],[Current Week High]]/Table2[[#This Row],[Close Price]])-1</f>
        <v>4.2625570776255728E-2</v>
      </c>
      <c r="AG264">
        <f>(Table2[[#This Row],[Close Price]]/Table2[[#This Row],[Current Month Low]])-1</f>
        <v>0.18500081164439153</v>
      </c>
      <c r="AH264">
        <f>(Table2[[#This Row],[Current Month High]]/Table2[[#This Row],[Close Price]])-1</f>
        <v>0.11872146118721472</v>
      </c>
      <c r="AI264">
        <v>11.8721461187214</v>
      </c>
      <c r="AJ264">
        <v>63.250093179276902</v>
      </c>
      <c r="AK264" t="str">
        <f>IF(AND(Table2[[#This Row],[20D EMA]]&gt;Table2[[#This Row],[50D EMA]],Table2[[#This Row],[50D EMA]]&gt;Table2[[#This Row],[200D EMA]]),"Uptrend","Downtrend/NoTrend")</f>
        <v>Uptrend</v>
      </c>
      <c r="AL264">
        <v>0.26</v>
      </c>
      <c r="AM264" t="s">
        <v>3033</v>
      </c>
      <c r="AN264">
        <v>6.4</v>
      </c>
      <c r="AO264" t="s">
        <v>3033</v>
      </c>
      <c r="AP264">
        <v>9.8571113037161998E-2</v>
      </c>
      <c r="AQ264">
        <f>(Table2[[#This Row],[Sharpe Ratio]]-AVERAGE(Table2[Sharpe Ratio]))/_xlfn.STDEV.P(Table2[Sharpe Ratio])</f>
        <v>0.46864603900395585</v>
      </c>
      <c r="AR2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-0.35815379261398883</v>
      </c>
      <c r="AS264">
        <f>_xlfn.RANK.AVG(Table2[[#This Row],[1Y Return vs Nifty Z-Score]],Table2[1Y Return vs Nifty Z-Score])</f>
        <v>467</v>
      </c>
      <c r="AT264">
        <f>_xlfn.RANK.AVG(Table2[[#This Row],[6M Return vs Nifty Z-Score]],Table2[6M Return vs Nifty Z-Score])</f>
        <v>176</v>
      </c>
      <c r="AU264">
        <f>_xlfn.RANK.AVG(Table2[[#This Row],[Sharpe Ratio Z-Score]],Table2[Sharpe Ratio Z-Score])</f>
        <v>226</v>
      </c>
      <c r="AV264">
        <f>(Table2[[#This Row],[Rank 1Y]]+Table2[[#This Row],[Rank 6M]]+Table2[[#This Row],[Rank Sharpe]])/3</f>
        <v>289.66666666666669</v>
      </c>
    </row>
    <row r="265" spans="1:48" x14ac:dyDescent="0.3">
      <c r="A265" t="s">
        <v>691</v>
      </c>
      <c r="B265" t="s">
        <v>692</v>
      </c>
      <c r="C265" t="s">
        <v>2995</v>
      </c>
      <c r="D265" t="s">
        <v>230</v>
      </c>
      <c r="E265">
        <v>23519.03894328</v>
      </c>
      <c r="F265">
        <v>724.95</v>
      </c>
      <c r="G265">
        <v>4.1443124743192801</v>
      </c>
      <c r="H265">
        <f>(Table2[[#This Row],[1Y Return vs Nifty]]-AVERAGE(Table2[1Y Return vs Nifty]))/_xlfn.STDEV.P(Table2[1Y Return vs Nifty])</f>
        <v>-0.4828942886880111</v>
      </c>
      <c r="I265">
        <v>10.1455138479</v>
      </c>
      <c r="J265">
        <f>(Table2[[#This Row],[1M Return vs Nifty]]-AVERAGE(Table2[1M Return vs Nifty]))/_xlfn.STDEV.P(Table2[1M Return vs Nifty])</f>
        <v>0.72054512395873893</v>
      </c>
      <c r="K265">
        <v>23.6660826354737</v>
      </c>
      <c r="L265">
        <f>(Table2[[#This Row],[6M Return vs Nifty]]-AVERAGE(Table2[6M Return vs Nifty]))/_xlfn.STDEV.P(Table2[6M Return vs Nifty])</f>
        <v>0.33613338897303702</v>
      </c>
      <c r="M265">
        <v>4.9211064409369101</v>
      </c>
      <c r="N265">
        <f>(Table2[[#This Row],[1W Return vs Nifty]]-AVERAGE(Table2[1W Return vs Nifty]))/_xlfn.STDEV.P(Table2[1W Return vs Nifty])</f>
        <v>1.4182368008472777</v>
      </c>
      <c r="O265">
        <v>679.14</v>
      </c>
      <c r="P265">
        <v>650.77505690519104</v>
      </c>
      <c r="Q265">
        <v>593.02446379924197</v>
      </c>
      <c r="R265">
        <v>69.873330781539394</v>
      </c>
      <c r="S265">
        <f>(Table2[[#This Row],[Close Price]]-Table2[[#This Row],[20D EMA]])/Table2[[#This Row],[20D EMA]]</f>
        <v>6.7452955208057344E-2</v>
      </c>
      <c r="T265">
        <f>(Table2[[#This Row],[Close Price]]-Table2[[#This Row],[50D EMA]])/Table2[[#This Row],[50D EMA]]</f>
        <v>0.11397938858866756</v>
      </c>
      <c r="U265">
        <f>(Table2[[#This Row],[Close Price]]-Table2[[#This Row],[200D EMA]])/Table2[[#This Row],[200D EMA]]</f>
        <v>0.22246221573317615</v>
      </c>
      <c r="V265">
        <v>1.81247041778405</v>
      </c>
      <c r="W265">
        <v>722</v>
      </c>
      <c r="X265">
        <v>749.15</v>
      </c>
      <c r="Y265">
        <v>722</v>
      </c>
      <c r="Z265">
        <v>798.95</v>
      </c>
      <c r="AA265">
        <v>540.15</v>
      </c>
      <c r="AB265">
        <v>798.95</v>
      </c>
      <c r="AC265">
        <f>(Table2[[#This Row],[Close Price]]/Table2[[#This Row],[Day Low]])-1</f>
        <v>4.0858725761774295E-3</v>
      </c>
      <c r="AD265">
        <f>(Table2[[#This Row],[Day High]]/Table2[[#This Row],[Close Price]])-1</f>
        <v>3.3381612525001714E-2</v>
      </c>
      <c r="AE265">
        <f>(Table2[[#This Row],[Close Price]]/Table2[[#This Row],[Current Week Low]])-1</f>
        <v>4.0858725761774295E-3</v>
      </c>
      <c r="AF265">
        <f>(Table2[[#This Row],[Current Week High]]/Table2[[#This Row],[Close Price]])-1</f>
        <v>0.10207600524174087</v>
      </c>
      <c r="AG265">
        <f>(Table2[[#This Row],[Close Price]]/Table2[[#This Row],[Current Month Low]])-1</f>
        <v>0.34212718689252997</v>
      </c>
      <c r="AH265">
        <f>(Table2[[#This Row],[Current Month High]]/Table2[[#This Row],[Close Price]])-1</f>
        <v>0.10207600524174087</v>
      </c>
      <c r="AI265">
        <v>10.207600524174</v>
      </c>
      <c r="AJ265">
        <v>56.576673866090701</v>
      </c>
      <c r="AK265" t="str">
        <f>IF(AND(Table2[[#This Row],[20D EMA]]&gt;Table2[[#This Row],[50D EMA]],Table2[[#This Row],[50D EMA]]&gt;Table2[[#This Row],[200D EMA]]),"Uptrend","Downtrend/NoTrend")</f>
        <v>Uptrend</v>
      </c>
      <c r="AL265">
        <v>0.03</v>
      </c>
      <c r="AM265" t="s">
        <v>3033</v>
      </c>
      <c r="AN265">
        <v>20.91</v>
      </c>
      <c r="AO265" t="s">
        <v>3033</v>
      </c>
      <c r="AP265">
        <v>0.113017796215804</v>
      </c>
      <c r="AQ265">
        <f>(Table2[[#This Row],[Sharpe Ratio]]-AVERAGE(Table2[Sharpe Ratio]))/_xlfn.STDEV.P(Table2[Sharpe Ratio])</f>
        <v>0.63219917410550297</v>
      </c>
      <c r="AR2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2.6242201991965457</v>
      </c>
      <c r="AS265">
        <f>_xlfn.RANK.AVG(Table2[[#This Row],[1Y Return vs Nifty Z-Score]],Table2[1Y Return vs Nifty Z-Score])</f>
        <v>471</v>
      </c>
      <c r="AT265">
        <f>_xlfn.RANK.AVG(Table2[[#This Row],[6M Return vs Nifty Z-Score]],Table2[6M Return vs Nifty Z-Score])</f>
        <v>220</v>
      </c>
      <c r="AU265">
        <f>_xlfn.RANK.AVG(Table2[[#This Row],[Sharpe Ratio Z-Score]],Table2[Sharpe Ratio Z-Score])</f>
        <v>182</v>
      </c>
      <c r="AV265">
        <f>(Table2[[#This Row],[Rank 1Y]]+Table2[[#This Row],[Rank 6M]]+Table2[[#This Row],[Rank Sharpe]])/3</f>
        <v>291</v>
      </c>
    </row>
    <row r="266" spans="1:48" x14ac:dyDescent="0.3">
      <c r="A266" t="s">
        <v>276</v>
      </c>
      <c r="B266" t="s">
        <v>277</v>
      </c>
      <c r="C266" t="s">
        <v>2988</v>
      </c>
      <c r="D266" t="s">
        <v>278</v>
      </c>
      <c r="E266">
        <v>91341.656476624994</v>
      </c>
      <c r="F266">
        <v>84.59</v>
      </c>
      <c r="G266">
        <v>30.116428003791999</v>
      </c>
      <c r="H266">
        <f>(Table2[[#This Row],[1Y Return vs Nifty]]-AVERAGE(Table2[1Y Return vs Nifty]))/_xlfn.STDEV.P(Table2[1Y Return vs Nifty])</f>
        <v>-0.17486198948288598</v>
      </c>
      <c r="I266">
        <v>-6.8856061336766601</v>
      </c>
      <c r="J266">
        <f>(Table2[[#This Row],[1M Return vs Nifty]]-AVERAGE(Table2[1M Return vs Nifty]))/_xlfn.STDEV.P(Table2[1M Return vs Nifty])</f>
        <v>-0.92205691586204441</v>
      </c>
      <c r="K266">
        <v>17.922348776601101</v>
      </c>
      <c r="L266">
        <f>(Table2[[#This Row],[6M Return vs Nifty]]-AVERAGE(Table2[6M Return vs Nifty]))/_xlfn.STDEV.P(Table2[6M Return vs Nifty])</f>
        <v>0.16191895589604668</v>
      </c>
      <c r="M266">
        <v>-3.7442137185053901</v>
      </c>
      <c r="N266">
        <f>(Table2[[#This Row],[1W Return vs Nifty]]-AVERAGE(Table2[1W Return vs Nifty]))/_xlfn.STDEV.P(Table2[1W Return vs Nifty])</f>
        <v>-0.49033674322829801</v>
      </c>
      <c r="O266">
        <v>85.79</v>
      </c>
      <c r="P266">
        <v>85.592762332405798</v>
      </c>
      <c r="Q266">
        <v>77.517001403649999</v>
      </c>
      <c r="R266">
        <v>43.065674678301697</v>
      </c>
      <c r="S266">
        <f>(Table2[[#This Row],[Close Price]]-Table2[[#This Row],[20D EMA]])/Table2[[#This Row],[20D EMA]]</f>
        <v>-1.3987644247581336E-2</v>
      </c>
      <c r="T266">
        <f>(Table2[[#This Row],[Close Price]]-Table2[[#This Row],[50D EMA]])/Table2[[#This Row],[50D EMA]]</f>
        <v>-1.1715503800560762E-2</v>
      </c>
      <c r="U266">
        <f>(Table2[[#This Row],[Close Price]]-Table2[[#This Row],[200D EMA]])/Table2[[#This Row],[200D EMA]]</f>
        <v>9.1244481446323869E-2</v>
      </c>
      <c r="V266">
        <v>0.62073672091600396</v>
      </c>
      <c r="W266">
        <v>84.36</v>
      </c>
      <c r="X266">
        <v>86.1</v>
      </c>
      <c r="Y266">
        <v>84.36</v>
      </c>
      <c r="Z266">
        <v>86.59</v>
      </c>
      <c r="AA266">
        <v>76.2</v>
      </c>
      <c r="AB266">
        <v>93.7</v>
      </c>
      <c r="AC266">
        <f>(Table2[[#This Row],[Close Price]]/Table2[[#This Row],[Day Low]])-1</f>
        <v>2.7264106211475347E-3</v>
      </c>
      <c r="AD266">
        <f>(Table2[[#This Row],[Day High]]/Table2[[#This Row],[Close Price]])-1</f>
        <v>1.7850809788390931E-2</v>
      </c>
      <c r="AE266">
        <f>(Table2[[#This Row],[Close Price]]/Table2[[#This Row],[Current Week Low]])-1</f>
        <v>2.7264106211475347E-3</v>
      </c>
      <c r="AF266">
        <f>(Table2[[#This Row],[Current Week High]]/Table2[[#This Row],[Close Price]])-1</f>
        <v>2.3643456673365648E-2</v>
      </c>
      <c r="AG266">
        <f>(Table2[[#This Row],[Close Price]]/Table2[[#This Row],[Current Month Low]])-1</f>
        <v>0.11010498687664039</v>
      </c>
      <c r="AH266">
        <f>(Table2[[#This Row],[Current Month High]]/Table2[[#This Row],[Close Price]])-1</f>
        <v>0.10769594514718062</v>
      </c>
      <c r="AI266">
        <v>16.680458683059399</v>
      </c>
      <c r="AJ266">
        <v>58.854460093896698</v>
      </c>
      <c r="AK266" t="str">
        <f>IF(AND(Table2[[#This Row],[20D EMA]]&gt;Table2[[#This Row],[50D EMA]],Table2[[#This Row],[50D EMA]]&gt;Table2[[#This Row],[200D EMA]]),"Uptrend","Downtrend/NoTrend")</f>
        <v>Uptrend</v>
      </c>
      <c r="AL266">
        <v>-0.13</v>
      </c>
      <c r="AM266" t="s">
        <v>3034</v>
      </c>
      <c r="AN266">
        <v>-1.1200000000000001</v>
      </c>
      <c r="AO266" t="s">
        <v>3034</v>
      </c>
      <c r="AP266">
        <v>7.264516859023E-2</v>
      </c>
      <c r="AQ266">
        <f>(Table2[[#This Row],[Sharpe Ratio]]-AVERAGE(Table2[Sharpe Ratio]))/_xlfn.STDEV.P(Table2[Sharpe Ratio])</f>
        <v>0.17513441129462143</v>
      </c>
      <c r="AR2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-1.2502022813825602</v>
      </c>
      <c r="AS266">
        <f>_xlfn.RANK.AVG(Table2[[#This Row],[1Y Return vs Nifty Z-Score]],Table2[1Y Return vs Nifty Z-Score])</f>
        <v>331</v>
      </c>
      <c r="AT266">
        <f>_xlfn.RANK.AVG(Table2[[#This Row],[6M Return vs Nifty Z-Score]],Table2[6M Return vs Nifty Z-Score])</f>
        <v>258</v>
      </c>
      <c r="AU266">
        <f>_xlfn.RANK.AVG(Table2[[#This Row],[Sharpe Ratio Z-Score]],Table2[Sharpe Ratio Z-Score])</f>
        <v>286</v>
      </c>
      <c r="AV266">
        <f>(Table2[[#This Row],[Rank 1Y]]+Table2[[#This Row],[Rank 6M]]+Table2[[#This Row],[Rank Sharpe]])/3</f>
        <v>291.66666666666669</v>
      </c>
    </row>
    <row r="267" spans="1:48" x14ac:dyDescent="0.3">
      <c r="A267" t="s">
        <v>343</v>
      </c>
      <c r="B267" t="s">
        <v>344</v>
      </c>
      <c r="C267" t="s">
        <v>2986</v>
      </c>
      <c r="D267" t="s">
        <v>18</v>
      </c>
      <c r="E267">
        <v>71207.580564869902</v>
      </c>
      <c r="F267">
        <v>333.45</v>
      </c>
      <c r="G267">
        <v>56.763582467505202</v>
      </c>
      <c r="H267">
        <f>(Table2[[#This Row],[1Y Return vs Nifty]]-AVERAGE(Table2[1Y Return vs Nifty]))/_xlfn.STDEV.P(Table2[1Y Return vs Nifty])</f>
        <v>0.14117634968964626</v>
      </c>
      <c r="I267">
        <v>-11.279048237690199</v>
      </c>
      <c r="J267">
        <f>(Table2[[#This Row],[1M Return vs Nifty]]-AVERAGE(Table2[1M Return vs Nifty]))/_xlfn.STDEV.P(Table2[1M Return vs Nifty])</f>
        <v>-1.3457916420394049</v>
      </c>
      <c r="K267">
        <v>18.881696982888698</v>
      </c>
      <c r="L267">
        <f>(Table2[[#This Row],[6M Return vs Nifty]]-AVERAGE(Table2[6M Return vs Nifty]))/_xlfn.STDEV.P(Table2[6M Return vs Nifty])</f>
        <v>0.19101715368660843</v>
      </c>
      <c r="M267">
        <v>-7.3917062140493099</v>
      </c>
      <c r="N267">
        <f>(Table2[[#This Row],[1W Return vs Nifty]]-AVERAGE(Table2[1W Return vs Nifty]))/_xlfn.STDEV.P(Table2[1W Return vs Nifty])</f>
        <v>-1.2937124467357572</v>
      </c>
      <c r="O267">
        <v>345.33</v>
      </c>
      <c r="P267">
        <v>341.71253434200099</v>
      </c>
      <c r="Q267">
        <v>291.97115072278098</v>
      </c>
      <c r="R267">
        <v>35.880817765047901</v>
      </c>
      <c r="S267">
        <f>(Table2[[#This Row],[Close Price]]-Table2[[#This Row],[20D EMA]])/Table2[[#This Row],[20D EMA]]</f>
        <v>-3.4401876465989044E-2</v>
      </c>
      <c r="T267">
        <f>(Table2[[#This Row],[Close Price]]-Table2[[#This Row],[50D EMA]])/Table2[[#This Row],[50D EMA]]</f>
        <v>-2.4179781282858928E-2</v>
      </c>
      <c r="U267">
        <f>(Table2[[#This Row],[Close Price]]-Table2[[#This Row],[200D EMA]])/Table2[[#This Row],[200D EMA]]</f>
        <v>0.14206488954315252</v>
      </c>
      <c r="V267">
        <v>0.72090070821741103</v>
      </c>
      <c r="W267">
        <v>332.35</v>
      </c>
      <c r="X267">
        <v>337.45</v>
      </c>
      <c r="Y267">
        <v>331.25</v>
      </c>
      <c r="Z267">
        <v>344.85</v>
      </c>
      <c r="AA267">
        <v>308</v>
      </c>
      <c r="AB267">
        <v>396.53</v>
      </c>
      <c r="AC267">
        <f>(Table2[[#This Row],[Close Price]]/Table2[[#This Row],[Day Low]])-1</f>
        <v>3.3097638032193455E-3</v>
      </c>
      <c r="AD267">
        <f>(Table2[[#This Row],[Day High]]/Table2[[#This Row],[Close Price]])-1</f>
        <v>1.1995801469485645E-2</v>
      </c>
      <c r="AE267">
        <f>(Table2[[#This Row],[Close Price]]/Table2[[#This Row],[Current Week Low]])-1</f>
        <v>6.6415094339622449E-3</v>
      </c>
      <c r="AF267">
        <f>(Table2[[#This Row],[Current Week High]]/Table2[[#This Row],[Close Price]])-1</f>
        <v>3.4188034188034289E-2</v>
      </c>
      <c r="AG267">
        <f>(Table2[[#This Row],[Close Price]]/Table2[[#This Row],[Current Month Low]])-1</f>
        <v>8.2629870129869998E-2</v>
      </c>
      <c r="AH267">
        <f>(Table2[[#This Row],[Current Month High]]/Table2[[#This Row],[Close Price]])-1</f>
        <v>0.18917378917378924</v>
      </c>
      <c r="AI267">
        <v>18.9183785675013</v>
      </c>
      <c r="AJ267">
        <v>109.10326086956501</v>
      </c>
      <c r="AK267" t="str">
        <f>IF(AND(Table2[[#This Row],[20D EMA]]&gt;Table2[[#This Row],[50D EMA]],Table2[[#This Row],[50D EMA]]&gt;Table2[[#This Row],[200D EMA]]),"Uptrend","Downtrend/NoTrend")</f>
        <v>Uptrend</v>
      </c>
      <c r="AL267">
        <v>0.05</v>
      </c>
      <c r="AM267" t="s">
        <v>3033</v>
      </c>
      <c r="AN267">
        <v>-4.5199999999999996</v>
      </c>
      <c r="AO267" t="s">
        <v>3034</v>
      </c>
      <c r="AP267">
        <v>4.1203668916253003E-2</v>
      </c>
      <c r="AQ267">
        <f>(Table2[[#This Row],[Sharpe Ratio]]-AVERAGE(Table2[Sharpe Ratio]))/_xlfn.STDEV.P(Table2[Sharpe Ratio])</f>
        <v>-0.18081967037138183</v>
      </c>
      <c r="AR2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-2.4881302557702893</v>
      </c>
      <c r="AS267">
        <f>_xlfn.RANK.AVG(Table2[[#This Row],[1Y Return vs Nifty Z-Score]],Table2[1Y Return vs Nifty Z-Score])</f>
        <v>238</v>
      </c>
      <c r="AT267">
        <f>_xlfn.RANK.AVG(Table2[[#This Row],[6M Return vs Nifty Z-Score]],Table2[6M Return vs Nifty Z-Score])</f>
        <v>250</v>
      </c>
      <c r="AU267">
        <f>_xlfn.RANK.AVG(Table2[[#This Row],[Sharpe Ratio Z-Score]],Table2[Sharpe Ratio Z-Score])</f>
        <v>392</v>
      </c>
      <c r="AV267">
        <f>(Table2[[#This Row],[Rank 1Y]]+Table2[[#This Row],[Rank 6M]]+Table2[[#This Row],[Rank Sharpe]])/3</f>
        <v>293.33333333333331</v>
      </c>
    </row>
    <row r="268" spans="1:48" x14ac:dyDescent="0.3">
      <c r="A268" t="s">
        <v>1834</v>
      </c>
      <c r="B268" t="s">
        <v>1835</v>
      </c>
      <c r="C268" t="s">
        <v>2986</v>
      </c>
      <c r="D268" t="s">
        <v>284</v>
      </c>
      <c r="E268">
        <v>3644.2078298000001</v>
      </c>
      <c r="F268">
        <v>2164.5</v>
      </c>
      <c r="G268">
        <v>94.435963332076696</v>
      </c>
      <c r="H268">
        <f>(Table2[[#This Row],[1Y Return vs Nifty]]-AVERAGE(Table2[1Y Return vs Nifty]))/_xlfn.STDEV.P(Table2[1Y Return vs Nifty])</f>
        <v>0.5879751513150564</v>
      </c>
      <c r="I268">
        <v>10.571560379733</v>
      </c>
      <c r="J268">
        <f>(Table2[[#This Row],[1M Return vs Nifty]]-AVERAGE(Table2[1M Return vs Nifty]))/_xlfn.STDEV.P(Table2[1M Return vs Nifty])</f>
        <v>0.76163607411377798</v>
      </c>
      <c r="K268">
        <v>42.336408724933499</v>
      </c>
      <c r="L268">
        <f>(Table2[[#This Row],[6M Return vs Nifty]]-AVERAGE(Table2[6M Return vs Nifty]))/_xlfn.STDEV.P(Table2[6M Return vs Nifty])</f>
        <v>0.90242708484358714</v>
      </c>
      <c r="M268">
        <v>9.9527451924137296</v>
      </c>
      <c r="N268">
        <f>(Table2[[#This Row],[1W Return vs Nifty]]-AVERAGE(Table2[1W Return vs Nifty]))/_xlfn.STDEV.P(Table2[1W Return vs Nifty])</f>
        <v>2.5264765920741241</v>
      </c>
      <c r="O268">
        <v>1935.3</v>
      </c>
      <c r="P268">
        <v>1830.8514686040101</v>
      </c>
      <c r="Q268">
        <v>1543.55600184847</v>
      </c>
      <c r="R268">
        <v>86.890286599740904</v>
      </c>
      <c r="S268">
        <f>(Table2[[#This Row],[Close Price]]-Table2[[#This Row],[20D EMA]])/Table2[[#This Row],[20D EMA]]</f>
        <v>0.11843125096884206</v>
      </c>
      <c r="T268">
        <f>(Table2[[#This Row],[Close Price]]-Table2[[#This Row],[50D EMA]])/Table2[[#This Row],[50D EMA]]</f>
        <v>0.1822368100949176</v>
      </c>
      <c r="U268">
        <f>(Table2[[#This Row],[Close Price]]-Table2[[#This Row],[200D EMA]])/Table2[[#This Row],[200D EMA]]</f>
        <v>0.40228148341098391</v>
      </c>
      <c r="V268">
        <v>1.77834484047887</v>
      </c>
      <c r="W268">
        <v>2130.65</v>
      </c>
      <c r="X268">
        <v>2228</v>
      </c>
      <c r="Y268">
        <v>1948</v>
      </c>
      <c r="Z268">
        <v>2228</v>
      </c>
      <c r="AA268">
        <v>1643.65</v>
      </c>
      <c r="AB268">
        <v>2228</v>
      </c>
      <c r="AC268">
        <f>(Table2[[#This Row],[Close Price]]/Table2[[#This Row],[Day Low]])-1</f>
        <v>1.5887170581747379E-2</v>
      </c>
      <c r="AD268">
        <f>(Table2[[#This Row],[Day High]]/Table2[[#This Row],[Close Price]])-1</f>
        <v>2.9337029337029419E-2</v>
      </c>
      <c r="AE268">
        <f>(Table2[[#This Row],[Close Price]]/Table2[[#This Row],[Current Week Low]])-1</f>
        <v>0.11113963039014374</v>
      </c>
      <c r="AF268">
        <f>(Table2[[#This Row],[Current Week High]]/Table2[[#This Row],[Close Price]])-1</f>
        <v>2.9337029337029419E-2</v>
      </c>
      <c r="AG268">
        <f>(Table2[[#This Row],[Close Price]]/Table2[[#This Row],[Current Month Low]])-1</f>
        <v>0.31688619839990251</v>
      </c>
      <c r="AH268">
        <f>(Table2[[#This Row],[Current Month High]]/Table2[[#This Row],[Close Price]])-1</f>
        <v>2.9337029337029419E-2</v>
      </c>
      <c r="AI268">
        <v>2.9337029337029401</v>
      </c>
      <c r="AJ268">
        <v>125</v>
      </c>
      <c r="AK268" t="str">
        <f>IF(AND(Table2[[#This Row],[20D EMA]]&gt;Table2[[#This Row],[50D EMA]],Table2[[#This Row],[50D EMA]]&gt;Table2[[#This Row],[200D EMA]]),"Uptrend","Downtrend/NoTrend")</f>
        <v>Uptrend</v>
      </c>
      <c r="AL268">
        <v>0.14000000000000001</v>
      </c>
      <c r="AM268" t="s">
        <v>3033</v>
      </c>
      <c r="AN268">
        <v>18.989999999999998</v>
      </c>
      <c r="AO268" t="s">
        <v>3033</v>
      </c>
      <c r="AP268">
        <v>-4.3840227300460999E-2</v>
      </c>
      <c r="AQ268">
        <f>(Table2[[#This Row],[Sharpe Ratio]]-AVERAGE(Table2[Sharpe Ratio]))/_xlfn.STDEV.P(Table2[Sharpe Ratio])</f>
        <v>-1.1436147753445121</v>
      </c>
      <c r="AR2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3.6349001270020338</v>
      </c>
      <c r="AS268">
        <f>_xlfn.RANK.AVG(Table2[[#This Row],[1Y Return vs Nifty Z-Score]],Table2[1Y Return vs Nifty Z-Score])</f>
        <v>142</v>
      </c>
      <c r="AT268">
        <f>_xlfn.RANK.AVG(Table2[[#This Row],[6M Return vs Nifty Z-Score]],Table2[6M Return vs Nifty Z-Score])</f>
        <v>112</v>
      </c>
      <c r="AU268">
        <f>_xlfn.RANK.AVG(Table2[[#This Row],[Sharpe Ratio Z-Score]],Table2[Sharpe Ratio Z-Score])</f>
        <v>627</v>
      </c>
      <c r="AV268">
        <f>(Table2[[#This Row],[Rank 1Y]]+Table2[[#This Row],[Rank 6M]]+Table2[[#This Row],[Rank Sharpe]])/3</f>
        <v>293.66666666666669</v>
      </c>
    </row>
    <row r="269" spans="1:48" x14ac:dyDescent="0.3">
      <c r="A269" t="s">
        <v>1588</v>
      </c>
      <c r="B269" t="s">
        <v>1589</v>
      </c>
      <c r="C269" t="s">
        <v>2992</v>
      </c>
      <c r="D269" t="s">
        <v>196</v>
      </c>
      <c r="E269">
        <v>5399.3917760220002</v>
      </c>
      <c r="F269">
        <v>210.61</v>
      </c>
      <c r="G269">
        <v>19.0146939883935</v>
      </c>
      <c r="H269">
        <f>(Table2[[#This Row],[1Y Return vs Nifty]]-AVERAGE(Table2[1Y Return vs Nifty]))/_xlfn.STDEV.P(Table2[1Y Return vs Nifty])</f>
        <v>-0.30652984110807746</v>
      </c>
      <c r="I269">
        <v>25.149993049748598</v>
      </c>
      <c r="J269">
        <f>(Table2[[#This Row],[1M Return vs Nifty]]-AVERAGE(Table2[1M Return vs Nifty]))/_xlfn.STDEV.P(Table2[1M Return vs Nifty])</f>
        <v>2.1676835487990402</v>
      </c>
      <c r="K269">
        <v>32.784022491588303</v>
      </c>
      <c r="L269">
        <f>(Table2[[#This Row],[6M Return vs Nifty]]-AVERAGE(Table2[6M Return vs Nifty]))/_xlfn.STDEV.P(Table2[6M Return vs Nifty])</f>
        <v>0.61269159342558321</v>
      </c>
      <c r="M269">
        <v>7.4535136472193804</v>
      </c>
      <c r="N269">
        <f>(Table2[[#This Row],[1W Return vs Nifty]]-AVERAGE(Table2[1W Return vs Nifty]))/_xlfn.STDEV.P(Table2[1W Return vs Nifty])</f>
        <v>1.976010236543176</v>
      </c>
      <c r="O269">
        <v>188.24</v>
      </c>
      <c r="P269">
        <v>177.323489045267</v>
      </c>
      <c r="Q269">
        <v>158.991110885495</v>
      </c>
      <c r="R269">
        <v>87.748489052386404</v>
      </c>
      <c r="S269">
        <f>(Table2[[#This Row],[Close Price]]-Table2[[#This Row],[20D EMA]])/Table2[[#This Row],[20D EMA]]</f>
        <v>0.11883765405864856</v>
      </c>
      <c r="T269">
        <f>(Table2[[#This Row],[Close Price]]-Table2[[#This Row],[50D EMA]])/Table2[[#This Row],[50D EMA]]</f>
        <v>0.18771630951969179</v>
      </c>
      <c r="U269">
        <f>(Table2[[#This Row],[Close Price]]-Table2[[#This Row],[200D EMA]])/Table2[[#This Row],[200D EMA]]</f>
        <v>0.3246652522082244</v>
      </c>
      <c r="V269">
        <v>2.5687628054449698</v>
      </c>
      <c r="W269">
        <v>209</v>
      </c>
      <c r="X269">
        <v>221.25</v>
      </c>
      <c r="Y269">
        <v>202.15</v>
      </c>
      <c r="Z269">
        <v>221.25</v>
      </c>
      <c r="AA269">
        <v>148.80000000000001</v>
      </c>
      <c r="AB269">
        <v>221.25</v>
      </c>
      <c r="AC269">
        <f>(Table2[[#This Row],[Close Price]]/Table2[[#This Row],[Day Low]])-1</f>
        <v>7.7033492822966565E-3</v>
      </c>
      <c r="AD269">
        <f>(Table2[[#This Row],[Day High]]/Table2[[#This Row],[Close Price]])-1</f>
        <v>5.0519918332462721E-2</v>
      </c>
      <c r="AE269">
        <f>(Table2[[#This Row],[Close Price]]/Table2[[#This Row],[Current Week Low]])-1</f>
        <v>4.1850111303487481E-2</v>
      </c>
      <c r="AF269">
        <f>(Table2[[#This Row],[Current Week High]]/Table2[[#This Row],[Close Price]])-1</f>
        <v>5.0519918332462721E-2</v>
      </c>
      <c r="AG269">
        <f>(Table2[[#This Row],[Close Price]]/Table2[[#This Row],[Current Month Low]])-1</f>
        <v>0.41538978494623646</v>
      </c>
      <c r="AH269">
        <f>(Table2[[#This Row],[Current Month High]]/Table2[[#This Row],[Close Price]])-1</f>
        <v>5.0519918332462721E-2</v>
      </c>
      <c r="AI269">
        <v>5.0519918332462703</v>
      </c>
      <c r="AJ269">
        <v>67.084490281634203</v>
      </c>
      <c r="AK269" t="str">
        <f>IF(AND(Table2[[#This Row],[20D EMA]]&gt;Table2[[#This Row],[50D EMA]],Table2[[#This Row],[50D EMA]]&gt;Table2[[#This Row],[200D EMA]]),"Uptrend","Downtrend/NoTrend")</f>
        <v>Uptrend</v>
      </c>
      <c r="AL269">
        <v>0.02</v>
      </c>
      <c r="AM269" t="s">
        <v>3033</v>
      </c>
      <c r="AN269">
        <v>22.59</v>
      </c>
      <c r="AO269" t="s">
        <v>3033</v>
      </c>
      <c r="AP269">
        <v>5.85440121696E-2</v>
      </c>
      <c r="AQ269">
        <f>(Table2[[#This Row],[Sharpe Ratio]]-AVERAGE(Table2[Sharpe Ratio]))/_xlfn.STDEV.P(Table2[Sharpe Ratio])</f>
        <v>1.5493038071945124E-2</v>
      </c>
      <c r="AR2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4.4653485757316673</v>
      </c>
      <c r="AS269">
        <f>_xlfn.RANK.AVG(Table2[[#This Row],[1Y Return vs Nifty Z-Score]],Table2[1Y Return vs Nifty Z-Score])</f>
        <v>390</v>
      </c>
      <c r="AT269">
        <f>_xlfn.RANK.AVG(Table2[[#This Row],[6M Return vs Nifty Z-Score]],Table2[6M Return vs Nifty Z-Score])</f>
        <v>160</v>
      </c>
      <c r="AU269">
        <f>_xlfn.RANK.AVG(Table2[[#This Row],[Sharpe Ratio Z-Score]],Table2[Sharpe Ratio Z-Score])</f>
        <v>333</v>
      </c>
      <c r="AV269">
        <f>(Table2[[#This Row],[Rank 1Y]]+Table2[[#This Row],[Rank 6M]]+Table2[[#This Row],[Rank Sharpe]])/3</f>
        <v>294.33333333333331</v>
      </c>
    </row>
    <row r="270" spans="1:48" x14ac:dyDescent="0.3">
      <c r="A270" t="s">
        <v>1016</v>
      </c>
      <c r="B270" t="s">
        <v>1017</v>
      </c>
      <c r="C270" t="s">
        <v>2995</v>
      </c>
      <c r="D270" t="s">
        <v>46</v>
      </c>
      <c r="E270">
        <v>12569.13895744</v>
      </c>
      <c r="F270">
        <v>690</v>
      </c>
      <c r="G270">
        <v>58.810954593710399</v>
      </c>
      <c r="H270">
        <f>(Table2[[#This Row],[1Y Return vs Nifty]]-AVERAGE(Table2[1Y Return vs Nifty]))/_xlfn.STDEV.P(Table2[1Y Return vs Nifty])</f>
        <v>0.16545842030679772</v>
      </c>
      <c r="I270">
        <v>26.774377477358499</v>
      </c>
      <c r="J270">
        <f>(Table2[[#This Row],[1M Return vs Nifty]]-AVERAGE(Table2[1M Return vs Nifty]))/_xlfn.STDEV.P(Table2[1M Return vs Nifty])</f>
        <v>2.3243507073377314</v>
      </c>
      <c r="K270">
        <v>12.545449610148699</v>
      </c>
      <c r="L270">
        <f>(Table2[[#This Row],[6M Return vs Nifty]]-AVERAGE(Table2[6M Return vs Nifty]))/_xlfn.STDEV.P(Table2[6M Return vs Nifty])</f>
        <v>-1.1689348405050494E-3</v>
      </c>
      <c r="M270">
        <v>-2.8278164729942201</v>
      </c>
      <c r="N270">
        <f>(Table2[[#This Row],[1W Return vs Nifty]]-AVERAGE(Table2[1W Return vs Nifty]))/_xlfn.STDEV.P(Table2[1W Return vs Nifty])</f>
        <v>-0.28849636036136939</v>
      </c>
      <c r="O270">
        <v>632.67999999999995</v>
      </c>
      <c r="P270">
        <v>580.63523840576795</v>
      </c>
      <c r="Q270">
        <v>528.09359045587405</v>
      </c>
      <c r="R270">
        <v>71.948233909090106</v>
      </c>
      <c r="S270">
        <f>(Table2[[#This Row],[Close Price]]-Table2[[#This Row],[20D EMA]])/Table2[[#This Row],[20D EMA]]</f>
        <v>9.0598722893089803E-2</v>
      </c>
      <c r="T270">
        <f>(Table2[[#This Row],[Close Price]]-Table2[[#This Row],[50D EMA]])/Table2[[#This Row],[50D EMA]]</f>
        <v>0.18835364159865919</v>
      </c>
      <c r="U270">
        <f>(Table2[[#This Row],[Close Price]]-Table2[[#This Row],[200D EMA]])/Table2[[#This Row],[200D EMA]]</f>
        <v>0.30658658326900179</v>
      </c>
      <c r="V270">
        <v>2.0182458855758898</v>
      </c>
      <c r="W270">
        <v>675.5</v>
      </c>
      <c r="X270">
        <v>695</v>
      </c>
      <c r="Y270">
        <v>667.9</v>
      </c>
      <c r="Z270">
        <v>695</v>
      </c>
      <c r="AA270">
        <v>483.35</v>
      </c>
      <c r="AB270">
        <v>716</v>
      </c>
      <c r="AC270">
        <f>(Table2[[#This Row],[Close Price]]/Table2[[#This Row],[Day Low]])-1</f>
        <v>2.1465581051073324E-2</v>
      </c>
      <c r="AD270">
        <f>(Table2[[#This Row],[Day High]]/Table2[[#This Row],[Close Price]])-1</f>
        <v>7.2463768115942351E-3</v>
      </c>
      <c r="AE270">
        <f>(Table2[[#This Row],[Close Price]]/Table2[[#This Row],[Current Week Low]])-1</f>
        <v>3.3088785746369309E-2</v>
      </c>
      <c r="AF270">
        <f>(Table2[[#This Row],[Current Week High]]/Table2[[#This Row],[Close Price]])-1</f>
        <v>7.2463768115942351E-3</v>
      </c>
      <c r="AG270">
        <f>(Table2[[#This Row],[Close Price]]/Table2[[#This Row],[Current Month Low]])-1</f>
        <v>0.42753698148339714</v>
      </c>
      <c r="AH270">
        <f>(Table2[[#This Row],[Current Month High]]/Table2[[#This Row],[Close Price]])-1</f>
        <v>3.7681159420289934E-2</v>
      </c>
      <c r="AI270">
        <v>3.7681159420289898</v>
      </c>
      <c r="AJ270">
        <v>88.550348408252404</v>
      </c>
      <c r="AK270" t="str">
        <f>IF(AND(Table2[[#This Row],[20D EMA]]&gt;Table2[[#This Row],[50D EMA]],Table2[[#This Row],[50D EMA]]&gt;Table2[[#This Row],[200D EMA]]),"Uptrend","Downtrend/NoTrend")</f>
        <v>Uptrend</v>
      </c>
      <c r="AL270">
        <v>0.17</v>
      </c>
      <c r="AM270" t="s">
        <v>3033</v>
      </c>
      <c r="AN270">
        <v>16.87</v>
      </c>
      <c r="AO270" t="s">
        <v>3033</v>
      </c>
      <c r="AP270">
        <v>5.4804505987867999E-2</v>
      </c>
      <c r="AQ270">
        <f>(Table2[[#This Row],[Sharpe Ratio]]-AVERAGE(Table2[Sharpe Ratio]))/_xlfn.STDEV.P(Table2[Sharpe Ratio])</f>
        <v>-2.6842489896030722E-2</v>
      </c>
      <c r="AR2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2.1733013425466239</v>
      </c>
      <c r="AS270">
        <f>_xlfn.RANK.AVG(Table2[[#This Row],[1Y Return vs Nifty Z-Score]],Table2[1Y Return vs Nifty Z-Score])</f>
        <v>233</v>
      </c>
      <c r="AT270">
        <f>_xlfn.RANK.AVG(Table2[[#This Row],[6M Return vs Nifty Z-Score]],Table2[6M Return vs Nifty Z-Score])</f>
        <v>301</v>
      </c>
      <c r="AU270">
        <f>_xlfn.RANK.AVG(Table2[[#This Row],[Sharpe Ratio Z-Score]],Table2[Sharpe Ratio Z-Score])</f>
        <v>349</v>
      </c>
      <c r="AV270">
        <f>(Table2[[#This Row],[Rank 1Y]]+Table2[[#This Row],[Rank 6M]]+Table2[[#This Row],[Rank Sharpe]])/3</f>
        <v>294.33333333333331</v>
      </c>
    </row>
    <row r="271" spans="1:48" x14ac:dyDescent="0.3">
      <c r="A271" t="s">
        <v>347</v>
      </c>
      <c r="B271" t="s">
        <v>348</v>
      </c>
      <c r="C271" t="s">
        <v>2995</v>
      </c>
      <c r="D271" t="s">
        <v>193</v>
      </c>
      <c r="E271">
        <v>71020.430097335993</v>
      </c>
      <c r="F271">
        <v>240.19</v>
      </c>
      <c r="G271">
        <v>18.533662607031498</v>
      </c>
      <c r="H271">
        <f>(Table2[[#This Row],[1Y Return vs Nifty]]-AVERAGE(Table2[1Y Return vs Nifty]))/_xlfn.STDEV.P(Table2[1Y Return vs Nifty])</f>
        <v>-0.31223492902140554</v>
      </c>
      <c r="I271">
        <v>8.2346642709361095</v>
      </c>
      <c r="J271">
        <f>(Table2[[#This Row],[1M Return vs Nifty]]-AVERAGE(Table2[1M Return vs Nifty]))/_xlfn.STDEV.P(Table2[1M Return vs Nifty])</f>
        <v>0.53624923406383396</v>
      </c>
      <c r="K271">
        <v>26.798260268282299</v>
      </c>
      <c r="L271">
        <f>(Table2[[#This Row],[6M Return vs Nifty]]-AVERAGE(Table2[6M Return vs Nifty]))/_xlfn.STDEV.P(Table2[6M Return vs Nifty])</f>
        <v>0.43113614571693776</v>
      </c>
      <c r="M271">
        <v>-0.26124300646260901</v>
      </c>
      <c r="N271">
        <f>(Table2[[#This Row],[1W Return vs Nifty]]-AVERAGE(Table2[1W Return vs Nifty]))/_xlfn.STDEV.P(Table2[1W Return vs Nifty])</f>
        <v>0.27680233916917857</v>
      </c>
      <c r="O271">
        <v>231.49</v>
      </c>
      <c r="P271">
        <v>215.01826032353799</v>
      </c>
      <c r="Q271">
        <v>187.226797141383</v>
      </c>
      <c r="R271">
        <v>65.785130988383898</v>
      </c>
      <c r="S271">
        <f>(Table2[[#This Row],[Close Price]]-Table2[[#This Row],[20D EMA]])/Table2[[#This Row],[20D EMA]]</f>
        <v>3.7582616959695836E-2</v>
      </c>
      <c r="T271">
        <f>(Table2[[#This Row],[Close Price]]-Table2[[#This Row],[50D EMA]])/Table2[[#This Row],[50D EMA]]</f>
        <v>0.1170679161787752</v>
      </c>
      <c r="U271">
        <f>(Table2[[#This Row],[Close Price]]-Table2[[#This Row],[200D EMA]])/Table2[[#This Row],[200D EMA]]</f>
        <v>0.28288259836342872</v>
      </c>
      <c r="V271">
        <v>0.59375941082390205</v>
      </c>
      <c r="W271">
        <v>239.3</v>
      </c>
      <c r="X271">
        <v>243.88</v>
      </c>
      <c r="Y271">
        <v>231.23</v>
      </c>
      <c r="Z271">
        <v>245.67</v>
      </c>
      <c r="AA271">
        <v>192</v>
      </c>
      <c r="AB271">
        <v>245.67</v>
      </c>
      <c r="AC271">
        <f>(Table2[[#This Row],[Close Price]]/Table2[[#This Row],[Day Low]])-1</f>
        <v>3.719180944421252E-3</v>
      </c>
      <c r="AD271">
        <f>(Table2[[#This Row],[Day High]]/Table2[[#This Row],[Close Price]])-1</f>
        <v>1.5362837753445158E-2</v>
      </c>
      <c r="AE271">
        <f>(Table2[[#This Row],[Close Price]]/Table2[[#This Row],[Current Week Low]])-1</f>
        <v>3.8749297236517766E-2</v>
      </c>
      <c r="AF271">
        <f>(Table2[[#This Row],[Current Week High]]/Table2[[#This Row],[Close Price]])-1</f>
        <v>2.2815271243598723E-2</v>
      </c>
      <c r="AG271">
        <f>(Table2[[#This Row],[Close Price]]/Table2[[#This Row],[Current Month Low]])-1</f>
        <v>0.25098958333333332</v>
      </c>
      <c r="AH271">
        <f>(Table2[[#This Row],[Current Month High]]/Table2[[#This Row],[Close Price]])-1</f>
        <v>2.2815271243598723E-2</v>
      </c>
      <c r="AI271">
        <v>2.28152712435987</v>
      </c>
      <c r="AJ271">
        <v>52.453189463662298</v>
      </c>
      <c r="AK271" t="str">
        <f>IF(AND(Table2[[#This Row],[20D EMA]]&gt;Table2[[#This Row],[50D EMA]],Table2[[#This Row],[50D EMA]]&gt;Table2[[#This Row],[200D EMA]]),"Uptrend","Downtrend/NoTrend")</f>
        <v>Uptrend</v>
      </c>
      <c r="AL271">
        <v>0.2</v>
      </c>
      <c r="AM271" t="s">
        <v>3033</v>
      </c>
      <c r="AN271">
        <v>3.78</v>
      </c>
      <c r="AO271" t="s">
        <v>3033</v>
      </c>
      <c r="AP271">
        <v>7.2293196209377006E-2</v>
      </c>
      <c r="AQ271">
        <f>(Table2[[#This Row],[Sharpe Ratio]]-AVERAGE(Table2[Sharpe Ratio]))/_xlfn.STDEV.P(Table2[Sharpe Ratio])</f>
        <v>0.17114967752245919</v>
      </c>
      <c r="AR2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1.1031024674510039</v>
      </c>
      <c r="AS271">
        <f>_xlfn.RANK.AVG(Table2[[#This Row],[1Y Return vs Nifty Z-Score]],Table2[1Y Return vs Nifty Z-Score])</f>
        <v>394</v>
      </c>
      <c r="AT271">
        <f>_xlfn.RANK.AVG(Table2[[#This Row],[6M Return vs Nifty Z-Score]],Table2[6M Return vs Nifty Z-Score])</f>
        <v>202</v>
      </c>
      <c r="AU271">
        <f>_xlfn.RANK.AVG(Table2[[#This Row],[Sharpe Ratio Z-Score]],Table2[Sharpe Ratio Z-Score])</f>
        <v>288</v>
      </c>
      <c r="AV271">
        <f>(Table2[[#This Row],[Rank 1Y]]+Table2[[#This Row],[Rank 6M]]+Table2[[#This Row],[Rank Sharpe]])/3</f>
        <v>294.66666666666669</v>
      </c>
    </row>
    <row r="272" spans="1:48" x14ac:dyDescent="0.3">
      <c r="A272" t="s">
        <v>983</v>
      </c>
      <c r="B272" t="s">
        <v>984</v>
      </c>
      <c r="C272" t="s">
        <v>3000</v>
      </c>
      <c r="D272" t="s">
        <v>355</v>
      </c>
      <c r="E272">
        <v>13651.183583305001</v>
      </c>
      <c r="F272">
        <v>4262.75</v>
      </c>
      <c r="G272">
        <v>63.604099458032103</v>
      </c>
      <c r="H272">
        <f>(Table2[[#This Row],[1Y Return vs Nifty]]-AVERAGE(Table2[1Y Return vs Nifty]))/_xlfn.STDEV.P(Table2[1Y Return vs Nifty])</f>
        <v>0.22230567371227439</v>
      </c>
      <c r="I272">
        <v>4.5373234736417096</v>
      </c>
      <c r="J272">
        <f>(Table2[[#This Row],[1M Return vs Nifty]]-AVERAGE(Table2[1M Return vs Nifty]))/_xlfn.STDEV.P(Table2[1M Return vs Nifty])</f>
        <v>0.17965145645918407</v>
      </c>
      <c r="K272">
        <v>28.8476663083784</v>
      </c>
      <c r="L272">
        <f>(Table2[[#This Row],[6M Return vs Nifty]]-AVERAGE(Table2[6M Return vs Nifty]))/_xlfn.STDEV.P(Table2[6M Return vs Nifty])</f>
        <v>0.49329712326090458</v>
      </c>
      <c r="M272">
        <v>-6.1883547325678599E-2</v>
      </c>
      <c r="N272">
        <f>(Table2[[#This Row],[1W Return vs Nifty]]-AVERAGE(Table2[1W Return vs Nifty]))/_xlfn.STDEV.P(Table2[1W Return vs Nifty])</f>
        <v>0.3207121062024661</v>
      </c>
      <c r="O272">
        <v>3944.81</v>
      </c>
      <c r="P272">
        <v>3843.3647028637602</v>
      </c>
      <c r="Q272">
        <v>3470.95209355836</v>
      </c>
      <c r="R272">
        <v>62.784730979656203</v>
      </c>
      <c r="S272">
        <f>(Table2[[#This Row],[Close Price]]-Table2[[#This Row],[20D EMA]])/Table2[[#This Row],[20D EMA]]</f>
        <v>8.0597037626653767E-2</v>
      </c>
      <c r="T272">
        <f>(Table2[[#This Row],[Close Price]]-Table2[[#This Row],[50D EMA]])/Table2[[#This Row],[50D EMA]]</f>
        <v>0.10911930809578084</v>
      </c>
      <c r="U272">
        <f>(Table2[[#This Row],[Close Price]]-Table2[[#This Row],[200D EMA]])/Table2[[#This Row],[200D EMA]]</f>
        <v>0.2281212431341576</v>
      </c>
      <c r="V272">
        <v>1.9393010953909</v>
      </c>
      <c r="W272">
        <v>4079</v>
      </c>
      <c r="X272">
        <v>4298</v>
      </c>
      <c r="Y272">
        <v>3942.1</v>
      </c>
      <c r="Z272">
        <v>4298</v>
      </c>
      <c r="AA272">
        <v>3310</v>
      </c>
      <c r="AB272">
        <v>4298</v>
      </c>
      <c r="AC272">
        <f>(Table2[[#This Row],[Close Price]]/Table2[[#This Row],[Day Low]])-1</f>
        <v>4.5047805834763421E-2</v>
      </c>
      <c r="AD272">
        <f>(Table2[[#This Row],[Day High]]/Table2[[#This Row],[Close Price]])-1</f>
        <v>8.2693097179051822E-3</v>
      </c>
      <c r="AE272">
        <f>(Table2[[#This Row],[Close Price]]/Table2[[#This Row],[Current Week Low]])-1</f>
        <v>8.1339894979833183E-2</v>
      </c>
      <c r="AF272">
        <f>(Table2[[#This Row],[Current Week High]]/Table2[[#This Row],[Close Price]])-1</f>
        <v>8.2693097179051822E-3</v>
      </c>
      <c r="AG272">
        <f>(Table2[[#This Row],[Close Price]]/Table2[[#This Row],[Current Month Low]])-1</f>
        <v>0.2878398791540786</v>
      </c>
      <c r="AH272">
        <f>(Table2[[#This Row],[Current Month High]]/Table2[[#This Row],[Close Price]])-1</f>
        <v>8.2693097179051822E-3</v>
      </c>
      <c r="AI272">
        <v>8.2446777315113398</v>
      </c>
      <c r="AJ272">
        <v>96.349608475356902</v>
      </c>
      <c r="AK272" t="str">
        <f>IF(AND(Table2[[#This Row],[20D EMA]]&gt;Table2[[#This Row],[50D EMA]],Table2[[#This Row],[50D EMA]]&gt;Table2[[#This Row],[200D EMA]]),"Uptrend","Downtrend/NoTrend")</f>
        <v>Uptrend</v>
      </c>
      <c r="AL272">
        <v>0.04</v>
      </c>
      <c r="AM272" t="s">
        <v>3033</v>
      </c>
      <c r="AN272">
        <v>13.87</v>
      </c>
      <c r="AO272" t="s">
        <v>3033</v>
      </c>
      <c r="AP272">
        <v>1.1903363782232E-2</v>
      </c>
      <c r="AQ272">
        <f>(Table2[[#This Row],[Sharpe Ratio]]-AVERAGE(Table2[Sharpe Ratio]))/_xlfn.STDEV.P(Table2[Sharpe Ratio])</f>
        <v>-0.5125329574174925</v>
      </c>
      <c r="AR2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0.70343340221733663</v>
      </c>
      <c r="AS272">
        <f>_xlfn.RANK.AVG(Table2[[#This Row],[1Y Return vs Nifty Z-Score]],Table2[1Y Return vs Nifty Z-Score])</f>
        <v>218</v>
      </c>
      <c r="AT272">
        <f>_xlfn.RANK.AVG(Table2[[#This Row],[6M Return vs Nifty Z-Score]],Table2[6M Return vs Nifty Z-Score])</f>
        <v>186</v>
      </c>
      <c r="AU272">
        <f>_xlfn.RANK.AVG(Table2[[#This Row],[Sharpe Ratio Z-Score]],Table2[Sharpe Ratio Z-Score])</f>
        <v>480</v>
      </c>
      <c r="AV272">
        <f>(Table2[[#This Row],[Rank 1Y]]+Table2[[#This Row],[Rank 6M]]+Table2[[#This Row],[Rank Sharpe]])/3</f>
        <v>294.66666666666669</v>
      </c>
    </row>
    <row r="273" spans="1:48" x14ac:dyDescent="0.3">
      <c r="A273" t="s">
        <v>884</v>
      </c>
      <c r="B273" t="s">
        <v>885</v>
      </c>
      <c r="C273" t="s">
        <v>2989</v>
      </c>
      <c r="D273" t="s">
        <v>621</v>
      </c>
      <c r="E273">
        <v>16593.146924107899</v>
      </c>
      <c r="F273">
        <v>115.26</v>
      </c>
      <c r="G273">
        <v>49.486043225148698</v>
      </c>
      <c r="H273">
        <f>(Table2[[#This Row],[1Y Return vs Nifty]]-AVERAGE(Table2[1Y Return vs Nifty]))/_xlfn.STDEV.P(Table2[1Y Return vs Nifty])</f>
        <v>5.4863891128666298E-2</v>
      </c>
      <c r="I273">
        <v>5.4818417299195499</v>
      </c>
      <c r="J273">
        <f>(Table2[[#This Row],[1M Return vs Nifty]]-AVERAGE(Table2[1M Return vs Nifty]))/_xlfn.STDEV.P(Table2[1M Return vs Nifty])</f>
        <v>0.27074749806350856</v>
      </c>
      <c r="K273">
        <v>23.014315633273799</v>
      </c>
      <c r="L273">
        <f>(Table2[[#This Row],[6M Return vs Nifty]]-AVERAGE(Table2[6M Return vs Nifty]))/_xlfn.STDEV.P(Table2[6M Return vs Nifty])</f>
        <v>0.31636450316173786</v>
      </c>
      <c r="M273">
        <v>-7.8016473134700099</v>
      </c>
      <c r="N273">
        <f>(Table2[[#This Row],[1W Return vs Nifty]]-AVERAGE(Table2[1W Return vs Nifty]))/_xlfn.STDEV.P(Table2[1W Return vs Nifty])</f>
        <v>-1.3840037138311854</v>
      </c>
      <c r="O273">
        <v>111.37</v>
      </c>
      <c r="P273">
        <v>104.85019436562899</v>
      </c>
      <c r="Q273">
        <v>91.619229958434701</v>
      </c>
      <c r="R273">
        <v>52.9595082472811</v>
      </c>
      <c r="S273">
        <f>(Table2[[#This Row],[Close Price]]-Table2[[#This Row],[20D EMA]])/Table2[[#This Row],[20D EMA]]</f>
        <v>3.4928616323965163E-2</v>
      </c>
      <c r="T273">
        <f>(Table2[[#This Row],[Close Price]]-Table2[[#This Row],[50D EMA]])/Table2[[#This Row],[50D EMA]]</f>
        <v>9.9282654623132072E-2</v>
      </c>
      <c r="U273">
        <f>(Table2[[#This Row],[Close Price]]-Table2[[#This Row],[200D EMA]])/Table2[[#This Row],[200D EMA]]</f>
        <v>0.25803283930994092</v>
      </c>
      <c r="V273">
        <v>2.3585261292914201</v>
      </c>
      <c r="W273">
        <v>113.75</v>
      </c>
      <c r="X273">
        <v>117.23</v>
      </c>
      <c r="Y273">
        <v>112.25</v>
      </c>
      <c r="Z273">
        <v>120.3</v>
      </c>
      <c r="AA273">
        <v>82.85</v>
      </c>
      <c r="AB273">
        <v>130.5</v>
      </c>
      <c r="AC273">
        <f>(Table2[[#This Row],[Close Price]]/Table2[[#This Row],[Day Low]])-1</f>
        <v>1.3274725274725396E-2</v>
      </c>
      <c r="AD273">
        <f>(Table2[[#This Row],[Day High]]/Table2[[#This Row],[Close Price]])-1</f>
        <v>1.7091792469200007E-2</v>
      </c>
      <c r="AE273">
        <f>(Table2[[#This Row],[Close Price]]/Table2[[#This Row],[Current Week Low]])-1</f>
        <v>2.6815144766147103E-2</v>
      </c>
      <c r="AF273">
        <f>(Table2[[#This Row],[Current Week High]]/Table2[[#This Row],[Close Price]])-1</f>
        <v>4.3727225403435543E-2</v>
      </c>
      <c r="AG273">
        <f>(Table2[[#This Row],[Close Price]]/Table2[[#This Row],[Current Month Low]])-1</f>
        <v>0.39118889559444803</v>
      </c>
      <c r="AH273">
        <f>(Table2[[#This Row],[Current Month High]]/Table2[[#This Row],[Close Price]])-1</f>
        <v>0.13222280062467462</v>
      </c>
      <c r="AI273">
        <v>13.2222800624674</v>
      </c>
      <c r="AJ273">
        <v>87.414634146341399</v>
      </c>
      <c r="AK273" t="str">
        <f>IF(AND(Table2[[#This Row],[20D EMA]]&gt;Table2[[#This Row],[50D EMA]],Table2[[#This Row],[50D EMA]]&gt;Table2[[#This Row],[200D EMA]]),"Uptrend","Downtrend/NoTrend")</f>
        <v>Uptrend</v>
      </c>
      <c r="AL273">
        <v>0.1</v>
      </c>
      <c r="AM273" t="s">
        <v>3033</v>
      </c>
      <c r="AN273">
        <v>18.28</v>
      </c>
      <c r="AO273" t="s">
        <v>3033</v>
      </c>
      <c r="AP273">
        <v>3.8288593582413002E-2</v>
      </c>
      <c r="AQ273">
        <f>(Table2[[#This Row],[Sharpe Ratio]]-AVERAGE(Table2[Sharpe Ratio]))/_xlfn.STDEV.P(Table2[Sharpe Ratio])</f>
        <v>-0.21382168917467215</v>
      </c>
      <c r="AR2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-0.95584951065194479</v>
      </c>
      <c r="AS273">
        <f>_xlfn.RANK.AVG(Table2[[#This Row],[1Y Return vs Nifty Z-Score]],Table2[1Y Return vs Nifty Z-Score])</f>
        <v>262</v>
      </c>
      <c r="AT273">
        <f>_xlfn.RANK.AVG(Table2[[#This Row],[6M Return vs Nifty Z-Score]],Table2[6M Return vs Nifty Z-Score])</f>
        <v>225</v>
      </c>
      <c r="AU273">
        <f>_xlfn.RANK.AVG(Table2[[#This Row],[Sharpe Ratio Z-Score]],Table2[Sharpe Ratio Z-Score])</f>
        <v>398</v>
      </c>
      <c r="AV273">
        <f>(Table2[[#This Row],[Rank 1Y]]+Table2[[#This Row],[Rank 6M]]+Table2[[#This Row],[Rank Sharpe]])/3</f>
        <v>295</v>
      </c>
    </row>
    <row r="274" spans="1:48" x14ac:dyDescent="0.3">
      <c r="A274" t="s">
        <v>619</v>
      </c>
      <c r="B274" t="s">
        <v>620</v>
      </c>
      <c r="C274" t="s">
        <v>2989</v>
      </c>
      <c r="D274" t="s">
        <v>621</v>
      </c>
      <c r="E274">
        <v>29431.966910939998</v>
      </c>
      <c r="F274">
        <v>308.10000000000002</v>
      </c>
      <c r="G274">
        <v>155.87036368662899</v>
      </c>
      <c r="H274">
        <f>(Table2[[#This Row],[1Y Return vs Nifty]]-AVERAGE(Table2[1Y Return vs Nifty]))/_xlfn.STDEV.P(Table2[1Y Return vs Nifty])</f>
        <v>1.316594257064317</v>
      </c>
      <c r="I274">
        <v>-4.8451068271579398</v>
      </c>
      <c r="J274">
        <f>(Table2[[#This Row],[1M Return vs Nifty]]-AVERAGE(Table2[1M Return vs Nifty]))/_xlfn.STDEV.P(Table2[1M Return vs Nifty])</f>
        <v>-0.72525668623731865</v>
      </c>
      <c r="K274">
        <v>-9.6381803855587798</v>
      </c>
      <c r="L274">
        <f>(Table2[[#This Row],[6M Return vs Nifty]]-AVERAGE(Table2[6M Return vs Nifty]))/_xlfn.STDEV.P(Table2[6M Return vs Nifty])</f>
        <v>-0.67402541082814327</v>
      </c>
      <c r="M274">
        <v>-2.3740415531998802</v>
      </c>
      <c r="N274">
        <f>(Table2[[#This Row],[1W Return vs Nifty]]-AVERAGE(Table2[1W Return vs Nifty]))/_xlfn.STDEV.P(Table2[1W Return vs Nifty])</f>
        <v>-0.18855050828101957</v>
      </c>
      <c r="O274">
        <v>302.86</v>
      </c>
      <c r="P274">
        <v>297.255514697504</v>
      </c>
      <c r="Q274">
        <v>265.18315960050597</v>
      </c>
      <c r="R274">
        <v>53.722945943450497</v>
      </c>
      <c r="S274">
        <f>(Table2[[#This Row],[Close Price]]-Table2[[#This Row],[20D EMA]])/Table2[[#This Row],[20D EMA]]</f>
        <v>1.7301723568645608E-2</v>
      </c>
      <c r="T274">
        <f>(Table2[[#This Row],[Close Price]]-Table2[[#This Row],[50D EMA]])/Table2[[#This Row],[50D EMA]]</f>
        <v>3.648203234692448E-2</v>
      </c>
      <c r="U274">
        <f>(Table2[[#This Row],[Close Price]]-Table2[[#This Row],[200D EMA]])/Table2[[#This Row],[200D EMA]]</f>
        <v>0.16183848350003657</v>
      </c>
      <c r="V274">
        <v>0.57727877581446496</v>
      </c>
      <c r="W274">
        <v>304.25</v>
      </c>
      <c r="X274">
        <v>315.3</v>
      </c>
      <c r="Y274">
        <v>299.64999999999998</v>
      </c>
      <c r="Z274">
        <v>321.10000000000002</v>
      </c>
      <c r="AA274">
        <v>248</v>
      </c>
      <c r="AB274">
        <v>322.89999999999998</v>
      </c>
      <c r="AC274">
        <f>(Table2[[#This Row],[Close Price]]/Table2[[#This Row],[Day Low]])-1</f>
        <v>1.2654067378800482E-2</v>
      </c>
      <c r="AD274">
        <f>(Table2[[#This Row],[Day High]]/Table2[[#This Row],[Close Price]])-1</f>
        <v>2.3369036027263812E-2</v>
      </c>
      <c r="AE274">
        <f>(Table2[[#This Row],[Close Price]]/Table2[[#This Row],[Current Week Low]])-1</f>
        <v>2.8199566160520773E-2</v>
      </c>
      <c r="AF274">
        <f>(Table2[[#This Row],[Current Week High]]/Table2[[#This Row],[Close Price]])-1</f>
        <v>4.2194092827004148E-2</v>
      </c>
      <c r="AG274">
        <f>(Table2[[#This Row],[Close Price]]/Table2[[#This Row],[Current Month Low]])-1</f>
        <v>0.24233870967741944</v>
      </c>
      <c r="AH274">
        <f>(Table2[[#This Row],[Current Month High]]/Table2[[#This Row],[Close Price]])-1</f>
        <v>4.8036351833820046E-2</v>
      </c>
      <c r="AI274">
        <v>24.732229795520901</v>
      </c>
      <c r="AJ274">
        <v>189.567669172932</v>
      </c>
      <c r="AK274" t="str">
        <f>IF(AND(Table2[[#This Row],[20D EMA]]&gt;Table2[[#This Row],[50D EMA]],Table2[[#This Row],[50D EMA]]&gt;Table2[[#This Row],[200D EMA]]),"Uptrend","Downtrend/NoTrend")</f>
        <v>Uptrend</v>
      </c>
      <c r="AL274">
        <v>0.06</v>
      </c>
      <c r="AM274" t="s">
        <v>3033</v>
      </c>
      <c r="AN274">
        <v>3.58</v>
      </c>
      <c r="AO274" t="s">
        <v>3033</v>
      </c>
      <c r="AP274">
        <v>7.1494937209998999E-2</v>
      </c>
      <c r="AQ274">
        <f>(Table2[[#This Row],[Sharpe Ratio]]-AVERAGE(Table2[Sharpe Ratio]))/_xlfn.STDEV.P(Table2[Sharpe Ratio])</f>
        <v>0.16211246390346642</v>
      </c>
      <c r="AR2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-0.10912588437869816</v>
      </c>
      <c r="AS274">
        <f>_xlfn.RANK.AVG(Table2[[#This Row],[1Y Return vs Nifty Z-Score]],Table2[1Y Return vs Nifty Z-Score])</f>
        <v>62</v>
      </c>
      <c r="AT274">
        <f>_xlfn.RANK.AVG(Table2[[#This Row],[6M Return vs Nifty Z-Score]],Table2[6M Return vs Nifty Z-Score])</f>
        <v>533</v>
      </c>
      <c r="AU274">
        <f>_xlfn.RANK.AVG(Table2[[#This Row],[Sharpe Ratio Z-Score]],Table2[Sharpe Ratio Z-Score])</f>
        <v>291</v>
      </c>
      <c r="AV274">
        <f>(Table2[[#This Row],[Rank 1Y]]+Table2[[#This Row],[Rank 6M]]+Table2[[#This Row],[Rank Sharpe]])/3</f>
        <v>295.33333333333331</v>
      </c>
    </row>
    <row r="275" spans="1:48" x14ac:dyDescent="0.3">
      <c r="A275" t="s">
        <v>1612</v>
      </c>
      <c r="B275" t="s">
        <v>1613</v>
      </c>
      <c r="C275" t="s">
        <v>2999</v>
      </c>
      <c r="D275" t="s">
        <v>1465</v>
      </c>
      <c r="E275">
        <v>5201.6338154550003</v>
      </c>
      <c r="F275">
        <v>910.15</v>
      </c>
      <c r="G275">
        <v>29.591197790986399</v>
      </c>
      <c r="H275">
        <f>(Table2[[#This Row],[1Y Return vs Nifty]]-AVERAGE(Table2[1Y Return vs Nifty]))/_xlfn.STDEV.P(Table2[1Y Return vs Nifty])</f>
        <v>-0.1810912806578352</v>
      </c>
      <c r="I275">
        <v>3.57927029297307</v>
      </c>
      <c r="J275">
        <f>(Table2[[#This Row],[1M Return vs Nifty]]-AVERAGE(Table2[1M Return vs Nifty]))/_xlfn.STDEV.P(Table2[1M Return vs Nifty])</f>
        <v>8.7250010721884333E-2</v>
      </c>
      <c r="K275">
        <v>-2.5882981080412701</v>
      </c>
      <c r="L275">
        <f>(Table2[[#This Row],[6M Return vs Nifty]]-AVERAGE(Table2[6M Return vs Nifty]))/_xlfn.STDEV.P(Table2[6M Return vs Nifty])</f>
        <v>-0.46019390776502822</v>
      </c>
      <c r="M275">
        <v>-0.46179360697135002</v>
      </c>
      <c r="N275">
        <f>(Table2[[#This Row],[1W Return vs Nifty]]-AVERAGE(Table2[1W Return vs Nifty]))/_xlfn.STDEV.P(Table2[1W Return vs Nifty])</f>
        <v>0.23263021819308674</v>
      </c>
      <c r="O275">
        <v>897.18</v>
      </c>
      <c r="P275">
        <v>908.80823858346002</v>
      </c>
      <c r="Q275">
        <v>845.18785321340602</v>
      </c>
      <c r="R275">
        <v>74.322795409183499</v>
      </c>
      <c r="S275">
        <f>(Table2[[#This Row],[Close Price]]-Table2[[#This Row],[20D EMA]])/Table2[[#This Row],[20D EMA]]</f>
        <v>1.445640785572575E-2</v>
      </c>
      <c r="T275">
        <f>(Table2[[#This Row],[Close Price]]-Table2[[#This Row],[50D EMA]])/Table2[[#This Row],[50D EMA]]</f>
        <v>1.4763966253555619E-3</v>
      </c>
      <c r="U275">
        <f>(Table2[[#This Row],[Close Price]]-Table2[[#This Row],[200D EMA]])/Table2[[#This Row],[200D EMA]]</f>
        <v>7.6861193094065111E-2</v>
      </c>
      <c r="V275">
        <v>0.61362042697123598</v>
      </c>
      <c r="W275">
        <v>909.05</v>
      </c>
      <c r="X275">
        <v>924.8</v>
      </c>
      <c r="Y275">
        <v>903.55</v>
      </c>
      <c r="Z275">
        <v>924.95</v>
      </c>
      <c r="AA275">
        <v>795.1</v>
      </c>
      <c r="AB275">
        <v>924.95</v>
      </c>
      <c r="AC275">
        <f>(Table2[[#This Row],[Close Price]]/Table2[[#This Row],[Day Low]])-1</f>
        <v>1.2100544524504819E-3</v>
      </c>
      <c r="AD275">
        <f>(Table2[[#This Row],[Day High]]/Table2[[#This Row],[Close Price]])-1</f>
        <v>1.6096247871230096E-2</v>
      </c>
      <c r="AE275">
        <f>(Table2[[#This Row],[Close Price]]/Table2[[#This Row],[Current Week Low]])-1</f>
        <v>7.3045210558353446E-3</v>
      </c>
      <c r="AF275">
        <f>(Table2[[#This Row],[Current Week High]]/Table2[[#This Row],[Close Price]])-1</f>
        <v>1.6261055869911667E-2</v>
      </c>
      <c r="AG275">
        <f>(Table2[[#This Row],[Close Price]]/Table2[[#This Row],[Current Month Low]])-1</f>
        <v>0.14469878002766934</v>
      </c>
      <c r="AH275">
        <f>(Table2[[#This Row],[Current Month High]]/Table2[[#This Row],[Close Price]])-1</f>
        <v>1.6261055869911667E-2</v>
      </c>
      <c r="AI275">
        <v>21.507443827940399</v>
      </c>
      <c r="AJ275">
        <v>67.107316625355693</v>
      </c>
      <c r="AK275" t="str">
        <f>IF(AND(Table2[[#This Row],[20D EMA]]&gt;Table2[[#This Row],[50D EMA]],Table2[[#This Row],[50D EMA]]&gt;Table2[[#This Row],[200D EMA]]),"Uptrend","Downtrend/NoTrend")</f>
        <v>Downtrend/NoTrend</v>
      </c>
      <c r="AL275">
        <v>-0.19</v>
      </c>
      <c r="AM275" t="s">
        <v>3034</v>
      </c>
      <c r="AN275">
        <v>3.4</v>
      </c>
      <c r="AO275" t="s">
        <v>3033</v>
      </c>
      <c r="AP275">
        <v>0.15549701433789401</v>
      </c>
      <c r="AQ275">
        <f>(Table2[[#This Row],[Sharpe Ratio]]-AVERAGE(Table2[Sharpe Ratio]))/_xlfn.STDEV.P(Table2[Sharpe Ratio])</f>
        <v>1.1131129738074048</v>
      </c>
      <c r="AR2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5">
        <f>_xlfn.RANK.AVG(Table2[[#This Row],[1Y Return vs Nifty Z-Score]],Table2[1Y Return vs Nifty Z-Score])</f>
        <v>335</v>
      </c>
      <c r="AT275">
        <f>_xlfn.RANK.AVG(Table2[[#This Row],[6M Return vs Nifty Z-Score]],Table2[6M Return vs Nifty Z-Score])</f>
        <v>453</v>
      </c>
      <c r="AU275">
        <f>_xlfn.RANK.AVG(Table2[[#This Row],[Sharpe Ratio Z-Score]],Table2[Sharpe Ratio Z-Score])</f>
        <v>102</v>
      </c>
      <c r="AV275">
        <f>(Table2[[#This Row],[Rank 1Y]]+Table2[[#This Row],[Rank 6M]]+Table2[[#This Row],[Rank Sharpe]])/3</f>
        <v>296.66666666666669</v>
      </c>
    </row>
    <row r="276" spans="1:48" x14ac:dyDescent="0.3">
      <c r="A276" t="s">
        <v>1349</v>
      </c>
      <c r="B276" t="s">
        <v>1350</v>
      </c>
      <c r="C276" t="s">
        <v>2997</v>
      </c>
      <c r="D276" t="s">
        <v>303</v>
      </c>
      <c r="E276">
        <v>7756.4369776049998</v>
      </c>
      <c r="F276">
        <v>485</v>
      </c>
      <c r="G276">
        <v>13.5134143560604</v>
      </c>
      <c r="H276">
        <f>(Table2[[#This Row],[1Y Return vs Nifty]]-AVERAGE(Table2[1Y Return vs Nifty]))/_xlfn.STDEV.P(Table2[1Y Return vs Nifty])</f>
        <v>-0.37177565490383541</v>
      </c>
      <c r="I276">
        <v>6.2901326116132097</v>
      </c>
      <c r="J276">
        <f>(Table2[[#This Row],[1M Return vs Nifty]]-AVERAGE(Table2[1M Return vs Nifty]))/_xlfn.STDEV.P(Table2[1M Return vs Nifty])</f>
        <v>0.34870480518569308</v>
      </c>
      <c r="K276">
        <v>16.259869237896201</v>
      </c>
      <c r="L276">
        <f>(Table2[[#This Row],[6M Return vs Nifty]]-AVERAGE(Table2[6M Return vs Nifty]))/_xlfn.STDEV.P(Table2[6M Return vs Nifty])</f>
        <v>0.11149392969289669</v>
      </c>
      <c r="M276">
        <v>-0.27892974186449898</v>
      </c>
      <c r="N276">
        <f>(Table2[[#This Row],[1W Return vs Nifty]]-AVERAGE(Table2[1W Return vs Nifty]))/_xlfn.STDEV.P(Table2[1W Return vs Nifty])</f>
        <v>0.27290676062759073</v>
      </c>
      <c r="O276">
        <v>462.24</v>
      </c>
      <c r="P276">
        <v>439.09551070300199</v>
      </c>
      <c r="Q276">
        <v>395.48579065297201</v>
      </c>
      <c r="R276">
        <v>61.5850488756302</v>
      </c>
      <c r="S276">
        <f>(Table2[[#This Row],[Close Price]]-Table2[[#This Row],[20D EMA]])/Table2[[#This Row],[20D EMA]]</f>
        <v>4.9238490827275855E-2</v>
      </c>
      <c r="T276">
        <f>(Table2[[#This Row],[Close Price]]-Table2[[#This Row],[50D EMA]])/Table2[[#This Row],[50D EMA]]</f>
        <v>0.10454328996327898</v>
      </c>
      <c r="U276">
        <f>(Table2[[#This Row],[Close Price]]-Table2[[#This Row],[200D EMA]])/Table2[[#This Row],[200D EMA]]</f>
        <v>0.22633988745647315</v>
      </c>
      <c r="V276">
        <v>0.95245557864428798</v>
      </c>
      <c r="W276">
        <v>477.3</v>
      </c>
      <c r="X276">
        <v>489.55</v>
      </c>
      <c r="Y276">
        <v>466.4</v>
      </c>
      <c r="Z276">
        <v>489.55</v>
      </c>
      <c r="AA276">
        <v>395.55</v>
      </c>
      <c r="AB276">
        <v>502.4</v>
      </c>
      <c r="AC276">
        <f>(Table2[[#This Row],[Close Price]]/Table2[[#This Row],[Day Low]])-1</f>
        <v>1.6132411481248665E-2</v>
      </c>
      <c r="AD276">
        <f>(Table2[[#This Row],[Day High]]/Table2[[#This Row],[Close Price]])-1</f>
        <v>9.3814432989691721E-3</v>
      </c>
      <c r="AE276">
        <f>(Table2[[#This Row],[Close Price]]/Table2[[#This Row],[Current Week Low]])-1</f>
        <v>3.9879931389365408E-2</v>
      </c>
      <c r="AF276">
        <f>(Table2[[#This Row],[Current Week High]]/Table2[[#This Row],[Close Price]])-1</f>
        <v>9.3814432989691721E-3</v>
      </c>
      <c r="AG276">
        <f>(Table2[[#This Row],[Close Price]]/Table2[[#This Row],[Current Month Low]])-1</f>
        <v>0.22614081658450247</v>
      </c>
      <c r="AH276">
        <f>(Table2[[#This Row],[Current Month High]]/Table2[[#This Row],[Close Price]])-1</f>
        <v>3.5876288659793865E-2</v>
      </c>
      <c r="AI276">
        <v>3.5876288659793798</v>
      </c>
      <c r="AJ276">
        <v>42.2287390029325</v>
      </c>
      <c r="AK276" t="str">
        <f>IF(AND(Table2[[#This Row],[20D EMA]]&gt;Table2[[#This Row],[50D EMA]],Table2[[#This Row],[50D EMA]]&gt;Table2[[#This Row],[200D EMA]]),"Uptrend","Downtrend/NoTrend")</f>
        <v>Uptrend</v>
      </c>
      <c r="AL276">
        <v>0.2</v>
      </c>
      <c r="AM276" t="s">
        <v>3033</v>
      </c>
      <c r="AN276">
        <v>4.3</v>
      </c>
      <c r="AO276" t="s">
        <v>3033</v>
      </c>
      <c r="AP276">
        <v>0.10730995070959801</v>
      </c>
      <c r="AQ276">
        <f>(Table2[[#This Row],[Sharpe Ratio]]-AVERAGE(Table2[Sharpe Ratio]))/_xlfn.STDEV.P(Table2[Sharpe Ratio])</f>
        <v>0.56757977215202149</v>
      </c>
      <c r="AR2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0.92890961275436656</v>
      </c>
      <c r="AS276">
        <f>_xlfn.RANK.AVG(Table2[[#This Row],[1Y Return vs Nifty Z-Score]],Table2[1Y Return vs Nifty Z-Score])</f>
        <v>419</v>
      </c>
      <c r="AT276">
        <f>_xlfn.RANK.AVG(Table2[[#This Row],[6M Return vs Nifty Z-Score]],Table2[6M Return vs Nifty Z-Score])</f>
        <v>272</v>
      </c>
      <c r="AU276">
        <f>_xlfn.RANK.AVG(Table2[[#This Row],[Sharpe Ratio Z-Score]],Table2[Sharpe Ratio Z-Score])</f>
        <v>199</v>
      </c>
      <c r="AV276">
        <f>(Table2[[#This Row],[Rank 1Y]]+Table2[[#This Row],[Rank 6M]]+Table2[[#This Row],[Rank Sharpe]])/3</f>
        <v>296.66666666666669</v>
      </c>
    </row>
    <row r="277" spans="1:48" x14ac:dyDescent="0.3">
      <c r="A277" t="s">
        <v>380</v>
      </c>
      <c r="B277" t="s">
        <v>381</v>
      </c>
      <c r="C277" t="s">
        <v>2988</v>
      </c>
      <c r="D277" t="s">
        <v>382</v>
      </c>
      <c r="E277">
        <v>61788.979548103998</v>
      </c>
      <c r="F277">
        <v>237.6</v>
      </c>
      <c r="G277">
        <v>3.38891899710134</v>
      </c>
      <c r="H277">
        <f>(Table2[[#This Row],[1Y Return vs Nifty]]-AVERAGE(Table2[1Y Return vs Nifty]))/_xlfn.STDEV.P(Table2[1Y Return vs Nifty])</f>
        <v>-0.49185334284468724</v>
      </c>
      <c r="I277">
        <v>-1.6801920817509699</v>
      </c>
      <c r="J277">
        <f>(Table2[[#This Row],[1M Return vs Nifty]]-AVERAGE(Table2[1M Return vs Nifty]))/_xlfn.STDEV.P(Table2[1M Return vs Nifty])</f>
        <v>-0.42000985442073635</v>
      </c>
      <c r="K277">
        <v>37.271521841699503</v>
      </c>
      <c r="L277">
        <f>(Table2[[#This Row],[6M Return vs Nifty]]-AVERAGE(Table2[6M Return vs Nifty]))/_xlfn.STDEV.P(Table2[6M Return vs Nifty])</f>
        <v>0.74880290610510858</v>
      </c>
      <c r="M277">
        <v>-0.83485993458312802</v>
      </c>
      <c r="N277">
        <f>(Table2[[#This Row],[1W Return vs Nifty]]-AVERAGE(Table2[1W Return vs Nifty]))/_xlfn.STDEV.P(Table2[1W Return vs Nifty])</f>
        <v>0.15046077609931685</v>
      </c>
      <c r="O277">
        <v>233.58</v>
      </c>
      <c r="P277">
        <v>223.333886905501</v>
      </c>
      <c r="Q277">
        <v>195.38556085072</v>
      </c>
      <c r="R277">
        <v>54.948576162931701</v>
      </c>
      <c r="S277">
        <f>(Table2[[#This Row],[Close Price]]-Table2[[#This Row],[20D EMA]])/Table2[[#This Row],[20D EMA]]</f>
        <v>1.7210377600821909E-2</v>
      </c>
      <c r="T277">
        <f>(Table2[[#This Row],[Close Price]]-Table2[[#This Row],[50D EMA]])/Table2[[#This Row],[50D EMA]]</f>
        <v>6.387796000046958E-2</v>
      </c>
      <c r="U277">
        <f>(Table2[[#This Row],[Close Price]]-Table2[[#This Row],[200D EMA]])/Table2[[#This Row],[200D EMA]]</f>
        <v>0.21605710762594685</v>
      </c>
      <c r="V277">
        <v>0.72808265071879696</v>
      </c>
      <c r="W277">
        <v>234</v>
      </c>
      <c r="X277">
        <v>239.7</v>
      </c>
      <c r="Y277">
        <v>234</v>
      </c>
      <c r="Z277">
        <v>241</v>
      </c>
      <c r="AA277">
        <v>195.5</v>
      </c>
      <c r="AB277">
        <v>246.9</v>
      </c>
      <c r="AC277">
        <f>(Table2[[#This Row],[Close Price]]/Table2[[#This Row],[Day Low]])-1</f>
        <v>1.538461538461533E-2</v>
      </c>
      <c r="AD277">
        <f>(Table2[[#This Row],[Day High]]/Table2[[#This Row],[Close Price]])-1</f>
        <v>8.8383838383838675E-3</v>
      </c>
      <c r="AE277">
        <f>(Table2[[#This Row],[Close Price]]/Table2[[#This Row],[Current Week Low]])-1</f>
        <v>1.538461538461533E-2</v>
      </c>
      <c r="AF277">
        <f>(Table2[[#This Row],[Current Week High]]/Table2[[#This Row],[Close Price]])-1</f>
        <v>1.4309764309764272E-2</v>
      </c>
      <c r="AG277">
        <f>(Table2[[#This Row],[Close Price]]/Table2[[#This Row],[Current Month Low]])-1</f>
        <v>0.21534526854219949</v>
      </c>
      <c r="AH277">
        <f>(Table2[[#This Row],[Current Month High]]/Table2[[#This Row],[Close Price]])-1</f>
        <v>3.9141414141414144E-2</v>
      </c>
      <c r="AI277">
        <v>3.9141414141414099</v>
      </c>
      <c r="AJ277">
        <v>53.290322580645103</v>
      </c>
      <c r="AK277" t="str">
        <f>IF(AND(Table2[[#This Row],[20D EMA]]&gt;Table2[[#This Row],[50D EMA]],Table2[[#This Row],[50D EMA]]&gt;Table2[[#This Row],[200D EMA]]),"Uptrend","Downtrend/NoTrend")</f>
        <v>Uptrend</v>
      </c>
      <c r="AL277">
        <v>0.05</v>
      </c>
      <c r="AM277" t="s">
        <v>3033</v>
      </c>
      <c r="AN277">
        <v>2.46</v>
      </c>
      <c r="AO277" t="s">
        <v>3033</v>
      </c>
      <c r="AP277">
        <v>7.3419738906435994E-2</v>
      </c>
      <c r="AQ277">
        <f>(Table2[[#This Row],[Sharpe Ratio]]-AVERAGE(Table2[Sharpe Ratio]))/_xlfn.STDEV.P(Table2[Sharpe Ratio])</f>
        <v>0.18390344166689235</v>
      </c>
      <c r="AR2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0.17130392660589422</v>
      </c>
      <c r="AS277">
        <f>_xlfn.RANK.AVG(Table2[[#This Row],[1Y Return vs Nifty Z-Score]],Table2[1Y Return vs Nifty Z-Score])</f>
        <v>476</v>
      </c>
      <c r="AT277">
        <f>_xlfn.RANK.AVG(Table2[[#This Row],[6M Return vs Nifty Z-Score]],Table2[6M Return vs Nifty Z-Score])</f>
        <v>133</v>
      </c>
      <c r="AU277">
        <f>_xlfn.RANK.AVG(Table2[[#This Row],[Sharpe Ratio Z-Score]],Table2[Sharpe Ratio Z-Score])</f>
        <v>282</v>
      </c>
      <c r="AV277">
        <f>(Table2[[#This Row],[Rank 1Y]]+Table2[[#This Row],[Rank 6M]]+Table2[[#This Row],[Rank Sharpe]])/3</f>
        <v>297</v>
      </c>
    </row>
    <row r="278" spans="1:48" x14ac:dyDescent="0.3">
      <c r="A278" t="s">
        <v>1114</v>
      </c>
      <c r="B278" t="s">
        <v>1115</v>
      </c>
      <c r="C278" t="s">
        <v>3004</v>
      </c>
      <c r="D278" t="s">
        <v>1116</v>
      </c>
      <c r="E278">
        <v>10617.302043899999</v>
      </c>
      <c r="F278">
        <v>556.95000000000005</v>
      </c>
      <c r="G278">
        <v>12.721425730160201</v>
      </c>
      <c r="H278">
        <f>(Table2[[#This Row],[1Y Return vs Nifty]]-AVERAGE(Table2[1Y Return vs Nifty]))/_xlfn.STDEV.P(Table2[1Y Return vs Nifty])</f>
        <v>-0.38116873176365096</v>
      </c>
      <c r="I278">
        <v>10.882018461407799</v>
      </c>
      <c r="J278">
        <f>(Table2[[#This Row],[1M Return vs Nifty]]-AVERAGE(Table2[1M Return vs Nifty]))/_xlfn.STDEV.P(Table2[1M Return vs Nifty])</f>
        <v>0.7915788540830061</v>
      </c>
      <c r="K278">
        <v>39.327826304371698</v>
      </c>
      <c r="L278">
        <f>(Table2[[#This Row],[6M Return vs Nifty]]-AVERAGE(Table2[6M Return vs Nifty]))/_xlfn.STDEV.P(Table2[6M Return vs Nifty])</f>
        <v>0.81117312119519946</v>
      </c>
      <c r="M278">
        <v>-2.9285715175093001</v>
      </c>
      <c r="N278">
        <f>(Table2[[#This Row],[1W Return vs Nifty]]-AVERAGE(Table2[1W Return vs Nifty]))/_xlfn.STDEV.P(Table2[1W Return vs Nifty])</f>
        <v>-0.31068808655905611</v>
      </c>
      <c r="O278">
        <v>532.41</v>
      </c>
      <c r="P278">
        <v>486.82464175695497</v>
      </c>
      <c r="Q278">
        <v>412.05423680638501</v>
      </c>
      <c r="R278">
        <v>61.386297096446597</v>
      </c>
      <c r="S278">
        <f>(Table2[[#This Row],[Close Price]]-Table2[[#This Row],[20D EMA]])/Table2[[#This Row],[20D EMA]]</f>
        <v>4.6092297289682914E-2</v>
      </c>
      <c r="T278">
        <f>(Table2[[#This Row],[Close Price]]-Table2[[#This Row],[50D EMA]])/Table2[[#This Row],[50D EMA]]</f>
        <v>0.14404644347903581</v>
      </c>
      <c r="U278">
        <f>(Table2[[#This Row],[Close Price]]-Table2[[#This Row],[200D EMA]])/Table2[[#This Row],[200D EMA]]</f>
        <v>0.35164245444149694</v>
      </c>
      <c r="V278">
        <v>0.76222930712960602</v>
      </c>
      <c r="W278">
        <v>542.54999999999995</v>
      </c>
      <c r="X278">
        <v>560</v>
      </c>
      <c r="Y278">
        <v>540.1</v>
      </c>
      <c r="Z278">
        <v>563.6</v>
      </c>
      <c r="AA278">
        <v>482.55</v>
      </c>
      <c r="AB278">
        <v>581.4</v>
      </c>
      <c r="AC278">
        <f>(Table2[[#This Row],[Close Price]]/Table2[[#This Row],[Day Low]])-1</f>
        <v>2.6541332596074163E-2</v>
      </c>
      <c r="AD278">
        <f>(Table2[[#This Row],[Day High]]/Table2[[#This Row],[Close Price]])-1</f>
        <v>5.476254600951469E-3</v>
      </c>
      <c r="AE278">
        <f>(Table2[[#This Row],[Close Price]]/Table2[[#This Row],[Current Week Low]])-1</f>
        <v>3.119792630994267E-2</v>
      </c>
      <c r="AF278">
        <f>(Table2[[#This Row],[Current Week High]]/Table2[[#This Row],[Close Price]])-1</f>
        <v>1.1940030523386325E-2</v>
      </c>
      <c r="AG278">
        <f>(Table2[[#This Row],[Close Price]]/Table2[[#This Row],[Current Month Low]])-1</f>
        <v>0.15418091389493327</v>
      </c>
      <c r="AH278">
        <f>(Table2[[#This Row],[Current Month High]]/Table2[[#This Row],[Close Price]])-1</f>
        <v>4.3899811473202099E-2</v>
      </c>
      <c r="AI278">
        <v>4.3899811473202099</v>
      </c>
      <c r="AJ278">
        <v>79.893410852713103</v>
      </c>
      <c r="AK278" t="str">
        <f>IF(AND(Table2[[#This Row],[20D EMA]]&gt;Table2[[#This Row],[50D EMA]],Table2[[#This Row],[50D EMA]]&gt;Table2[[#This Row],[200D EMA]]),"Uptrend","Downtrend/NoTrend")</f>
        <v>Uptrend</v>
      </c>
      <c r="AL278">
        <v>0.37</v>
      </c>
      <c r="AM278" t="s">
        <v>3033</v>
      </c>
      <c r="AN278">
        <v>0.7</v>
      </c>
      <c r="AO278" t="s">
        <v>3033</v>
      </c>
      <c r="AP278">
        <v>5.5469366936415999E-2</v>
      </c>
      <c r="AQ278">
        <f>(Table2[[#This Row],[Sharpe Ratio]]-AVERAGE(Table2[Sharpe Ratio]))/_xlfn.STDEV.P(Table2[Sharpe Ratio])</f>
        <v>-1.9315496246555847E-2</v>
      </c>
      <c r="AR2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0.89157966070894268</v>
      </c>
      <c r="AS278">
        <f>_xlfn.RANK.AVG(Table2[[#This Row],[1Y Return vs Nifty Z-Score]],Table2[1Y Return vs Nifty Z-Score])</f>
        <v>422</v>
      </c>
      <c r="AT278">
        <f>_xlfn.RANK.AVG(Table2[[#This Row],[6M Return vs Nifty Z-Score]],Table2[6M Return vs Nifty Z-Score])</f>
        <v>124</v>
      </c>
      <c r="AU278">
        <f>_xlfn.RANK.AVG(Table2[[#This Row],[Sharpe Ratio Z-Score]],Table2[Sharpe Ratio Z-Score])</f>
        <v>345</v>
      </c>
      <c r="AV278">
        <f>(Table2[[#This Row],[Rank 1Y]]+Table2[[#This Row],[Rank 6M]]+Table2[[#This Row],[Rank Sharpe]])/3</f>
        <v>297</v>
      </c>
    </row>
    <row r="279" spans="1:48" x14ac:dyDescent="0.3">
      <c r="A279" t="s">
        <v>1568</v>
      </c>
      <c r="B279" t="s">
        <v>1569</v>
      </c>
      <c r="C279" t="s">
        <v>3002</v>
      </c>
      <c r="D279" t="s">
        <v>284</v>
      </c>
      <c r="E279">
        <v>5626.5146455699996</v>
      </c>
      <c r="F279">
        <v>1350</v>
      </c>
      <c r="G279">
        <v>-6.6896210802962903</v>
      </c>
      <c r="H279">
        <f>(Table2[[#This Row],[1Y Return vs Nifty]]-AVERAGE(Table2[1Y Return vs Nifty]))/_xlfn.STDEV.P(Table2[1Y Return vs Nifty])</f>
        <v>-0.61138599582202524</v>
      </c>
      <c r="I279">
        <v>2.16992428981112</v>
      </c>
      <c r="J279">
        <f>(Table2[[#This Row],[1M Return vs Nifty]]-AVERAGE(Table2[1M Return vs Nifty]))/_xlfn.STDEV.P(Table2[1M Return vs Nifty])</f>
        <v>-4.8677316553792357E-2</v>
      </c>
      <c r="K279">
        <v>32.755492279466502</v>
      </c>
      <c r="L279">
        <f>(Table2[[#This Row],[6M Return vs Nifty]]-AVERAGE(Table2[6M Return vs Nifty]))/_xlfn.STDEV.P(Table2[6M Return vs Nifty])</f>
        <v>0.61182623739543074</v>
      </c>
      <c r="M279">
        <v>-0.87980634174734296</v>
      </c>
      <c r="N279">
        <f>(Table2[[#This Row],[1W Return vs Nifty]]-AVERAGE(Table2[1W Return vs Nifty]))/_xlfn.STDEV.P(Table2[1W Return vs Nifty])</f>
        <v>0.14056113915152396</v>
      </c>
      <c r="O279">
        <v>1323.77</v>
      </c>
      <c r="P279">
        <v>1283.57602820545</v>
      </c>
      <c r="Q279">
        <v>1148.11784183788</v>
      </c>
      <c r="R279">
        <v>55.1760600008529</v>
      </c>
      <c r="S279">
        <f>(Table2[[#This Row],[Close Price]]-Table2[[#This Row],[20D EMA]])/Table2[[#This Row],[20D EMA]]</f>
        <v>1.9814620364564856E-2</v>
      </c>
      <c r="T279">
        <f>(Table2[[#This Row],[Close Price]]-Table2[[#This Row],[50D EMA]])/Table2[[#This Row],[50D EMA]]</f>
        <v>5.1749152629015992E-2</v>
      </c>
      <c r="U279">
        <f>(Table2[[#This Row],[Close Price]]-Table2[[#This Row],[200D EMA]])/Table2[[#This Row],[200D EMA]]</f>
        <v>0.17583748880598515</v>
      </c>
      <c r="V279">
        <v>0.84995762942340003</v>
      </c>
      <c r="W279">
        <v>1342.25</v>
      </c>
      <c r="X279">
        <v>1390</v>
      </c>
      <c r="Y279">
        <v>1342.25</v>
      </c>
      <c r="Z279">
        <v>1399.45</v>
      </c>
      <c r="AA279">
        <v>1110.05</v>
      </c>
      <c r="AB279">
        <v>1436</v>
      </c>
      <c r="AC279">
        <f>(Table2[[#This Row],[Close Price]]/Table2[[#This Row],[Day Low]])-1</f>
        <v>5.7738871298194105E-3</v>
      </c>
      <c r="AD279">
        <f>(Table2[[#This Row],[Day High]]/Table2[[#This Row],[Close Price]])-1</f>
        <v>2.9629629629629672E-2</v>
      </c>
      <c r="AE279">
        <f>(Table2[[#This Row],[Close Price]]/Table2[[#This Row],[Current Week Low]])-1</f>
        <v>5.7738871298194105E-3</v>
      </c>
      <c r="AF279">
        <f>(Table2[[#This Row],[Current Week High]]/Table2[[#This Row],[Close Price]])-1</f>
        <v>3.6629629629629568E-2</v>
      </c>
      <c r="AG279">
        <f>(Table2[[#This Row],[Close Price]]/Table2[[#This Row],[Current Month Low]])-1</f>
        <v>0.21616143416963207</v>
      </c>
      <c r="AH279">
        <f>(Table2[[#This Row],[Current Month High]]/Table2[[#This Row],[Close Price]])-1</f>
        <v>6.3703703703703596E-2</v>
      </c>
      <c r="AI279">
        <v>6.9074074074074003</v>
      </c>
      <c r="AJ279">
        <v>56.603445275795998</v>
      </c>
      <c r="AK279" t="str">
        <f>IF(AND(Table2[[#This Row],[20D EMA]]&gt;Table2[[#This Row],[50D EMA]],Table2[[#This Row],[50D EMA]]&gt;Table2[[#This Row],[200D EMA]]),"Uptrend","Downtrend/NoTrend")</f>
        <v>Uptrend</v>
      </c>
      <c r="AL279">
        <v>-7.0000000000000007E-2</v>
      </c>
      <c r="AM279" t="s">
        <v>3034</v>
      </c>
      <c r="AN279">
        <v>0.86</v>
      </c>
      <c r="AO279" t="s">
        <v>3033</v>
      </c>
      <c r="AP279">
        <v>0.111304281148447</v>
      </c>
      <c r="AQ279">
        <f>(Table2[[#This Row],[Sharpe Ratio]]-AVERAGE(Table2[Sharpe Ratio]))/_xlfn.STDEV.P(Table2[Sharpe Ratio])</f>
        <v>0.61280020495497156</v>
      </c>
      <c r="AR2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0.70512426912610859</v>
      </c>
      <c r="AS279">
        <f>_xlfn.RANK.AVG(Table2[[#This Row],[1Y Return vs Nifty Z-Score]],Table2[1Y Return vs Nifty Z-Score])</f>
        <v>544</v>
      </c>
      <c r="AT279">
        <f>_xlfn.RANK.AVG(Table2[[#This Row],[6M Return vs Nifty Z-Score]],Table2[6M Return vs Nifty Z-Score])</f>
        <v>161</v>
      </c>
      <c r="AU279">
        <f>_xlfn.RANK.AVG(Table2[[#This Row],[Sharpe Ratio Z-Score]],Table2[Sharpe Ratio Z-Score])</f>
        <v>187</v>
      </c>
      <c r="AV279">
        <f>(Table2[[#This Row],[Rank 1Y]]+Table2[[#This Row],[Rank 6M]]+Table2[[#This Row],[Rank Sharpe]])/3</f>
        <v>297.33333333333331</v>
      </c>
    </row>
    <row r="280" spans="1:48" x14ac:dyDescent="0.3">
      <c r="A280" t="s">
        <v>985</v>
      </c>
      <c r="B280" t="s">
        <v>986</v>
      </c>
      <c r="C280" t="s">
        <v>3002</v>
      </c>
      <c r="D280" t="s">
        <v>987</v>
      </c>
      <c r="E280">
        <v>13624.475109249999</v>
      </c>
      <c r="F280">
        <v>761.5</v>
      </c>
      <c r="G280">
        <v>33.139901695634798</v>
      </c>
      <c r="H280">
        <f>(Table2[[#This Row],[1Y Return vs Nifty]]-AVERAGE(Table2[1Y Return vs Nifty]))/_xlfn.STDEV.P(Table2[1Y Return vs Nifty])</f>
        <v>-0.13900324121004348</v>
      </c>
      <c r="I280">
        <v>16.486970406945002</v>
      </c>
      <c r="J280">
        <f>(Table2[[#This Row],[1M Return vs Nifty]]-AVERAGE(Table2[1M Return vs Nifty]))/_xlfn.STDEV.P(Table2[1M Return vs Nifty])</f>
        <v>1.3321601845413782</v>
      </c>
      <c r="K280">
        <v>23.469340739153001</v>
      </c>
      <c r="L280">
        <f>(Table2[[#This Row],[6M Return vs Nifty]]-AVERAGE(Table2[6M Return vs Nifty]))/_xlfn.STDEV.P(Table2[6M Return vs Nifty])</f>
        <v>0.33016596799355413</v>
      </c>
      <c r="M280">
        <v>2.8505266356683898</v>
      </c>
      <c r="N280">
        <f>(Table2[[#This Row],[1W Return vs Nifty]]-AVERAGE(Table2[1W Return vs Nifty]))/_xlfn.STDEV.P(Table2[1W Return vs Nifty])</f>
        <v>0.96218281039818199</v>
      </c>
      <c r="O280">
        <v>729.06</v>
      </c>
      <c r="P280">
        <v>679.21905504834695</v>
      </c>
      <c r="Q280">
        <v>599.21816240902399</v>
      </c>
      <c r="R280">
        <v>61.575358328347299</v>
      </c>
      <c r="S280">
        <f>(Table2[[#This Row],[Close Price]]-Table2[[#This Row],[20D EMA]])/Table2[[#This Row],[20D EMA]]</f>
        <v>4.4495651935368911E-2</v>
      </c>
      <c r="T280">
        <f>(Table2[[#This Row],[Close Price]]-Table2[[#This Row],[50D EMA]])/Table2[[#This Row],[50D EMA]]</f>
        <v>0.12114051327048868</v>
      </c>
      <c r="U280">
        <f>(Table2[[#This Row],[Close Price]]-Table2[[#This Row],[200D EMA]])/Table2[[#This Row],[200D EMA]]</f>
        <v>0.27082262817027741</v>
      </c>
      <c r="V280">
        <v>2.6932381013577902</v>
      </c>
      <c r="W280">
        <v>759.4</v>
      </c>
      <c r="X280">
        <v>775.25</v>
      </c>
      <c r="Y280">
        <v>759.4</v>
      </c>
      <c r="Z280">
        <v>794.75</v>
      </c>
      <c r="AA280">
        <v>638.20000000000005</v>
      </c>
      <c r="AB280">
        <v>833</v>
      </c>
      <c r="AC280">
        <f>(Table2[[#This Row],[Close Price]]/Table2[[#This Row],[Day Low]])-1</f>
        <v>2.7653410587304972E-3</v>
      </c>
      <c r="AD280">
        <f>(Table2[[#This Row],[Day High]]/Table2[[#This Row],[Close Price]])-1</f>
        <v>1.8056467498358542E-2</v>
      </c>
      <c r="AE280">
        <f>(Table2[[#This Row],[Close Price]]/Table2[[#This Row],[Current Week Low]])-1</f>
        <v>2.7653410587304972E-3</v>
      </c>
      <c r="AF280">
        <f>(Table2[[#This Row],[Current Week High]]/Table2[[#This Row],[Close Price]])-1</f>
        <v>4.3663821405121483E-2</v>
      </c>
      <c r="AG280">
        <f>(Table2[[#This Row],[Close Price]]/Table2[[#This Row],[Current Month Low]])-1</f>
        <v>0.19319962394233769</v>
      </c>
      <c r="AH280">
        <f>(Table2[[#This Row],[Current Month High]]/Table2[[#This Row],[Close Price]])-1</f>
        <v>9.3893630991464194E-2</v>
      </c>
      <c r="AI280">
        <v>9.3893630991464097</v>
      </c>
      <c r="AJ280">
        <v>68.343097159279296</v>
      </c>
      <c r="AK280" t="str">
        <f>IF(AND(Table2[[#This Row],[20D EMA]]&gt;Table2[[#This Row],[50D EMA]],Table2[[#This Row],[50D EMA]]&gt;Table2[[#This Row],[200D EMA]]),"Uptrend","Downtrend/NoTrend")</f>
        <v>Uptrend</v>
      </c>
      <c r="AL280">
        <v>0.23</v>
      </c>
      <c r="AM280" t="s">
        <v>3033</v>
      </c>
      <c r="AN280">
        <v>7.96</v>
      </c>
      <c r="AO280" t="s">
        <v>3033</v>
      </c>
      <c r="AP280">
        <v>5.4754285561160999E-2</v>
      </c>
      <c r="AQ280">
        <f>(Table2[[#This Row],[Sharpe Ratio]]-AVERAGE(Table2[Sharpe Ratio]))/_xlfn.STDEV.P(Table2[Sharpe Ratio])</f>
        <v>-2.7411043115652126E-2</v>
      </c>
      <c r="AR2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2.4580946786074191</v>
      </c>
      <c r="AS280">
        <f>_xlfn.RANK.AVG(Table2[[#This Row],[1Y Return vs Nifty Z-Score]],Table2[1Y Return vs Nifty Z-Score])</f>
        <v>320</v>
      </c>
      <c r="AT280">
        <f>_xlfn.RANK.AVG(Table2[[#This Row],[6M Return vs Nifty Z-Score]],Table2[6M Return vs Nifty Z-Score])</f>
        <v>222</v>
      </c>
      <c r="AU280">
        <f>_xlfn.RANK.AVG(Table2[[#This Row],[Sharpe Ratio Z-Score]],Table2[Sharpe Ratio Z-Score])</f>
        <v>350</v>
      </c>
      <c r="AV280">
        <f>(Table2[[#This Row],[Rank 1Y]]+Table2[[#This Row],[Rank 6M]]+Table2[[#This Row],[Rank Sharpe]])/3</f>
        <v>297.33333333333331</v>
      </c>
    </row>
    <row r="281" spans="1:48" x14ac:dyDescent="0.3">
      <c r="A281" t="s">
        <v>1633</v>
      </c>
      <c r="B281" t="s">
        <v>1634</v>
      </c>
      <c r="C281" t="s">
        <v>3000</v>
      </c>
      <c r="D281" t="s">
        <v>355</v>
      </c>
      <c r="E281">
        <v>5087.0065331400001</v>
      </c>
      <c r="F281">
        <v>1987.45</v>
      </c>
      <c r="G281">
        <v>64.064026464594903</v>
      </c>
      <c r="H281">
        <f>(Table2[[#This Row],[1Y Return vs Nifty]]-AVERAGE(Table2[1Y Return vs Nifty]))/_xlfn.STDEV.P(Table2[1Y Return vs Nifty])</f>
        <v>0.22776046129541536</v>
      </c>
      <c r="I281">
        <v>13.341738053723899</v>
      </c>
      <c r="J281">
        <f>(Table2[[#This Row],[1M Return vs Nifty]]-AVERAGE(Table2[1M Return vs Nifty]))/_xlfn.STDEV.P(Table2[1M Return vs Nifty])</f>
        <v>1.0288116622656851</v>
      </c>
      <c r="K281">
        <v>65.908007459549907</v>
      </c>
      <c r="L281">
        <f>(Table2[[#This Row],[6M Return vs Nifty]]-AVERAGE(Table2[6M Return vs Nifty]))/_xlfn.STDEV.P(Table2[6M Return vs Nifty])</f>
        <v>1.6173823406352512</v>
      </c>
      <c r="M281">
        <v>-0.653962392825297</v>
      </c>
      <c r="N281">
        <f>(Table2[[#This Row],[1W Return vs Nifty]]-AVERAGE(Table2[1W Return vs Nifty]))/_xlfn.STDEV.P(Table2[1W Return vs Nifty])</f>
        <v>0.19030422747036504</v>
      </c>
      <c r="O281">
        <v>1784.09</v>
      </c>
      <c r="P281">
        <v>1568.4324992890599</v>
      </c>
      <c r="Q281">
        <v>1293.8088290640601</v>
      </c>
      <c r="R281">
        <v>62.468788679318301</v>
      </c>
      <c r="S281">
        <f>(Table2[[#This Row],[Close Price]]-Table2[[#This Row],[20D EMA]])/Table2[[#This Row],[20D EMA]]</f>
        <v>0.11398528101160824</v>
      </c>
      <c r="T281">
        <f>(Table2[[#This Row],[Close Price]]-Table2[[#This Row],[50D EMA]])/Table2[[#This Row],[50D EMA]]</f>
        <v>0.2671568594127402</v>
      </c>
      <c r="U281">
        <f>(Table2[[#This Row],[Close Price]]-Table2[[#This Row],[200D EMA]])/Table2[[#This Row],[200D EMA]]</f>
        <v>0.53612338651121993</v>
      </c>
      <c r="V281">
        <v>0.54562608848746097</v>
      </c>
      <c r="W281">
        <v>1850.05</v>
      </c>
      <c r="X281">
        <v>2057.9</v>
      </c>
      <c r="Y281">
        <v>1800</v>
      </c>
      <c r="Z281">
        <v>2057.9</v>
      </c>
      <c r="AA281">
        <v>1633.9</v>
      </c>
      <c r="AB281">
        <v>2057.9</v>
      </c>
      <c r="AC281">
        <f>(Table2[[#This Row],[Close Price]]/Table2[[#This Row],[Day Low]])-1</f>
        <v>7.4268263019918512E-2</v>
      </c>
      <c r="AD281">
        <f>(Table2[[#This Row],[Day High]]/Table2[[#This Row],[Close Price]])-1</f>
        <v>3.5447432639814869E-2</v>
      </c>
      <c r="AE281">
        <f>(Table2[[#This Row],[Close Price]]/Table2[[#This Row],[Current Week Low]])-1</f>
        <v>0.104138888888889</v>
      </c>
      <c r="AF281">
        <f>(Table2[[#This Row],[Current Week High]]/Table2[[#This Row],[Close Price]])-1</f>
        <v>3.5447432639814869E-2</v>
      </c>
      <c r="AG281">
        <f>(Table2[[#This Row],[Close Price]]/Table2[[#This Row],[Current Month Low]])-1</f>
        <v>0.21638411163473892</v>
      </c>
      <c r="AH281">
        <f>(Table2[[#This Row],[Current Month High]]/Table2[[#This Row],[Close Price]])-1</f>
        <v>3.5447432639814869E-2</v>
      </c>
      <c r="AI281">
        <v>3.5447432639814802</v>
      </c>
      <c r="AJ281">
        <v>111.881663113006</v>
      </c>
      <c r="AK281" t="str">
        <f>IF(AND(Table2[[#This Row],[20D EMA]]&gt;Table2[[#This Row],[50D EMA]],Table2[[#This Row],[50D EMA]]&gt;Table2[[#This Row],[200D EMA]]),"Uptrend","Downtrend/NoTrend")</f>
        <v>Uptrend</v>
      </c>
      <c r="AL281">
        <v>0.56999999999999995</v>
      </c>
      <c r="AM281" t="s">
        <v>3033</v>
      </c>
      <c r="AN281">
        <v>3.91</v>
      </c>
      <c r="AO281" t="s">
        <v>3033</v>
      </c>
      <c r="AP281">
        <v>-4.4214117063454003E-2</v>
      </c>
      <c r="AQ281">
        <f>(Table2[[#This Row],[Sharpe Ratio]]-AVERAGE(Table2[Sharpe Ratio]))/_xlfn.STDEV.P(Table2[Sharpe Ratio])</f>
        <v>-1.1478476391904004</v>
      </c>
      <c r="AR2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1.9164110524763163</v>
      </c>
      <c r="AS281">
        <f>_xlfn.RANK.AVG(Table2[[#This Row],[1Y Return vs Nifty Z-Score]],Table2[1Y Return vs Nifty Z-Score])</f>
        <v>215</v>
      </c>
      <c r="AT281">
        <f>_xlfn.RANK.AVG(Table2[[#This Row],[6M Return vs Nifty Z-Score]],Table2[6M Return vs Nifty Z-Score])</f>
        <v>49</v>
      </c>
      <c r="AU281">
        <f>_xlfn.RANK.AVG(Table2[[#This Row],[Sharpe Ratio Z-Score]],Table2[Sharpe Ratio Z-Score])</f>
        <v>629</v>
      </c>
      <c r="AV281">
        <f>(Table2[[#This Row],[Rank 1Y]]+Table2[[#This Row],[Rank 6M]]+Table2[[#This Row],[Rank Sharpe]])/3</f>
        <v>297.66666666666669</v>
      </c>
    </row>
    <row r="282" spans="1:48" x14ac:dyDescent="0.3">
      <c r="A282" t="s">
        <v>988</v>
      </c>
      <c r="B282" t="s">
        <v>989</v>
      </c>
      <c r="C282" t="s">
        <v>2990</v>
      </c>
      <c r="D282" t="s">
        <v>249</v>
      </c>
      <c r="E282">
        <v>13557.726748499999</v>
      </c>
      <c r="F282">
        <v>1948.45</v>
      </c>
      <c r="G282">
        <v>62.160408769876298</v>
      </c>
      <c r="H282">
        <f>(Table2[[#This Row],[1Y Return vs Nifty]]-AVERAGE(Table2[1Y Return vs Nifty]))/_xlfn.STDEV.P(Table2[1Y Return vs Nifty])</f>
        <v>0.20518333489050919</v>
      </c>
      <c r="I282">
        <v>21.790766176945802</v>
      </c>
      <c r="J282">
        <f>(Table2[[#This Row],[1M Return vs Nifty]]-AVERAGE(Table2[1M Return vs Nifty]))/_xlfn.STDEV.P(Table2[1M Return vs Nifty])</f>
        <v>1.8436958768517109</v>
      </c>
      <c r="K282">
        <v>21.343593082861702</v>
      </c>
      <c r="L282">
        <f>(Table2[[#This Row],[6M Return vs Nifty]]-AVERAGE(Table2[6M Return vs Nifty]))/_xlfn.STDEV.P(Table2[6M Return vs Nifty])</f>
        <v>0.26568945638891989</v>
      </c>
      <c r="M282">
        <v>16.484504561904899</v>
      </c>
      <c r="N282">
        <f>(Table2[[#This Row],[1W Return vs Nifty]]-AVERAGE(Table2[1W Return vs Nifty]))/_xlfn.STDEV.P(Table2[1W Return vs Nifty])</f>
        <v>3.9651243165086871</v>
      </c>
      <c r="O282">
        <v>1689.16</v>
      </c>
      <c r="P282">
        <v>1620.3114247784599</v>
      </c>
      <c r="Q282">
        <v>1487.66826274204</v>
      </c>
      <c r="R282">
        <v>76.750394287914204</v>
      </c>
      <c r="S282">
        <f>(Table2[[#This Row],[Close Price]]-Table2[[#This Row],[20D EMA]])/Table2[[#This Row],[20D EMA]]</f>
        <v>0.15350233252030593</v>
      </c>
      <c r="T282">
        <f>(Table2[[#This Row],[Close Price]]-Table2[[#This Row],[50D EMA]])/Table2[[#This Row],[50D EMA]]</f>
        <v>0.20251574493860369</v>
      </c>
      <c r="U282">
        <f>(Table2[[#This Row],[Close Price]]-Table2[[#This Row],[200D EMA]])/Table2[[#This Row],[200D EMA]]</f>
        <v>0.30973419867723495</v>
      </c>
      <c r="V282">
        <v>4.1744991458210796</v>
      </c>
      <c r="W282">
        <v>1918.85</v>
      </c>
      <c r="X282">
        <v>1991.95</v>
      </c>
      <c r="Y282">
        <v>1703</v>
      </c>
      <c r="Z282">
        <v>2020.65</v>
      </c>
      <c r="AA282">
        <v>1318.2</v>
      </c>
      <c r="AB282">
        <v>2020.65</v>
      </c>
      <c r="AC282">
        <f>(Table2[[#This Row],[Close Price]]/Table2[[#This Row],[Day Low]])-1</f>
        <v>1.5425906141699475E-2</v>
      </c>
      <c r="AD282">
        <f>(Table2[[#This Row],[Day High]]/Table2[[#This Row],[Close Price]])-1</f>
        <v>2.2325438168800948E-2</v>
      </c>
      <c r="AE282">
        <f>(Table2[[#This Row],[Close Price]]/Table2[[#This Row],[Current Week Low]])-1</f>
        <v>0.14412800939518489</v>
      </c>
      <c r="AF282">
        <f>(Table2[[#This Row],[Current Week High]]/Table2[[#This Row],[Close Price]])-1</f>
        <v>3.7055095075572808E-2</v>
      </c>
      <c r="AG282">
        <f>(Table2[[#This Row],[Close Price]]/Table2[[#This Row],[Current Month Low]])-1</f>
        <v>0.47811409497800028</v>
      </c>
      <c r="AH282">
        <f>(Table2[[#This Row],[Current Month High]]/Table2[[#This Row],[Close Price]])-1</f>
        <v>3.7055095075572808E-2</v>
      </c>
      <c r="AI282">
        <v>3.7055095075572799</v>
      </c>
      <c r="AJ282">
        <v>100.860780372145</v>
      </c>
      <c r="AK282" t="str">
        <f>IF(AND(Table2[[#This Row],[20D EMA]]&gt;Table2[[#This Row],[50D EMA]],Table2[[#This Row],[50D EMA]]&gt;Table2[[#This Row],[200D EMA]]),"Uptrend","Downtrend/NoTrend")</f>
        <v>Uptrend</v>
      </c>
      <c r="AL282">
        <v>0.12</v>
      </c>
      <c r="AM282" t="s">
        <v>3033</v>
      </c>
      <c r="AN282">
        <v>22.09</v>
      </c>
      <c r="AO282" t="s">
        <v>3033</v>
      </c>
      <c r="AP282">
        <v>2.3585296120979E-2</v>
      </c>
      <c r="AQ282">
        <f>(Table2[[#This Row],[Sharpe Ratio]]-AVERAGE(Table2[Sharpe Ratio]))/_xlfn.STDEV.P(Table2[Sharpe Ratio])</f>
        <v>-0.38027999426876918</v>
      </c>
      <c r="AR2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5.8994129903710579</v>
      </c>
      <c r="AS282">
        <f>_xlfn.RANK.AVG(Table2[[#This Row],[1Y Return vs Nifty Z-Score]],Table2[1Y Return vs Nifty Z-Score])</f>
        <v>225</v>
      </c>
      <c r="AT282">
        <f>_xlfn.RANK.AVG(Table2[[#This Row],[6M Return vs Nifty Z-Score]],Table2[6M Return vs Nifty Z-Score])</f>
        <v>237</v>
      </c>
      <c r="AU282">
        <f>_xlfn.RANK.AVG(Table2[[#This Row],[Sharpe Ratio Z-Score]],Table2[Sharpe Ratio Z-Score])</f>
        <v>437</v>
      </c>
      <c r="AV282">
        <f>(Table2[[#This Row],[Rank 1Y]]+Table2[[#This Row],[Rank 6M]]+Table2[[#This Row],[Rank Sharpe]])/3</f>
        <v>299.66666666666669</v>
      </c>
    </row>
    <row r="283" spans="1:48" x14ac:dyDescent="0.3">
      <c r="A283" t="s">
        <v>1133</v>
      </c>
      <c r="B283" t="s">
        <v>1134</v>
      </c>
      <c r="C283" t="s">
        <v>2992</v>
      </c>
      <c r="D283" t="s">
        <v>196</v>
      </c>
      <c r="E283">
        <v>10244.32812</v>
      </c>
      <c r="F283">
        <v>657.8</v>
      </c>
      <c r="G283">
        <v>71.408395227805599</v>
      </c>
      <c r="H283">
        <f>(Table2[[#This Row],[1Y Return vs Nifty]]-AVERAGE(Table2[1Y Return vs Nifty]))/_xlfn.STDEV.P(Table2[1Y Return vs Nifty])</f>
        <v>0.31486552571632742</v>
      </c>
      <c r="I283">
        <v>13.3823157055762</v>
      </c>
      <c r="J283">
        <f>(Table2[[#This Row],[1M Return vs Nifty]]-AVERAGE(Table2[1M Return vs Nifty]))/_xlfn.STDEV.P(Table2[1M Return vs Nifty])</f>
        <v>1.0327252588920863</v>
      </c>
      <c r="K283">
        <v>8.4637737595962204</v>
      </c>
      <c r="L283">
        <f>(Table2[[#This Row],[6M Return vs Nifty]]-AVERAGE(Table2[6M Return vs Nifty]))/_xlfn.STDEV.P(Table2[6M Return vs Nifty])</f>
        <v>-0.12497112724355228</v>
      </c>
      <c r="M283">
        <v>-5.3022637537542696</v>
      </c>
      <c r="N283">
        <f>(Table2[[#This Row],[1W Return vs Nifty]]-AVERAGE(Table2[1W Return vs Nifty]))/_xlfn.STDEV.P(Table2[1W Return vs Nifty])</f>
        <v>-0.83350387645669277</v>
      </c>
      <c r="O283">
        <v>635.58000000000004</v>
      </c>
      <c r="P283">
        <v>582.33123340675695</v>
      </c>
      <c r="Q283">
        <v>511.86704274588698</v>
      </c>
      <c r="R283">
        <v>61.727960866952699</v>
      </c>
      <c r="S283">
        <f>(Table2[[#This Row],[Close Price]]-Table2[[#This Row],[20D EMA]])/Table2[[#This Row],[20D EMA]]</f>
        <v>3.4960193838698375E-2</v>
      </c>
      <c r="T283">
        <f>(Table2[[#This Row],[Close Price]]-Table2[[#This Row],[50D EMA]])/Table2[[#This Row],[50D EMA]]</f>
        <v>0.12959766240209247</v>
      </c>
      <c r="U283">
        <f>(Table2[[#This Row],[Close Price]]-Table2[[#This Row],[200D EMA]])/Table2[[#This Row],[200D EMA]]</f>
        <v>0.28509934234339918</v>
      </c>
      <c r="V283">
        <v>1.25862672251008</v>
      </c>
      <c r="W283">
        <v>653.1</v>
      </c>
      <c r="X283">
        <v>679.35</v>
      </c>
      <c r="Y283">
        <v>653.1</v>
      </c>
      <c r="Z283">
        <v>703.65</v>
      </c>
      <c r="AA283">
        <v>503.05</v>
      </c>
      <c r="AB283">
        <v>716.9</v>
      </c>
      <c r="AC283">
        <f>(Table2[[#This Row],[Close Price]]/Table2[[#This Row],[Day Low]])-1</f>
        <v>7.1964477109169867E-3</v>
      </c>
      <c r="AD283">
        <f>(Table2[[#This Row],[Day High]]/Table2[[#This Row],[Close Price]])-1</f>
        <v>3.2760717543326434E-2</v>
      </c>
      <c r="AE283">
        <f>(Table2[[#This Row],[Close Price]]/Table2[[#This Row],[Current Week Low]])-1</f>
        <v>7.1964477109169867E-3</v>
      </c>
      <c r="AF283">
        <f>(Table2[[#This Row],[Current Week High]]/Table2[[#This Row],[Close Price]])-1</f>
        <v>6.970203709334144E-2</v>
      </c>
      <c r="AG283">
        <f>(Table2[[#This Row],[Close Price]]/Table2[[#This Row],[Current Month Low]])-1</f>
        <v>0.30762349667031108</v>
      </c>
      <c r="AH283">
        <f>(Table2[[#This Row],[Current Month High]]/Table2[[#This Row],[Close Price]])-1</f>
        <v>8.9844937671024638E-2</v>
      </c>
      <c r="AI283">
        <v>7.6010945576162996</v>
      </c>
      <c r="AJ283">
        <v>105.5625</v>
      </c>
      <c r="AK283" t="str">
        <f>IF(AND(Table2[[#This Row],[20D EMA]]&gt;Table2[[#This Row],[50D EMA]],Table2[[#This Row],[50D EMA]]&gt;Table2[[#This Row],[200D EMA]]),"Uptrend","Downtrend/NoTrend")</f>
        <v>Uptrend</v>
      </c>
      <c r="AL283">
        <v>0.03</v>
      </c>
      <c r="AM283" t="s">
        <v>3033</v>
      </c>
      <c r="AN283">
        <v>12.81</v>
      </c>
      <c r="AO283" t="s">
        <v>3033</v>
      </c>
      <c r="AP283">
        <v>5.0845788884047997E-2</v>
      </c>
      <c r="AQ283">
        <f>(Table2[[#This Row],[Sharpe Ratio]]-AVERAGE(Table2[Sharpe Ratio]))/_xlfn.STDEV.P(Table2[Sharpe Ratio])</f>
        <v>-7.1659738623896851E-2</v>
      </c>
      <c r="AR2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0.31745604228427193</v>
      </c>
      <c r="AS283">
        <f>_xlfn.RANK.AVG(Table2[[#This Row],[1Y Return vs Nifty Z-Score]],Table2[1Y Return vs Nifty Z-Score])</f>
        <v>188</v>
      </c>
      <c r="AT283">
        <f>_xlfn.RANK.AVG(Table2[[#This Row],[6M Return vs Nifty Z-Score]],Table2[6M Return vs Nifty Z-Score])</f>
        <v>348</v>
      </c>
      <c r="AU283">
        <f>_xlfn.RANK.AVG(Table2[[#This Row],[Sharpe Ratio Z-Score]],Table2[Sharpe Ratio Z-Score])</f>
        <v>364</v>
      </c>
      <c r="AV283">
        <f>(Table2[[#This Row],[Rank 1Y]]+Table2[[#This Row],[Rank 6M]]+Table2[[#This Row],[Rank Sharpe]])/3</f>
        <v>300</v>
      </c>
    </row>
    <row r="284" spans="1:48" x14ac:dyDescent="0.3">
      <c r="A284" t="s">
        <v>60</v>
      </c>
      <c r="B284" t="s">
        <v>61</v>
      </c>
      <c r="C284" t="s">
        <v>2994</v>
      </c>
      <c r="D284" t="s">
        <v>62</v>
      </c>
      <c r="E284">
        <v>361147.89968440001</v>
      </c>
      <c r="F284">
        <v>1521.15</v>
      </c>
      <c r="G284">
        <v>25.186343577438901</v>
      </c>
      <c r="H284">
        <f>(Table2[[#This Row],[1Y Return vs Nifty]]-AVERAGE(Table2[1Y Return vs Nifty]))/_xlfn.STDEV.P(Table2[1Y Return vs Nifty])</f>
        <v>-0.23333336195932575</v>
      </c>
      <c r="I284">
        <v>-2.55983313625131</v>
      </c>
      <c r="J284">
        <f>(Table2[[#This Row],[1M Return vs Nifty]]-AVERAGE(Table2[1M Return vs Nifty]))/_xlfn.STDEV.P(Table2[1M Return vs Nifty])</f>
        <v>-0.50484867840855274</v>
      </c>
      <c r="K284">
        <v>10.614523041096501</v>
      </c>
      <c r="L284">
        <f>(Table2[[#This Row],[6M Return vs Nifty]]-AVERAGE(Table2[6M Return vs Nifty]))/_xlfn.STDEV.P(Table2[6M Return vs Nifty])</f>
        <v>-5.9736285941058252E-2</v>
      </c>
      <c r="M284">
        <v>-2.6949512200029302</v>
      </c>
      <c r="N284">
        <f>(Table2[[#This Row],[1W Return vs Nifty]]-AVERAGE(Table2[1W Return vs Nifty]))/_xlfn.STDEV.P(Table2[1W Return vs Nifty])</f>
        <v>-0.25923222445869726</v>
      </c>
      <c r="O284">
        <v>1498.01</v>
      </c>
      <c r="P284">
        <v>1504.6544773917001</v>
      </c>
      <c r="Q284">
        <v>1387.6515093703999</v>
      </c>
      <c r="R284">
        <v>55.4104907278006</v>
      </c>
      <c r="S284">
        <f>(Table2[[#This Row],[Close Price]]-Table2[[#This Row],[20D EMA]])/Table2[[#This Row],[20D EMA]]</f>
        <v>1.544715989879914E-2</v>
      </c>
      <c r="T284">
        <f>(Table2[[#This Row],[Close Price]]-Table2[[#This Row],[50D EMA]])/Table2[[#This Row],[50D EMA]]</f>
        <v>1.0962997057566858E-2</v>
      </c>
      <c r="U284">
        <f>(Table2[[#This Row],[Close Price]]-Table2[[#This Row],[200D EMA]])/Table2[[#This Row],[200D EMA]]</f>
        <v>9.6204623227175087E-2</v>
      </c>
      <c r="V284">
        <v>0.83713113871492395</v>
      </c>
      <c r="W284">
        <v>1495.25</v>
      </c>
      <c r="X284">
        <v>1528.9</v>
      </c>
      <c r="Y284">
        <v>1475.05</v>
      </c>
      <c r="Z284">
        <v>1528.9</v>
      </c>
      <c r="AA284">
        <v>1377.2</v>
      </c>
      <c r="AB284">
        <v>1529.85</v>
      </c>
      <c r="AC284">
        <f>(Table2[[#This Row],[Close Price]]/Table2[[#This Row],[Day Low]])-1</f>
        <v>1.7321518140779091E-2</v>
      </c>
      <c r="AD284">
        <f>(Table2[[#This Row],[Day High]]/Table2[[#This Row],[Close Price]])-1</f>
        <v>5.0948295697335055E-3</v>
      </c>
      <c r="AE284">
        <f>(Table2[[#This Row],[Close Price]]/Table2[[#This Row],[Current Week Low]])-1</f>
        <v>3.1253177858377779E-2</v>
      </c>
      <c r="AF284">
        <f>(Table2[[#This Row],[Current Week High]]/Table2[[#This Row],[Close Price]])-1</f>
        <v>5.0948295697335055E-3</v>
      </c>
      <c r="AG284">
        <f>(Table2[[#This Row],[Close Price]]/Table2[[#This Row],[Current Month Low]])-1</f>
        <v>0.10452367121696193</v>
      </c>
      <c r="AH284">
        <f>(Table2[[#This Row],[Current Month High]]/Table2[[#This Row],[Close Price]])-1</f>
        <v>5.7193570653779613E-3</v>
      </c>
      <c r="AI284">
        <v>7.7375669723564302</v>
      </c>
      <c r="AJ284">
        <v>54.274847870182498</v>
      </c>
      <c r="AK284" t="str">
        <f>IF(AND(Table2[[#This Row],[20D EMA]]&gt;Table2[[#This Row],[50D EMA]],Table2[[#This Row],[50D EMA]]&gt;Table2[[#This Row],[200D EMA]]),"Uptrend","Downtrend/NoTrend")</f>
        <v>Downtrend/NoTrend</v>
      </c>
      <c r="AL284">
        <v>-0.08</v>
      </c>
      <c r="AM284" t="s">
        <v>3034</v>
      </c>
      <c r="AN284">
        <v>0.95</v>
      </c>
      <c r="AO284" t="s">
        <v>3033</v>
      </c>
      <c r="AP284">
        <v>0.10079413949509999</v>
      </c>
      <c r="AQ284">
        <f>(Table2[[#This Row],[Sharpe Ratio]]-AVERAGE(Table2[Sharpe Ratio]))/_xlfn.STDEV.P(Table2[Sharpe Ratio])</f>
        <v>0.49381326542634796</v>
      </c>
      <c r="AR2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4">
        <f>_xlfn.RANK.AVG(Table2[[#This Row],[1Y Return vs Nifty Z-Score]],Table2[1Y Return vs Nifty Z-Score])</f>
        <v>356</v>
      </c>
      <c r="AT284">
        <f>_xlfn.RANK.AVG(Table2[[#This Row],[6M Return vs Nifty Z-Score]],Table2[6M Return vs Nifty Z-Score])</f>
        <v>328</v>
      </c>
      <c r="AU284">
        <f>_xlfn.RANK.AVG(Table2[[#This Row],[Sharpe Ratio Z-Score]],Table2[Sharpe Ratio Z-Score])</f>
        <v>218</v>
      </c>
      <c r="AV284">
        <f>(Table2[[#This Row],[Rank 1Y]]+Table2[[#This Row],[Rank 6M]]+Table2[[#This Row],[Rank Sharpe]])/3</f>
        <v>300.66666666666669</v>
      </c>
    </row>
    <row r="285" spans="1:48" x14ac:dyDescent="0.3">
      <c r="A285" t="s">
        <v>813</v>
      </c>
      <c r="B285" t="s">
        <v>814</v>
      </c>
      <c r="C285" t="s">
        <v>3000</v>
      </c>
      <c r="D285" t="s">
        <v>216</v>
      </c>
      <c r="E285">
        <v>18399.832296299999</v>
      </c>
      <c r="F285">
        <v>434.3</v>
      </c>
      <c r="G285">
        <v>26.340035575688599</v>
      </c>
      <c r="H285">
        <f>(Table2[[#This Row],[1Y Return vs Nifty]]-AVERAGE(Table2[1Y Return vs Nifty]))/_xlfn.STDEV.P(Table2[1Y Return vs Nifty])</f>
        <v>-0.21965044119793697</v>
      </c>
      <c r="I285">
        <v>9.8245650182855098</v>
      </c>
      <c r="J285">
        <f>(Table2[[#This Row],[1M Return vs Nifty]]-AVERAGE(Table2[1M Return vs Nifty]))/_xlfn.STDEV.P(Table2[1M Return vs Nifty])</f>
        <v>0.68959054183066149</v>
      </c>
      <c r="K285">
        <v>38.102356785309503</v>
      </c>
      <c r="L285">
        <f>(Table2[[#This Row],[6M Return vs Nifty]]-AVERAGE(Table2[6M Return vs Nifty]))/_xlfn.STDEV.P(Table2[6M Return vs Nifty])</f>
        <v>0.77400314034959361</v>
      </c>
      <c r="M285">
        <v>0.46360027625384698</v>
      </c>
      <c r="N285">
        <f>(Table2[[#This Row],[1W Return vs Nifty]]-AVERAGE(Table2[1W Return vs Nifty]))/_xlfn.STDEV.P(Table2[1W Return vs Nifty])</f>
        <v>0.4364521487017276</v>
      </c>
      <c r="O285">
        <v>403.05</v>
      </c>
      <c r="P285">
        <v>375.78291223329001</v>
      </c>
      <c r="Q285">
        <v>328.91068877910698</v>
      </c>
      <c r="R285">
        <v>69.955917094895895</v>
      </c>
      <c r="S285">
        <f>(Table2[[#This Row],[Close Price]]-Table2[[#This Row],[20D EMA]])/Table2[[#This Row],[20D EMA]]</f>
        <v>7.7533804738866147E-2</v>
      </c>
      <c r="T285">
        <f>(Table2[[#This Row],[Close Price]]-Table2[[#This Row],[50D EMA]])/Table2[[#This Row],[50D EMA]]</f>
        <v>0.15572045950397548</v>
      </c>
      <c r="U285">
        <f>(Table2[[#This Row],[Close Price]]-Table2[[#This Row],[200D EMA]])/Table2[[#This Row],[200D EMA]]</f>
        <v>0.32041923481444351</v>
      </c>
      <c r="V285">
        <v>1.0017329599642699</v>
      </c>
      <c r="W285">
        <v>424.3</v>
      </c>
      <c r="X285">
        <v>435.3</v>
      </c>
      <c r="Y285">
        <v>415.75</v>
      </c>
      <c r="Z285">
        <v>435.3</v>
      </c>
      <c r="AA285">
        <v>345</v>
      </c>
      <c r="AB285">
        <v>435.3</v>
      </c>
      <c r="AC285">
        <f>(Table2[[#This Row],[Close Price]]/Table2[[#This Row],[Day Low]])-1</f>
        <v>2.3568230025925008E-2</v>
      </c>
      <c r="AD285">
        <f>(Table2[[#This Row],[Day High]]/Table2[[#This Row],[Close Price]])-1</f>
        <v>2.3025558369791366E-3</v>
      </c>
      <c r="AE285">
        <f>(Table2[[#This Row],[Close Price]]/Table2[[#This Row],[Current Week Low]])-1</f>
        <v>4.4618159951894221E-2</v>
      </c>
      <c r="AF285">
        <f>(Table2[[#This Row],[Current Week High]]/Table2[[#This Row],[Close Price]])-1</f>
        <v>2.3025558369791366E-3</v>
      </c>
      <c r="AG285">
        <f>(Table2[[#This Row],[Close Price]]/Table2[[#This Row],[Current Month Low]])-1</f>
        <v>0.25884057971014496</v>
      </c>
      <c r="AH285">
        <f>(Table2[[#This Row],[Current Month High]]/Table2[[#This Row],[Close Price]])-1</f>
        <v>2.3025558369791366E-3</v>
      </c>
      <c r="AI285">
        <v>0.23025558369791299</v>
      </c>
      <c r="AJ285">
        <v>66.845946984248897</v>
      </c>
      <c r="AK285" t="str">
        <f>IF(AND(Table2[[#This Row],[20D EMA]]&gt;Table2[[#This Row],[50D EMA]],Table2[[#This Row],[50D EMA]]&gt;Table2[[#This Row],[200D EMA]]),"Uptrend","Downtrend/NoTrend")</f>
        <v>Uptrend</v>
      </c>
      <c r="AL285">
        <v>0.19</v>
      </c>
      <c r="AM285" t="s">
        <v>3033</v>
      </c>
      <c r="AN285">
        <v>11.16</v>
      </c>
      <c r="AO285" t="s">
        <v>3033</v>
      </c>
      <c r="AP285">
        <v>2.8210689350693E-2</v>
      </c>
      <c r="AQ285">
        <f>(Table2[[#This Row],[Sharpe Ratio]]-AVERAGE(Table2[Sharpe Ratio]))/_xlfn.STDEV.P(Table2[Sharpe Ratio])</f>
        <v>-0.32791520198789453</v>
      </c>
      <c r="AR2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1.3524801876961512</v>
      </c>
      <c r="AS285">
        <f>_xlfn.RANK.AVG(Table2[[#This Row],[1Y Return vs Nifty Z-Score]],Table2[1Y Return vs Nifty Z-Score])</f>
        <v>351</v>
      </c>
      <c r="AT285">
        <f>_xlfn.RANK.AVG(Table2[[#This Row],[6M Return vs Nifty Z-Score]],Table2[6M Return vs Nifty Z-Score])</f>
        <v>129</v>
      </c>
      <c r="AU285">
        <f>_xlfn.RANK.AVG(Table2[[#This Row],[Sharpe Ratio Z-Score]],Table2[Sharpe Ratio Z-Score])</f>
        <v>423</v>
      </c>
      <c r="AV285">
        <f>(Table2[[#This Row],[Rank 1Y]]+Table2[[#This Row],[Rank 6M]]+Table2[[#This Row],[Rank Sharpe]])/3</f>
        <v>301</v>
      </c>
    </row>
    <row r="286" spans="1:48" x14ac:dyDescent="0.3">
      <c r="A286" t="s">
        <v>1051</v>
      </c>
      <c r="B286" t="s">
        <v>1052</v>
      </c>
      <c r="C286" t="s">
        <v>2988</v>
      </c>
      <c r="D286" t="s">
        <v>659</v>
      </c>
      <c r="E286">
        <v>11773.763164829999</v>
      </c>
      <c r="F286">
        <v>696.6</v>
      </c>
      <c r="G286">
        <v>71.555556730866002</v>
      </c>
      <c r="H286">
        <f>(Table2[[#This Row],[1Y Return vs Nifty]]-AVERAGE(Table2[1Y Return vs Nifty]))/_xlfn.STDEV.P(Table2[1Y Return vs Nifty])</f>
        <v>0.31661087819216782</v>
      </c>
      <c r="I286">
        <v>-12.0617189216642</v>
      </c>
      <c r="J286">
        <f>(Table2[[#This Row],[1M Return vs Nifty]]-AVERAGE(Table2[1M Return vs Nifty]))/_xlfn.STDEV.P(Table2[1M Return vs Nifty])</f>
        <v>-1.4212779555287309</v>
      </c>
      <c r="K286">
        <v>27.277935022241401</v>
      </c>
      <c r="L286">
        <f>(Table2[[#This Row],[6M Return vs Nifty]]-AVERAGE(Table2[6M Return vs Nifty]))/_xlfn.STDEV.P(Table2[6M Return vs Nifty])</f>
        <v>0.44568526435223826</v>
      </c>
      <c r="M286">
        <v>-5.9888599258664703</v>
      </c>
      <c r="N286">
        <f>(Table2[[#This Row],[1W Return vs Nifty]]-AVERAGE(Table2[1W Return vs Nifty]))/_xlfn.STDEV.P(Table2[1W Return vs Nifty])</f>
        <v>-0.98472959754317657</v>
      </c>
      <c r="O286">
        <v>706.61</v>
      </c>
      <c r="P286">
        <v>701.31473464721398</v>
      </c>
      <c r="Q286">
        <v>593.23414061366702</v>
      </c>
      <c r="R286">
        <v>39.772224612526401</v>
      </c>
      <c r="S286">
        <f>(Table2[[#This Row],[Close Price]]-Table2[[#This Row],[20D EMA]])/Table2[[#This Row],[20D EMA]]</f>
        <v>-1.4166230310921145E-2</v>
      </c>
      <c r="T286">
        <f>(Table2[[#This Row],[Close Price]]-Table2[[#This Row],[50D EMA]])/Table2[[#This Row],[50D EMA]]</f>
        <v>-6.7227086702885781E-3</v>
      </c>
      <c r="U286">
        <f>(Table2[[#This Row],[Close Price]]-Table2[[#This Row],[200D EMA]])/Table2[[#This Row],[200D EMA]]</f>
        <v>0.17424125199437593</v>
      </c>
      <c r="V286">
        <v>0.46431658855597502</v>
      </c>
      <c r="W286">
        <v>690.05</v>
      </c>
      <c r="X286">
        <v>701.95</v>
      </c>
      <c r="Y286">
        <v>682.25</v>
      </c>
      <c r="Z286">
        <v>704.65</v>
      </c>
      <c r="AA286">
        <v>621.75</v>
      </c>
      <c r="AB286">
        <v>746.85</v>
      </c>
      <c r="AC286">
        <f>(Table2[[#This Row],[Close Price]]/Table2[[#This Row],[Day Low]])-1</f>
        <v>9.4920657923340812E-3</v>
      </c>
      <c r="AD286">
        <f>(Table2[[#This Row],[Day High]]/Table2[[#This Row],[Close Price]])-1</f>
        <v>7.6801607809360295E-3</v>
      </c>
      <c r="AE286">
        <f>(Table2[[#This Row],[Close Price]]/Table2[[#This Row],[Current Week Low]])-1</f>
        <v>2.1033345547819771E-2</v>
      </c>
      <c r="AF286">
        <f>(Table2[[#This Row],[Current Week High]]/Table2[[#This Row],[Close Price]])-1</f>
        <v>1.1556129773183876E-2</v>
      </c>
      <c r="AG286">
        <f>(Table2[[#This Row],[Close Price]]/Table2[[#This Row],[Current Month Low]])-1</f>
        <v>0.12038600723763571</v>
      </c>
      <c r="AH286">
        <f>(Table2[[#This Row],[Current Month High]]/Table2[[#This Row],[Close Price]])-1</f>
        <v>7.2136089577950147E-2</v>
      </c>
      <c r="AI286">
        <v>18.001722652885402</v>
      </c>
      <c r="AJ286">
        <v>104.88235294117599</v>
      </c>
      <c r="AK286" t="str">
        <f>IF(AND(Table2[[#This Row],[20D EMA]]&gt;Table2[[#This Row],[50D EMA]],Table2[[#This Row],[50D EMA]]&gt;Table2[[#This Row],[200D EMA]]),"Uptrend","Downtrend/NoTrend")</f>
        <v>Uptrend</v>
      </c>
      <c r="AL286">
        <v>-0.01</v>
      </c>
      <c r="AM286" t="s">
        <v>3034</v>
      </c>
      <c r="AN286">
        <v>-2.5499999999999998</v>
      </c>
      <c r="AO286" t="s">
        <v>3034</v>
      </c>
      <c r="AQ286">
        <f>(Table2[[#This Row],[Sharpe Ratio]]-AVERAGE(Table2[Sharpe Ratio]))/_xlfn.STDEV.P(Table2[Sharpe Ratio])</f>
        <v>-0.64729278019234593</v>
      </c>
      <c r="AR2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-2.2910041907198475</v>
      </c>
      <c r="AS286">
        <f>_xlfn.RANK.AVG(Table2[[#This Row],[1Y Return vs Nifty Z-Score]],Table2[1Y Return vs Nifty Z-Score])</f>
        <v>186</v>
      </c>
      <c r="AT286">
        <f>_xlfn.RANK.AVG(Table2[[#This Row],[6M Return vs Nifty Z-Score]],Table2[6M Return vs Nifty Z-Score])</f>
        <v>196</v>
      </c>
      <c r="AU286">
        <f>_xlfn.RANK.AVG(Table2[[#This Row],[Sharpe Ratio Z-Score]],Table2[Sharpe Ratio Z-Score])</f>
        <v>524.5</v>
      </c>
      <c r="AV286">
        <f>(Table2[[#This Row],[Rank 1Y]]+Table2[[#This Row],[Rank 6M]]+Table2[[#This Row],[Rank Sharpe]])/3</f>
        <v>302.16666666666669</v>
      </c>
    </row>
    <row r="287" spans="1:48" x14ac:dyDescent="0.3">
      <c r="A287" t="s">
        <v>1121</v>
      </c>
      <c r="B287" t="s">
        <v>1122</v>
      </c>
      <c r="C287" t="s">
        <v>2992</v>
      </c>
      <c r="D287" t="s">
        <v>385</v>
      </c>
      <c r="E287">
        <v>10464.142849914901</v>
      </c>
      <c r="F287">
        <v>397.1</v>
      </c>
      <c r="G287">
        <v>69.6650689936736</v>
      </c>
      <c r="H287">
        <f>(Table2[[#This Row],[1Y Return vs Nifty]]-AVERAGE(Table2[1Y Return vs Nifty]))/_xlfn.STDEV.P(Table2[1Y Return vs Nifty])</f>
        <v>0.29418947460470685</v>
      </c>
      <c r="I287">
        <v>-9.0895237290836199</v>
      </c>
      <c r="J287">
        <f>(Table2[[#This Row],[1M Return vs Nifty]]-AVERAGE(Table2[1M Return vs Nifty]))/_xlfn.STDEV.P(Table2[1M Return vs Nifty])</f>
        <v>-1.134618364652757</v>
      </c>
      <c r="K287">
        <v>-6.1014228942293602</v>
      </c>
      <c r="L287">
        <f>(Table2[[#This Row],[6M Return vs Nifty]]-AVERAGE(Table2[6M Return vs Nifty]))/_xlfn.STDEV.P(Table2[6M Return vs Nifty])</f>
        <v>-0.56675125495287548</v>
      </c>
      <c r="M287">
        <v>-1.1627551454328799</v>
      </c>
      <c r="N287">
        <f>(Table2[[#This Row],[1W Return vs Nifty]]-AVERAGE(Table2[1W Return vs Nifty]))/_xlfn.STDEV.P(Table2[1W Return vs Nifty])</f>
        <v>7.8240464196011883E-2</v>
      </c>
      <c r="O287">
        <v>400.33</v>
      </c>
      <c r="P287">
        <v>408.04929112651701</v>
      </c>
      <c r="Q287">
        <v>382.13069957299098</v>
      </c>
      <c r="R287">
        <v>52.579157246925703</v>
      </c>
      <c r="S287">
        <f>(Table2[[#This Row],[Close Price]]-Table2[[#This Row],[20D EMA]])/Table2[[#This Row],[20D EMA]]</f>
        <v>-8.0683436165162777E-3</v>
      </c>
      <c r="T287">
        <f>(Table2[[#This Row],[Close Price]]-Table2[[#This Row],[50D EMA]])/Table2[[#This Row],[50D EMA]]</f>
        <v>-2.6833256090921916E-2</v>
      </c>
      <c r="U287">
        <f>(Table2[[#This Row],[Close Price]]-Table2[[#This Row],[200D EMA]])/Table2[[#This Row],[200D EMA]]</f>
        <v>3.9173247382993243E-2</v>
      </c>
      <c r="V287">
        <v>1.31824280975954</v>
      </c>
      <c r="W287">
        <v>395</v>
      </c>
      <c r="X287">
        <v>403.85</v>
      </c>
      <c r="Y287">
        <v>390</v>
      </c>
      <c r="Z287">
        <v>404</v>
      </c>
      <c r="AA287">
        <v>358.6</v>
      </c>
      <c r="AB287">
        <v>425.25</v>
      </c>
      <c r="AC287">
        <f>(Table2[[#This Row],[Close Price]]/Table2[[#This Row],[Day Low]])-1</f>
        <v>5.3164556962026488E-3</v>
      </c>
      <c r="AD287">
        <f>(Table2[[#This Row],[Day High]]/Table2[[#This Row],[Close Price]])-1</f>
        <v>1.6998237219843837E-2</v>
      </c>
      <c r="AE287">
        <f>(Table2[[#This Row],[Close Price]]/Table2[[#This Row],[Current Week Low]])-1</f>
        <v>1.8205128205128318E-2</v>
      </c>
      <c r="AF287">
        <f>(Table2[[#This Row],[Current Week High]]/Table2[[#This Row],[Close Price]])-1</f>
        <v>1.7375975824729162E-2</v>
      </c>
      <c r="AG287">
        <f>(Table2[[#This Row],[Close Price]]/Table2[[#This Row],[Current Month Low]])-1</f>
        <v>0.1073619631901841</v>
      </c>
      <c r="AH287">
        <f>(Table2[[#This Row],[Current Month High]]/Table2[[#This Row],[Close Price]])-1</f>
        <v>7.0888944850163726E-2</v>
      </c>
      <c r="AI287">
        <v>39.498866784185303</v>
      </c>
      <c r="AJ287">
        <v>106.232147494157</v>
      </c>
      <c r="AK287" t="str">
        <f>IF(AND(Table2[[#This Row],[20D EMA]]&gt;Table2[[#This Row],[50D EMA]],Table2[[#This Row],[50D EMA]]&gt;Table2[[#This Row],[200D EMA]]),"Uptrend","Downtrend/NoTrend")</f>
        <v>Downtrend/NoTrend</v>
      </c>
      <c r="AL287">
        <v>-0.19</v>
      </c>
      <c r="AM287" t="s">
        <v>3034</v>
      </c>
      <c r="AN287">
        <v>-2.87</v>
      </c>
      <c r="AO287" t="s">
        <v>3034</v>
      </c>
      <c r="AP287">
        <v>9.9873019850334005E-2</v>
      </c>
      <c r="AQ287">
        <f>(Table2[[#This Row],[Sharpe Ratio]]-AVERAGE(Table2[Sharpe Ratio]))/_xlfn.STDEV.P(Table2[Sharpe Ratio])</f>
        <v>0.48338512743493517</v>
      </c>
      <c r="AR2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7">
        <f>_xlfn.RANK.AVG(Table2[[#This Row],[1Y Return vs Nifty Z-Score]],Table2[1Y Return vs Nifty Z-Score])</f>
        <v>198</v>
      </c>
      <c r="AT287">
        <f>_xlfn.RANK.AVG(Table2[[#This Row],[6M Return vs Nifty Z-Score]],Table2[6M Return vs Nifty Z-Score])</f>
        <v>490</v>
      </c>
      <c r="AU287">
        <f>_xlfn.RANK.AVG(Table2[[#This Row],[Sharpe Ratio Z-Score]],Table2[Sharpe Ratio Z-Score])</f>
        <v>219</v>
      </c>
      <c r="AV287">
        <f>(Table2[[#This Row],[Rank 1Y]]+Table2[[#This Row],[Rank 6M]]+Table2[[#This Row],[Rank Sharpe]])/3</f>
        <v>302.33333333333331</v>
      </c>
    </row>
    <row r="288" spans="1:48" x14ac:dyDescent="0.3">
      <c r="A288" t="s">
        <v>1961</v>
      </c>
      <c r="B288" t="s">
        <v>1962</v>
      </c>
      <c r="C288" t="s">
        <v>3002</v>
      </c>
      <c r="D288" t="s">
        <v>284</v>
      </c>
      <c r="E288">
        <v>3112.0869074000002</v>
      </c>
      <c r="F288">
        <v>301.14999999999998</v>
      </c>
      <c r="G288">
        <v>26.6560039579525</v>
      </c>
      <c r="H288">
        <f>(Table2[[#This Row],[1Y Return vs Nifty]]-AVERAGE(Table2[1Y Return vs Nifty]))/_xlfn.STDEV.P(Table2[1Y Return vs Nifty])</f>
        <v>-0.21590301957745225</v>
      </c>
      <c r="I288">
        <v>12.9775060523289</v>
      </c>
      <c r="J288">
        <f>(Table2[[#This Row],[1M Return vs Nifty]]-AVERAGE(Table2[1M Return vs Nifty]))/_xlfn.STDEV.P(Table2[1M Return vs Nifty])</f>
        <v>0.9936825439747784</v>
      </c>
      <c r="K288">
        <v>21.9013896298368</v>
      </c>
      <c r="L288">
        <f>(Table2[[#This Row],[6M Return vs Nifty]]-AVERAGE(Table2[6M Return vs Nifty]))/_xlfn.STDEV.P(Table2[6M Return vs Nifty])</f>
        <v>0.28260810401279218</v>
      </c>
      <c r="M288">
        <v>-6.7822744660935301</v>
      </c>
      <c r="N288">
        <f>(Table2[[#This Row],[1W Return vs Nifty]]-AVERAGE(Table2[1W Return vs Nifty]))/_xlfn.STDEV.P(Table2[1W Return vs Nifty])</f>
        <v>-1.1594825175852805</v>
      </c>
      <c r="O288">
        <v>291.05</v>
      </c>
      <c r="P288">
        <v>274.62550283857797</v>
      </c>
      <c r="Q288">
        <v>242.938105998856</v>
      </c>
      <c r="R288">
        <v>56.711336717789301</v>
      </c>
      <c r="S288">
        <f>(Table2[[#This Row],[Close Price]]-Table2[[#This Row],[20D EMA]])/Table2[[#This Row],[20D EMA]]</f>
        <v>3.4701941247208268E-2</v>
      </c>
      <c r="T288">
        <f>(Table2[[#This Row],[Close Price]]-Table2[[#This Row],[50D EMA]])/Table2[[#This Row],[50D EMA]]</f>
        <v>9.658424613613846E-2</v>
      </c>
      <c r="U288">
        <f>(Table2[[#This Row],[Close Price]]-Table2[[#This Row],[200D EMA]])/Table2[[#This Row],[200D EMA]]</f>
        <v>0.23961615145471701</v>
      </c>
      <c r="V288">
        <v>1.6454551765671399</v>
      </c>
      <c r="W288">
        <v>298.95</v>
      </c>
      <c r="X288">
        <v>308.64999999999998</v>
      </c>
      <c r="Y288">
        <v>298.95</v>
      </c>
      <c r="Z288">
        <v>312.39999999999998</v>
      </c>
      <c r="AA288">
        <v>221</v>
      </c>
      <c r="AB288">
        <v>331</v>
      </c>
      <c r="AC288">
        <f>(Table2[[#This Row],[Close Price]]/Table2[[#This Row],[Day Low]])-1</f>
        <v>7.3590901488542748E-3</v>
      </c>
      <c r="AD288">
        <f>(Table2[[#This Row],[Day High]]/Table2[[#This Row],[Close Price]])-1</f>
        <v>2.4904532624937747E-2</v>
      </c>
      <c r="AE288">
        <f>(Table2[[#This Row],[Close Price]]/Table2[[#This Row],[Current Week Low]])-1</f>
        <v>7.3590901488542748E-3</v>
      </c>
      <c r="AF288">
        <f>(Table2[[#This Row],[Current Week High]]/Table2[[#This Row],[Close Price]])-1</f>
        <v>3.7356798937406621E-2</v>
      </c>
      <c r="AG288">
        <f>(Table2[[#This Row],[Close Price]]/Table2[[#This Row],[Current Month Low]])-1</f>
        <v>0.36266968325791837</v>
      </c>
      <c r="AH288">
        <f>(Table2[[#This Row],[Current Month High]]/Table2[[#This Row],[Close Price]])-1</f>
        <v>9.9120039847252261E-2</v>
      </c>
      <c r="AI288">
        <v>9.9120039847252208</v>
      </c>
      <c r="AJ288">
        <v>62.9599567099566</v>
      </c>
      <c r="AK288" t="str">
        <f>IF(AND(Table2[[#This Row],[20D EMA]]&gt;Table2[[#This Row],[50D EMA]],Table2[[#This Row],[50D EMA]]&gt;Table2[[#This Row],[200D EMA]]),"Uptrend","Downtrend/NoTrend")</f>
        <v>Uptrend</v>
      </c>
      <c r="AL288">
        <v>0.13</v>
      </c>
      <c r="AM288" t="s">
        <v>3033</v>
      </c>
      <c r="AN288">
        <v>12.14</v>
      </c>
      <c r="AO288" t="s">
        <v>3033</v>
      </c>
      <c r="AP288">
        <v>5.9872975726925001E-2</v>
      </c>
      <c r="AQ288">
        <f>(Table2[[#This Row],[Sharpe Ratio]]-AVERAGE(Table2[Sharpe Ratio]))/_xlfn.STDEV.P(Table2[Sharpe Ratio])</f>
        <v>3.0538440089035682E-2</v>
      </c>
      <c r="AR2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-6.855644908612657E-2</v>
      </c>
      <c r="AS288">
        <f>_xlfn.RANK.AVG(Table2[[#This Row],[1Y Return vs Nifty Z-Score]],Table2[1Y Return vs Nifty Z-Score])</f>
        <v>349</v>
      </c>
      <c r="AT288">
        <f>_xlfn.RANK.AVG(Table2[[#This Row],[6M Return vs Nifty Z-Score]],Table2[6M Return vs Nifty Z-Score])</f>
        <v>230</v>
      </c>
      <c r="AU288">
        <f>_xlfn.RANK.AVG(Table2[[#This Row],[Sharpe Ratio Z-Score]],Table2[Sharpe Ratio Z-Score])</f>
        <v>328</v>
      </c>
      <c r="AV288">
        <f>(Table2[[#This Row],[Rank 1Y]]+Table2[[#This Row],[Rank 6M]]+Table2[[#This Row],[Rank Sharpe]])/3</f>
        <v>302.33333333333331</v>
      </c>
    </row>
    <row r="289" spans="1:48" x14ac:dyDescent="0.3">
      <c r="A289" t="s">
        <v>1503</v>
      </c>
      <c r="B289" t="s">
        <v>1504</v>
      </c>
      <c r="C289" t="s">
        <v>3002</v>
      </c>
      <c r="D289" t="s">
        <v>162</v>
      </c>
      <c r="E289">
        <v>6108.9586762500003</v>
      </c>
      <c r="F289">
        <v>904.85</v>
      </c>
      <c r="G289">
        <v>54.526632669718197</v>
      </c>
      <c r="H289">
        <f>(Table2[[#This Row],[1Y Return vs Nifty]]-AVERAGE(Table2[1Y Return vs Nifty]))/_xlfn.STDEV.P(Table2[1Y Return vs Nifty])</f>
        <v>0.11464586592382266</v>
      </c>
      <c r="I289">
        <v>2.7659036507632599</v>
      </c>
      <c r="J289">
        <f>(Table2[[#This Row],[1M Return vs Nifty]]-AVERAGE(Table2[1M Return vs Nifty]))/_xlfn.STDEV.P(Table2[1M Return vs Nifty])</f>
        <v>8.8031612450872546E-3</v>
      </c>
      <c r="K289">
        <v>53.646746101620401</v>
      </c>
      <c r="L289">
        <f>(Table2[[#This Row],[6M Return vs Nifty]]-AVERAGE(Table2[6M Return vs Nifty]))/_xlfn.STDEV.P(Table2[6M Return vs Nifty])</f>
        <v>1.2454833723394296</v>
      </c>
      <c r="M289">
        <v>3.7600776511317799</v>
      </c>
      <c r="N289">
        <f>(Table2[[#This Row],[1W Return vs Nifty]]-AVERAGE(Table2[1W Return vs Nifty]))/_xlfn.STDEV.P(Table2[1W Return vs Nifty])</f>
        <v>1.1625152820390483</v>
      </c>
      <c r="O289">
        <v>832.05</v>
      </c>
      <c r="P289">
        <v>771.37812933415103</v>
      </c>
      <c r="Q289">
        <v>623.87547966804595</v>
      </c>
      <c r="R289">
        <v>73.424134558343695</v>
      </c>
      <c r="S289">
        <f>(Table2[[#This Row],[Close Price]]-Table2[[#This Row],[20D EMA]])/Table2[[#This Row],[20D EMA]]</f>
        <v>8.7494741902529982E-2</v>
      </c>
      <c r="T289">
        <f>(Table2[[#This Row],[Close Price]]-Table2[[#This Row],[50D EMA]])/Table2[[#This Row],[50D EMA]]</f>
        <v>0.17303040569877334</v>
      </c>
      <c r="U289">
        <f>(Table2[[#This Row],[Close Price]]-Table2[[#This Row],[200D EMA]])/Table2[[#This Row],[200D EMA]]</f>
        <v>0.45036955208025814</v>
      </c>
      <c r="V289">
        <v>0.88183650386608503</v>
      </c>
      <c r="W289">
        <v>880</v>
      </c>
      <c r="X289">
        <v>922</v>
      </c>
      <c r="Y289">
        <v>871.05</v>
      </c>
      <c r="Z289">
        <v>922</v>
      </c>
      <c r="AA289">
        <v>680</v>
      </c>
      <c r="AB289">
        <v>922</v>
      </c>
      <c r="AC289">
        <f>(Table2[[#This Row],[Close Price]]/Table2[[#This Row],[Day Low]])-1</f>
        <v>2.8238636363636438E-2</v>
      </c>
      <c r="AD289">
        <f>(Table2[[#This Row],[Day High]]/Table2[[#This Row],[Close Price]])-1</f>
        <v>1.895341769354042E-2</v>
      </c>
      <c r="AE289">
        <f>(Table2[[#This Row],[Close Price]]/Table2[[#This Row],[Current Week Low]])-1</f>
        <v>3.8803742609494263E-2</v>
      </c>
      <c r="AF289">
        <f>(Table2[[#This Row],[Current Week High]]/Table2[[#This Row],[Close Price]])-1</f>
        <v>1.895341769354042E-2</v>
      </c>
      <c r="AG289">
        <f>(Table2[[#This Row],[Close Price]]/Table2[[#This Row],[Current Month Low]])-1</f>
        <v>0.33066176470588249</v>
      </c>
      <c r="AH289">
        <f>(Table2[[#This Row],[Current Month High]]/Table2[[#This Row],[Close Price]])-1</f>
        <v>1.895341769354042E-2</v>
      </c>
      <c r="AI289">
        <v>1.89534176935404</v>
      </c>
      <c r="AJ289">
        <v>107.01212537176799</v>
      </c>
      <c r="AK289" t="str">
        <f>IF(AND(Table2[[#This Row],[20D EMA]]&gt;Table2[[#This Row],[50D EMA]],Table2[[#This Row],[50D EMA]]&gt;Table2[[#This Row],[200D EMA]]),"Uptrend","Downtrend/NoTrend")</f>
        <v>Uptrend</v>
      </c>
      <c r="AL289">
        <v>0.27</v>
      </c>
      <c r="AM289" t="s">
        <v>3033</v>
      </c>
      <c r="AN289">
        <v>14.23</v>
      </c>
      <c r="AO289" t="s">
        <v>3033</v>
      </c>
      <c r="AP289">
        <v>-1.4849819924190001E-2</v>
      </c>
      <c r="AQ289">
        <f>(Table2[[#This Row],[Sharpe Ratio]]-AVERAGE(Table2[Sharpe Ratio]))/_xlfn.STDEV.P(Table2[Sharpe Ratio])</f>
        <v>-0.81540988875366183</v>
      </c>
      <c r="AR2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1.716037792793726</v>
      </c>
      <c r="AS289">
        <f>_xlfn.RANK.AVG(Table2[[#This Row],[1Y Return vs Nifty Z-Score]],Table2[1Y Return vs Nifty Z-Score])</f>
        <v>248</v>
      </c>
      <c r="AT289">
        <f>_xlfn.RANK.AVG(Table2[[#This Row],[6M Return vs Nifty Z-Score]],Table2[6M Return vs Nifty Z-Score])</f>
        <v>77</v>
      </c>
      <c r="AU289">
        <f>_xlfn.RANK.AVG(Table2[[#This Row],[Sharpe Ratio Z-Score]],Table2[Sharpe Ratio Z-Score])</f>
        <v>585</v>
      </c>
      <c r="AV289">
        <f>(Table2[[#This Row],[Rank 1Y]]+Table2[[#This Row],[Rank 6M]]+Table2[[#This Row],[Rank Sharpe]])/3</f>
        <v>303.33333333333331</v>
      </c>
    </row>
    <row r="290" spans="1:48" x14ac:dyDescent="0.3">
      <c r="A290" t="s">
        <v>1374</v>
      </c>
      <c r="B290" t="s">
        <v>1375</v>
      </c>
      <c r="C290" t="s">
        <v>2991</v>
      </c>
      <c r="D290" t="s">
        <v>46</v>
      </c>
      <c r="E290">
        <v>7514.4794476050001</v>
      </c>
      <c r="F290">
        <v>202.19</v>
      </c>
      <c r="G290">
        <v>46.977449569827897</v>
      </c>
      <c r="H290">
        <f>(Table2[[#This Row],[1Y Return vs Nifty]]-AVERAGE(Table2[1Y Return vs Nifty]))/_xlfn.STDEV.P(Table2[1Y Return vs Nifty])</f>
        <v>2.5111679740919428E-2</v>
      </c>
      <c r="I290">
        <v>-3.9910783843205602</v>
      </c>
      <c r="J290">
        <f>(Table2[[#This Row],[1M Return vs Nifty]]-AVERAGE(Table2[1M Return vs Nifty]))/_xlfn.STDEV.P(Table2[1M Return vs Nifty])</f>
        <v>-0.6428881242292328</v>
      </c>
      <c r="K290">
        <v>-13.075478925908399</v>
      </c>
      <c r="L290">
        <f>(Table2[[#This Row],[6M Return vs Nifty]]-AVERAGE(Table2[6M Return vs Nifty]))/_xlfn.STDEV.P(Table2[6M Return vs Nifty])</f>
        <v>-0.77828285576500111</v>
      </c>
      <c r="M290">
        <v>-2.57063637710444</v>
      </c>
      <c r="N290">
        <f>(Table2[[#This Row],[1W Return vs Nifty]]-AVERAGE(Table2[1W Return vs Nifty]))/_xlfn.STDEV.P(Table2[1W Return vs Nifty])</f>
        <v>-0.23185135267020004</v>
      </c>
      <c r="O290">
        <v>199.35</v>
      </c>
      <c r="P290">
        <v>200.700007776994</v>
      </c>
      <c r="Q290">
        <v>187.23107161366201</v>
      </c>
      <c r="R290">
        <v>55.657914259229003</v>
      </c>
      <c r="S290">
        <f>(Table2[[#This Row],[Close Price]]-Table2[[#This Row],[20D EMA]])/Table2[[#This Row],[20D EMA]]</f>
        <v>1.42463004765488E-2</v>
      </c>
      <c r="T290">
        <f>(Table2[[#This Row],[Close Price]]-Table2[[#This Row],[50D EMA]])/Table2[[#This Row],[50D EMA]]</f>
        <v>7.4239769071737655E-3</v>
      </c>
      <c r="U290">
        <f>(Table2[[#This Row],[Close Price]]-Table2[[#This Row],[200D EMA]])/Table2[[#This Row],[200D EMA]]</f>
        <v>7.989554435283408E-2</v>
      </c>
      <c r="V290">
        <v>1.3110705207625999</v>
      </c>
      <c r="W290">
        <v>200.03</v>
      </c>
      <c r="X290">
        <v>206.7</v>
      </c>
      <c r="Y290">
        <v>200.03</v>
      </c>
      <c r="Z290">
        <v>210.4</v>
      </c>
      <c r="AA290">
        <v>170.5</v>
      </c>
      <c r="AB290">
        <v>210.4</v>
      </c>
      <c r="AC290">
        <f>(Table2[[#This Row],[Close Price]]/Table2[[#This Row],[Day Low]])-1</f>
        <v>1.0798380242963646E-2</v>
      </c>
      <c r="AD290">
        <f>(Table2[[#This Row],[Day High]]/Table2[[#This Row],[Close Price]])-1</f>
        <v>2.2305752015431057E-2</v>
      </c>
      <c r="AE290">
        <f>(Table2[[#This Row],[Close Price]]/Table2[[#This Row],[Current Week Low]])-1</f>
        <v>1.0798380242963646E-2</v>
      </c>
      <c r="AF290">
        <f>(Table2[[#This Row],[Current Week High]]/Table2[[#This Row],[Close Price]])-1</f>
        <v>4.0605371185518546E-2</v>
      </c>
      <c r="AG290">
        <f>(Table2[[#This Row],[Close Price]]/Table2[[#This Row],[Current Month Low]])-1</f>
        <v>0.18586510263929612</v>
      </c>
      <c r="AH290">
        <f>(Table2[[#This Row],[Current Month High]]/Table2[[#This Row],[Close Price]])-1</f>
        <v>4.0605371185518546E-2</v>
      </c>
      <c r="AI290">
        <v>23.299866462238398</v>
      </c>
      <c r="AJ290">
        <v>86.953305594082195</v>
      </c>
      <c r="AK290" t="str">
        <f>IF(AND(Table2[[#This Row],[20D EMA]]&gt;Table2[[#This Row],[50D EMA]],Table2[[#This Row],[50D EMA]]&gt;Table2[[#This Row],[200D EMA]]),"Uptrend","Downtrend/NoTrend")</f>
        <v>Downtrend/NoTrend</v>
      </c>
      <c r="AL290">
        <v>-0.11</v>
      </c>
      <c r="AM290" t="s">
        <v>3034</v>
      </c>
      <c r="AN290">
        <v>3.79</v>
      </c>
      <c r="AO290" t="s">
        <v>3033</v>
      </c>
      <c r="AP290">
        <v>0.17298376037468</v>
      </c>
      <c r="AQ290">
        <f>(Table2[[#This Row],[Sharpe Ratio]]-AVERAGE(Table2[Sharpe Ratio]))/_xlfn.STDEV.P(Table2[Sharpe Ratio])</f>
        <v>1.3110831308098889</v>
      </c>
      <c r="AR2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0">
        <f>_xlfn.RANK.AVG(Table2[[#This Row],[1Y Return vs Nifty Z-Score]],Table2[1Y Return vs Nifty Z-Score])</f>
        <v>271</v>
      </c>
      <c r="AT290">
        <f>_xlfn.RANK.AVG(Table2[[#This Row],[6M Return vs Nifty Z-Score]],Table2[6M Return vs Nifty Z-Score])</f>
        <v>573</v>
      </c>
      <c r="AU290">
        <f>_xlfn.RANK.AVG(Table2[[#This Row],[Sharpe Ratio Z-Score]],Table2[Sharpe Ratio Z-Score])</f>
        <v>69</v>
      </c>
      <c r="AV290">
        <f>(Table2[[#This Row],[Rank 1Y]]+Table2[[#This Row],[Rank 6M]]+Table2[[#This Row],[Rank Sharpe]])/3</f>
        <v>304.33333333333331</v>
      </c>
    </row>
    <row r="291" spans="1:48" x14ac:dyDescent="0.3">
      <c r="A291" t="s">
        <v>1643</v>
      </c>
      <c r="B291" t="s">
        <v>1644</v>
      </c>
      <c r="C291" t="s">
        <v>2990</v>
      </c>
      <c r="D291" t="s">
        <v>1645</v>
      </c>
      <c r="E291">
        <v>4947.3462041250004</v>
      </c>
      <c r="F291">
        <v>944.95</v>
      </c>
      <c r="G291">
        <v>56.302768838804901</v>
      </c>
      <c r="H291">
        <f>(Table2[[#This Row],[1Y Return vs Nifty]]-AVERAGE(Table2[1Y Return vs Nifty]))/_xlfn.STDEV.P(Table2[1Y Return vs Nifty])</f>
        <v>0.13571104666523406</v>
      </c>
      <c r="I291">
        <v>9.9140076309528204</v>
      </c>
      <c r="J291">
        <f>(Table2[[#This Row],[1M Return vs Nifty]]-AVERAGE(Table2[1M Return vs Nifty]))/_xlfn.STDEV.P(Table2[1M Return vs Nifty])</f>
        <v>0.69821702195487845</v>
      </c>
      <c r="K291">
        <v>41.9676447277336</v>
      </c>
      <c r="L291">
        <f>(Table2[[#This Row],[6M Return vs Nifty]]-AVERAGE(Table2[6M Return vs Nifty]))/_xlfn.STDEV.P(Table2[6M Return vs Nifty])</f>
        <v>0.89124202434289124</v>
      </c>
      <c r="M291">
        <v>1.4765625574122001</v>
      </c>
      <c r="N291">
        <f>(Table2[[#This Row],[1W Return vs Nifty]]-AVERAGE(Table2[1W Return vs Nifty]))/_xlfn.STDEV.P(Table2[1W Return vs Nifty])</f>
        <v>0.65956139052917628</v>
      </c>
      <c r="O291">
        <v>929.52</v>
      </c>
      <c r="P291">
        <v>864.39119789067001</v>
      </c>
      <c r="Q291">
        <v>718.82428049570399</v>
      </c>
      <c r="R291">
        <v>57.329817103101199</v>
      </c>
      <c r="S291">
        <f>(Table2[[#This Row],[Close Price]]-Table2[[#This Row],[20D EMA]])/Table2[[#This Row],[20D EMA]]</f>
        <v>1.6599965573629468E-2</v>
      </c>
      <c r="T291">
        <f>(Table2[[#This Row],[Close Price]]-Table2[[#This Row],[50D EMA]])/Table2[[#This Row],[50D EMA]]</f>
        <v>9.3197156919128277E-2</v>
      </c>
      <c r="U291">
        <f>(Table2[[#This Row],[Close Price]]-Table2[[#This Row],[200D EMA]])/Table2[[#This Row],[200D EMA]]</f>
        <v>0.31457718616343744</v>
      </c>
      <c r="V291">
        <v>1.1222579410601601</v>
      </c>
      <c r="W291">
        <v>940</v>
      </c>
      <c r="X291">
        <v>988.85</v>
      </c>
      <c r="Y291">
        <v>940</v>
      </c>
      <c r="Z291">
        <v>1019</v>
      </c>
      <c r="AA291">
        <v>816.3</v>
      </c>
      <c r="AB291">
        <v>1039.55</v>
      </c>
      <c r="AC291">
        <f>(Table2[[#This Row],[Close Price]]/Table2[[#This Row],[Day Low]])-1</f>
        <v>5.2659574468085779E-3</v>
      </c>
      <c r="AD291">
        <f>(Table2[[#This Row],[Day High]]/Table2[[#This Row],[Close Price]])-1</f>
        <v>4.6457484522990589E-2</v>
      </c>
      <c r="AE291">
        <f>(Table2[[#This Row],[Close Price]]/Table2[[#This Row],[Current Week Low]])-1</f>
        <v>5.2659574468085779E-3</v>
      </c>
      <c r="AF291">
        <f>(Table2[[#This Row],[Current Week High]]/Table2[[#This Row],[Close Price]])-1</f>
        <v>7.8363934599714247E-2</v>
      </c>
      <c r="AG291">
        <f>(Table2[[#This Row],[Close Price]]/Table2[[#This Row],[Current Month Low]])-1</f>
        <v>0.15760137204459146</v>
      </c>
      <c r="AH291">
        <f>(Table2[[#This Row],[Current Month High]]/Table2[[#This Row],[Close Price]])-1</f>
        <v>0.10011111699031683</v>
      </c>
      <c r="AI291">
        <v>10.0111116990316</v>
      </c>
      <c r="AJ291">
        <v>89.368737474949896</v>
      </c>
      <c r="AK291" t="str">
        <f>IF(AND(Table2[[#This Row],[20D EMA]]&gt;Table2[[#This Row],[50D EMA]],Table2[[#This Row],[50D EMA]]&gt;Table2[[#This Row],[200D EMA]]),"Uptrend","Downtrend/NoTrend")</f>
        <v>Uptrend</v>
      </c>
      <c r="AL291">
        <v>0.34</v>
      </c>
      <c r="AM291" t="s">
        <v>3033</v>
      </c>
      <c r="AN291">
        <v>-0.62</v>
      </c>
      <c r="AO291" t="s">
        <v>3034</v>
      </c>
      <c r="AP291">
        <v>-6.3449264978729996E-3</v>
      </c>
      <c r="AQ291">
        <f>(Table2[[#This Row],[Sharpe Ratio]]-AVERAGE(Table2[Sharpe Ratio]))/_xlfn.STDEV.P(Table2[Sharpe Ratio])</f>
        <v>-0.7191246746060197</v>
      </c>
      <c r="AR2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1.6656068088861602</v>
      </c>
      <c r="AS291">
        <f>_xlfn.RANK.AVG(Table2[[#This Row],[1Y Return vs Nifty Z-Score]],Table2[1Y Return vs Nifty Z-Score])</f>
        <v>241</v>
      </c>
      <c r="AT291">
        <f>_xlfn.RANK.AVG(Table2[[#This Row],[6M Return vs Nifty Z-Score]],Table2[6M Return vs Nifty Z-Score])</f>
        <v>113</v>
      </c>
      <c r="AU291">
        <f>_xlfn.RANK.AVG(Table2[[#This Row],[Sharpe Ratio Z-Score]],Table2[Sharpe Ratio Z-Score])</f>
        <v>562</v>
      </c>
      <c r="AV291">
        <f>(Table2[[#This Row],[Rank 1Y]]+Table2[[#This Row],[Rank 6M]]+Table2[[#This Row],[Rank Sharpe]])/3</f>
        <v>305.33333333333331</v>
      </c>
    </row>
    <row r="292" spans="1:48" x14ac:dyDescent="0.3">
      <c r="A292" t="s">
        <v>1343</v>
      </c>
      <c r="B292" t="s">
        <v>1344</v>
      </c>
      <c r="C292" t="s">
        <v>2991</v>
      </c>
      <c r="D292" t="s">
        <v>46</v>
      </c>
      <c r="E292">
        <v>7813.7280502399899</v>
      </c>
      <c r="F292">
        <v>542.54999999999995</v>
      </c>
      <c r="G292">
        <v>103.220736478443</v>
      </c>
      <c r="H292">
        <f>(Table2[[#This Row],[1Y Return vs Nifty]]-AVERAGE(Table2[1Y Return vs Nifty]))/_xlfn.STDEV.P(Table2[1Y Return vs Nifty])</f>
        <v>0.69216357859969324</v>
      </c>
      <c r="I292">
        <v>21.019908676621199</v>
      </c>
      <c r="J292">
        <f>(Table2[[#This Row],[1M Return vs Nifty]]-AVERAGE(Table2[1M Return vs Nifty]))/_xlfn.STDEV.P(Table2[1M Return vs Nifty])</f>
        <v>1.7693489106032163</v>
      </c>
      <c r="K292">
        <v>27.101919571623998</v>
      </c>
      <c r="L292">
        <f>(Table2[[#This Row],[6M Return vs Nifty]]-AVERAGE(Table2[6M Return vs Nifty]))/_xlfn.STDEV.P(Table2[6M Return vs Nifty])</f>
        <v>0.44034650167702599</v>
      </c>
      <c r="M292">
        <v>7.0955587135388498</v>
      </c>
      <c r="N292">
        <f>(Table2[[#This Row],[1W Return vs Nifty]]-AVERAGE(Table2[1W Return vs Nifty]))/_xlfn.STDEV.P(Table2[1W Return vs Nifty])</f>
        <v>1.8971691431013433</v>
      </c>
      <c r="O292">
        <v>490.28</v>
      </c>
      <c r="P292">
        <v>463.07806160370899</v>
      </c>
      <c r="Q292">
        <v>403.20516656113</v>
      </c>
      <c r="R292">
        <v>69.272135530832799</v>
      </c>
      <c r="S292">
        <f>(Table2[[#This Row],[Close Price]]-Table2[[#This Row],[20D EMA]])/Table2[[#This Row],[20D EMA]]</f>
        <v>0.10661254793179405</v>
      </c>
      <c r="T292">
        <f>(Table2[[#This Row],[Close Price]]-Table2[[#This Row],[50D EMA]])/Table2[[#This Row],[50D EMA]]</f>
        <v>0.17161672077720047</v>
      </c>
      <c r="U292">
        <f>(Table2[[#This Row],[Close Price]]-Table2[[#This Row],[200D EMA]])/Table2[[#This Row],[200D EMA]]</f>
        <v>0.34559287676623524</v>
      </c>
      <c r="V292">
        <v>2.4322444561447698</v>
      </c>
      <c r="W292">
        <v>530.25</v>
      </c>
      <c r="X292">
        <v>549.15</v>
      </c>
      <c r="Y292">
        <v>526</v>
      </c>
      <c r="Z292">
        <v>559.5</v>
      </c>
      <c r="AA292">
        <v>341.15</v>
      </c>
      <c r="AB292">
        <v>564</v>
      </c>
      <c r="AC292">
        <f>(Table2[[#This Row],[Close Price]]/Table2[[#This Row],[Day Low]])-1</f>
        <v>2.3196605374823154E-2</v>
      </c>
      <c r="AD292">
        <f>(Table2[[#This Row],[Day High]]/Table2[[#This Row],[Close Price]])-1</f>
        <v>1.2164777439867436E-2</v>
      </c>
      <c r="AE292">
        <f>(Table2[[#This Row],[Close Price]]/Table2[[#This Row],[Current Week Low]])-1</f>
        <v>3.1463878326996042E-2</v>
      </c>
      <c r="AF292">
        <f>(Table2[[#This Row],[Current Week High]]/Table2[[#This Row],[Close Price]])-1</f>
        <v>3.1241360243295713E-2</v>
      </c>
      <c r="AG292">
        <f>(Table2[[#This Row],[Close Price]]/Table2[[#This Row],[Current Month Low]])-1</f>
        <v>0.59035614832185246</v>
      </c>
      <c r="AH292">
        <f>(Table2[[#This Row],[Current Month High]]/Table2[[#This Row],[Close Price]])-1</f>
        <v>3.9535526679568722E-2</v>
      </c>
      <c r="AI292">
        <v>3.95355266795687</v>
      </c>
      <c r="AJ292">
        <v>135.27753686036399</v>
      </c>
      <c r="AK292" t="str">
        <f>IF(AND(Table2[[#This Row],[20D EMA]]&gt;Table2[[#This Row],[50D EMA]],Table2[[#This Row],[50D EMA]]&gt;Table2[[#This Row],[200D EMA]]),"Uptrend","Downtrend/NoTrend")</f>
        <v>Uptrend</v>
      </c>
      <c r="AL292">
        <v>0.08</v>
      </c>
      <c r="AM292" t="s">
        <v>3033</v>
      </c>
      <c r="AN292">
        <v>24.12</v>
      </c>
      <c r="AO292" t="s">
        <v>3033</v>
      </c>
      <c r="AP292">
        <v>-2.1399299488905E-2</v>
      </c>
      <c r="AQ292">
        <f>(Table2[[#This Row],[Sharpe Ratio]]-AVERAGE(Table2[Sharpe Ratio]))/_xlfn.STDEV.P(Table2[Sharpe Ratio])</f>
        <v>-0.88955756008048248</v>
      </c>
      <c r="AR2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3.909470573900796</v>
      </c>
      <c r="AS292">
        <f>_xlfn.RANK.AVG(Table2[[#This Row],[1Y Return vs Nifty Z-Score]],Table2[1Y Return vs Nifty Z-Score])</f>
        <v>127</v>
      </c>
      <c r="AT292">
        <f>_xlfn.RANK.AVG(Table2[[#This Row],[6M Return vs Nifty Z-Score]],Table2[6M Return vs Nifty Z-Score])</f>
        <v>198</v>
      </c>
      <c r="AU292">
        <f>_xlfn.RANK.AVG(Table2[[#This Row],[Sharpe Ratio Z-Score]],Table2[Sharpe Ratio Z-Score])</f>
        <v>593</v>
      </c>
      <c r="AV292">
        <f>(Table2[[#This Row],[Rank 1Y]]+Table2[[#This Row],[Rank 6M]]+Table2[[#This Row],[Rank Sharpe]])/3</f>
        <v>306</v>
      </c>
    </row>
    <row r="293" spans="1:48" x14ac:dyDescent="0.3">
      <c r="A293" t="s">
        <v>486</v>
      </c>
      <c r="B293" t="s">
        <v>487</v>
      </c>
      <c r="C293" t="s">
        <v>2987</v>
      </c>
      <c r="D293" t="s">
        <v>21</v>
      </c>
      <c r="E293">
        <v>42826.502068020003</v>
      </c>
      <c r="F293">
        <v>1592.65</v>
      </c>
      <c r="G293">
        <v>20.404531876949601</v>
      </c>
      <c r="H293">
        <f>(Table2[[#This Row],[1Y Return vs Nifty]]-AVERAGE(Table2[1Y Return vs Nifty]))/_xlfn.STDEV.P(Table2[1Y Return vs Nifty])</f>
        <v>-0.29004620272873499</v>
      </c>
      <c r="I293">
        <v>-3.8730636840502202</v>
      </c>
      <c r="J293">
        <f>(Table2[[#This Row],[1M Return vs Nifty]]-AVERAGE(Table2[1M Return vs Nifty]))/_xlfn.STDEV.P(Table2[1M Return vs Nifty])</f>
        <v>-0.63150594926935955</v>
      </c>
      <c r="K293">
        <v>-7.0698595356692602</v>
      </c>
      <c r="L293">
        <f>(Table2[[#This Row],[6M Return vs Nifty]]-AVERAGE(Table2[6M Return vs Nifty]))/_xlfn.STDEV.P(Table2[6M Return vs Nifty])</f>
        <v>-0.59612511603434148</v>
      </c>
      <c r="M293">
        <v>2.5489014175613098</v>
      </c>
      <c r="N293">
        <f>(Table2[[#This Row],[1W Return vs Nifty]]-AVERAGE(Table2[1W Return vs Nifty]))/_xlfn.STDEV.P(Table2[1W Return vs Nifty])</f>
        <v>0.8957485758964242</v>
      </c>
      <c r="O293">
        <v>1525.53</v>
      </c>
      <c r="P293">
        <v>1502.3201543574301</v>
      </c>
      <c r="Q293">
        <v>1399.5258358199701</v>
      </c>
      <c r="R293">
        <v>65.311295803184805</v>
      </c>
      <c r="S293">
        <f>(Table2[[#This Row],[Close Price]]-Table2[[#This Row],[20D EMA]])/Table2[[#This Row],[20D EMA]]</f>
        <v>4.3997823707170702E-2</v>
      </c>
      <c r="T293">
        <f>(Table2[[#This Row],[Close Price]]-Table2[[#This Row],[50D EMA]])/Table2[[#This Row],[50D EMA]]</f>
        <v>6.0126894643975387E-2</v>
      </c>
      <c r="U293">
        <f>(Table2[[#This Row],[Close Price]]-Table2[[#This Row],[200D EMA]])/Table2[[#This Row],[200D EMA]]</f>
        <v>0.13799256808066013</v>
      </c>
      <c r="V293">
        <v>0.89188498412443296</v>
      </c>
      <c r="W293">
        <v>1584.95</v>
      </c>
      <c r="X293">
        <v>1630</v>
      </c>
      <c r="Y293">
        <v>1562.6</v>
      </c>
      <c r="Z293">
        <v>1631</v>
      </c>
      <c r="AA293">
        <v>1293.05</v>
      </c>
      <c r="AB293">
        <v>1638.65</v>
      </c>
      <c r="AC293">
        <f>(Table2[[#This Row],[Close Price]]/Table2[[#This Row],[Day Low]])-1</f>
        <v>4.8581974194770172E-3</v>
      </c>
      <c r="AD293">
        <f>(Table2[[#This Row],[Day High]]/Table2[[#This Row],[Close Price]])-1</f>
        <v>2.3451480237340228E-2</v>
      </c>
      <c r="AE293">
        <f>(Table2[[#This Row],[Close Price]]/Table2[[#This Row],[Current Week Low]])-1</f>
        <v>1.9230769230769384E-2</v>
      </c>
      <c r="AF293">
        <f>(Table2[[#This Row],[Current Week High]]/Table2[[#This Row],[Close Price]])-1</f>
        <v>2.4079364581044205E-2</v>
      </c>
      <c r="AG293">
        <f>(Table2[[#This Row],[Close Price]]/Table2[[#This Row],[Current Month Low]])-1</f>
        <v>0.23170024361006925</v>
      </c>
      <c r="AH293">
        <f>(Table2[[#This Row],[Current Month High]]/Table2[[#This Row],[Close Price]])-1</f>
        <v>2.8882679810378953E-2</v>
      </c>
      <c r="AI293">
        <v>10.7587982293661</v>
      </c>
      <c r="AJ293">
        <v>65.728407908428693</v>
      </c>
      <c r="AK293" t="str">
        <f>IF(AND(Table2[[#This Row],[20D EMA]]&gt;Table2[[#This Row],[50D EMA]],Table2[[#This Row],[50D EMA]]&gt;Table2[[#This Row],[200D EMA]]),"Uptrend","Downtrend/NoTrend")</f>
        <v>Uptrend</v>
      </c>
      <c r="AL293">
        <v>0.06</v>
      </c>
      <c r="AM293" t="s">
        <v>3033</v>
      </c>
      <c r="AN293">
        <v>4.46</v>
      </c>
      <c r="AO293" t="s">
        <v>3033</v>
      </c>
      <c r="AP293">
        <v>0.19725435385259599</v>
      </c>
      <c r="AQ293">
        <f>(Table2[[#This Row],[Sharpe Ratio]]-AVERAGE(Table2[Sharpe Ratio]))/_xlfn.STDEV.P(Table2[Sharpe Ratio])</f>
        <v>1.5858542741237318</v>
      </c>
      <c r="AR2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0.96392558198772005</v>
      </c>
      <c r="AS293">
        <f>_xlfn.RANK.AVG(Table2[[#This Row],[1Y Return vs Nifty Z-Score]],Table2[1Y Return vs Nifty Z-Score])</f>
        <v>381</v>
      </c>
      <c r="AT293">
        <f>_xlfn.RANK.AVG(Table2[[#This Row],[6M Return vs Nifty Z-Score]],Table2[6M Return vs Nifty Z-Score])</f>
        <v>502</v>
      </c>
      <c r="AU293">
        <f>_xlfn.RANK.AVG(Table2[[#This Row],[Sharpe Ratio Z-Score]],Table2[Sharpe Ratio Z-Score])</f>
        <v>42</v>
      </c>
      <c r="AV293">
        <f>(Table2[[#This Row],[Rank 1Y]]+Table2[[#This Row],[Rank 6M]]+Table2[[#This Row],[Rank Sharpe]])/3</f>
        <v>308.33333333333331</v>
      </c>
    </row>
    <row r="294" spans="1:48" x14ac:dyDescent="0.3">
      <c r="A294" t="s">
        <v>1104</v>
      </c>
      <c r="B294" t="s">
        <v>1105</v>
      </c>
      <c r="C294" t="s">
        <v>3000</v>
      </c>
      <c r="D294" t="s">
        <v>143</v>
      </c>
      <c r="E294">
        <v>10722.394411499999</v>
      </c>
      <c r="F294">
        <v>777.6</v>
      </c>
      <c r="G294">
        <v>29.755981451497298</v>
      </c>
      <c r="H294">
        <f>(Table2[[#This Row],[1Y Return vs Nifty]]-AVERAGE(Table2[1Y Return vs Nifty]))/_xlfn.STDEV.P(Table2[1Y Return vs Nifty])</f>
        <v>-0.17913692735299913</v>
      </c>
      <c r="I294">
        <v>4.4406127881825803</v>
      </c>
      <c r="J294">
        <f>(Table2[[#This Row],[1M Return vs Nifty]]-AVERAGE(Table2[1M Return vs Nifty]))/_xlfn.STDEV.P(Table2[1M Return vs Nifty])</f>
        <v>0.17032399183093444</v>
      </c>
      <c r="K294">
        <v>55.438248123687103</v>
      </c>
      <c r="L294">
        <f>(Table2[[#This Row],[6M Return vs Nifty]]-AVERAGE(Table2[6M Return vs Nifty]))/_xlfn.STDEV.P(Table2[6M Return vs Nifty])</f>
        <v>1.2998218073712877</v>
      </c>
      <c r="M294">
        <v>0.67265589690594796</v>
      </c>
      <c r="N294">
        <f>(Table2[[#This Row],[1W Return vs Nifty]]-AVERAGE(Table2[1W Return vs Nifty]))/_xlfn.STDEV.P(Table2[1W Return vs Nifty])</f>
        <v>0.48249753646297794</v>
      </c>
      <c r="O294">
        <v>761.63</v>
      </c>
      <c r="P294">
        <v>732.28350130915601</v>
      </c>
      <c r="Q294">
        <v>594.93903326657301</v>
      </c>
      <c r="R294">
        <v>56.372245138188099</v>
      </c>
      <c r="S294">
        <f>(Table2[[#This Row],[Close Price]]-Table2[[#This Row],[20D EMA]])/Table2[[#This Row],[20D EMA]]</f>
        <v>2.0968186652311527E-2</v>
      </c>
      <c r="T294">
        <f>(Table2[[#This Row],[Close Price]]-Table2[[#This Row],[50D EMA]])/Table2[[#This Row],[50D EMA]]</f>
        <v>6.1883817687860568E-2</v>
      </c>
      <c r="U294">
        <f>(Table2[[#This Row],[Close Price]]-Table2[[#This Row],[200D EMA]])/Table2[[#This Row],[200D EMA]]</f>
        <v>0.3070246807147759</v>
      </c>
      <c r="V294">
        <v>1.23031746884863</v>
      </c>
      <c r="W294">
        <v>769</v>
      </c>
      <c r="X294">
        <v>794.35</v>
      </c>
      <c r="Y294">
        <v>765.5</v>
      </c>
      <c r="Z294">
        <v>794.95</v>
      </c>
      <c r="AA294">
        <v>652</v>
      </c>
      <c r="AB294">
        <v>810.05</v>
      </c>
      <c r="AC294">
        <f>(Table2[[#This Row],[Close Price]]/Table2[[#This Row],[Day Low]])-1</f>
        <v>1.1183355006501916E-2</v>
      </c>
      <c r="AD294">
        <f>(Table2[[#This Row],[Day High]]/Table2[[#This Row],[Close Price]])-1</f>
        <v>2.1540637860082201E-2</v>
      </c>
      <c r="AE294">
        <f>(Table2[[#This Row],[Close Price]]/Table2[[#This Row],[Current Week Low]])-1</f>
        <v>1.580666231221417E-2</v>
      </c>
      <c r="AF294">
        <f>(Table2[[#This Row],[Current Week High]]/Table2[[#This Row],[Close Price]])-1</f>
        <v>2.2312242798353976E-2</v>
      </c>
      <c r="AG294">
        <f>(Table2[[#This Row],[Close Price]]/Table2[[#This Row],[Current Month Low]])-1</f>
        <v>0.19263803680981595</v>
      </c>
      <c r="AH294">
        <f>(Table2[[#This Row],[Current Month High]]/Table2[[#This Row],[Close Price]])-1</f>
        <v>4.173096707818913E-2</v>
      </c>
      <c r="AI294">
        <v>4.1730967078189103</v>
      </c>
      <c r="AJ294">
        <v>89.174066415277906</v>
      </c>
      <c r="AK294" t="str">
        <f>IF(AND(Table2[[#This Row],[20D EMA]]&gt;Table2[[#This Row],[50D EMA]],Table2[[#This Row],[50D EMA]]&gt;Table2[[#This Row],[200D EMA]]),"Uptrend","Downtrend/NoTrend")</f>
        <v>Uptrend</v>
      </c>
      <c r="AL294">
        <v>0.02</v>
      </c>
      <c r="AM294" t="s">
        <v>3033</v>
      </c>
      <c r="AN294">
        <v>-0.37</v>
      </c>
      <c r="AO294" t="s">
        <v>3034</v>
      </c>
      <c r="AQ294">
        <f>(Table2[[#This Row],[Sharpe Ratio]]-AVERAGE(Table2[Sharpe Ratio]))/_xlfn.STDEV.P(Table2[Sharpe Ratio])</f>
        <v>-0.64729278019234593</v>
      </c>
      <c r="AR2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1.1262136281198551</v>
      </c>
      <c r="AS294">
        <f>_xlfn.RANK.AVG(Table2[[#This Row],[1Y Return vs Nifty Z-Score]],Table2[1Y Return vs Nifty Z-Score])</f>
        <v>333</v>
      </c>
      <c r="AT294">
        <f>_xlfn.RANK.AVG(Table2[[#This Row],[6M Return vs Nifty Z-Score]],Table2[6M Return vs Nifty Z-Score])</f>
        <v>70</v>
      </c>
      <c r="AU294">
        <f>_xlfn.RANK.AVG(Table2[[#This Row],[Sharpe Ratio Z-Score]],Table2[Sharpe Ratio Z-Score])</f>
        <v>524.5</v>
      </c>
      <c r="AV294">
        <f>(Table2[[#This Row],[Rank 1Y]]+Table2[[#This Row],[Rank 6M]]+Table2[[#This Row],[Rank Sharpe]])/3</f>
        <v>309.16666666666669</v>
      </c>
    </row>
    <row r="295" spans="1:48" x14ac:dyDescent="0.3">
      <c r="A295" t="s">
        <v>158</v>
      </c>
      <c r="B295" t="s">
        <v>159</v>
      </c>
      <c r="C295" t="s">
        <v>2998</v>
      </c>
      <c r="D295" t="s">
        <v>83</v>
      </c>
      <c r="E295">
        <v>159807.45125263999</v>
      </c>
      <c r="F295">
        <v>657.05</v>
      </c>
      <c r="G295">
        <v>24.376569692063999</v>
      </c>
      <c r="H295">
        <f>(Table2[[#This Row],[1Y Return vs Nifty]]-AVERAGE(Table2[1Y Return vs Nifty]))/_xlfn.STDEV.P(Table2[1Y Return vs Nifty])</f>
        <v>-0.24293737405704038</v>
      </c>
      <c r="I295">
        <v>-1.894542571688</v>
      </c>
      <c r="J295">
        <f>(Table2[[#This Row],[1M Return vs Nifty]]-AVERAGE(Table2[1M Return vs Nifty]))/_xlfn.STDEV.P(Table2[1M Return vs Nifty])</f>
        <v>-0.44068333639890489</v>
      </c>
      <c r="K295">
        <v>18.697450149890098</v>
      </c>
      <c r="L295">
        <f>(Table2[[#This Row],[6M Return vs Nifty]]-AVERAGE(Table2[6M Return vs Nifty]))/_xlfn.STDEV.P(Table2[6M Return vs Nifty])</f>
        <v>0.18542872317332862</v>
      </c>
      <c r="M295">
        <v>-5.4244369905387702</v>
      </c>
      <c r="N295">
        <f>(Table2[[#This Row],[1W Return vs Nifty]]-AVERAGE(Table2[1W Return vs Nifty]))/_xlfn.STDEV.P(Table2[1W Return vs Nifty])</f>
        <v>-0.86041305040878202</v>
      </c>
      <c r="O295">
        <v>646.92999999999995</v>
      </c>
      <c r="P295">
        <v>630.16966817592004</v>
      </c>
      <c r="Q295">
        <v>560.039527284727</v>
      </c>
      <c r="R295">
        <v>48.517677624635098</v>
      </c>
      <c r="S295">
        <f>(Table2[[#This Row],[Close Price]]-Table2[[#This Row],[20D EMA]])/Table2[[#This Row],[20D EMA]]</f>
        <v>1.5643114401867289E-2</v>
      </c>
      <c r="T295">
        <f>(Table2[[#This Row],[Close Price]]-Table2[[#This Row],[50D EMA]])/Table2[[#This Row],[50D EMA]]</f>
        <v>4.2655705568767431E-2</v>
      </c>
      <c r="U295">
        <f>(Table2[[#This Row],[Close Price]]-Table2[[#This Row],[200D EMA]])/Table2[[#This Row],[200D EMA]]</f>
        <v>0.17322076030171407</v>
      </c>
      <c r="V295">
        <v>1.31197071717267</v>
      </c>
      <c r="W295">
        <v>648.04999999999995</v>
      </c>
      <c r="X295">
        <v>665.9</v>
      </c>
      <c r="Y295">
        <v>643.25</v>
      </c>
      <c r="Z295">
        <v>666.55</v>
      </c>
      <c r="AA295">
        <v>518.35</v>
      </c>
      <c r="AB295">
        <v>689</v>
      </c>
      <c r="AC295">
        <f>(Table2[[#This Row],[Close Price]]/Table2[[#This Row],[Day Low]])-1</f>
        <v>1.3887817298047889E-2</v>
      </c>
      <c r="AD295">
        <f>(Table2[[#This Row],[Day High]]/Table2[[#This Row],[Close Price]])-1</f>
        <v>1.3469294574233404E-2</v>
      </c>
      <c r="AE295">
        <f>(Table2[[#This Row],[Close Price]]/Table2[[#This Row],[Current Week Low]])-1</f>
        <v>2.1453556160124343E-2</v>
      </c>
      <c r="AF295">
        <f>(Table2[[#This Row],[Current Week High]]/Table2[[#This Row],[Close Price]])-1</f>
        <v>1.4458564797199536E-2</v>
      </c>
      <c r="AG295">
        <f>(Table2[[#This Row],[Close Price]]/Table2[[#This Row],[Current Month Low]])-1</f>
        <v>0.26757982058454699</v>
      </c>
      <c r="AH295">
        <f>(Table2[[#This Row],[Current Month High]]/Table2[[#This Row],[Close Price]])-1</f>
        <v>4.8626436344266111E-2</v>
      </c>
      <c r="AI295">
        <v>4.8626436344266102</v>
      </c>
      <c r="AJ295">
        <v>62.616012869694302</v>
      </c>
      <c r="AK295" t="str">
        <f>IF(AND(Table2[[#This Row],[20D EMA]]&gt;Table2[[#This Row],[50D EMA]],Table2[[#This Row],[50D EMA]]&gt;Table2[[#This Row],[200D EMA]]),"Uptrend","Downtrend/NoTrend")</f>
        <v>Uptrend</v>
      </c>
      <c r="AL295">
        <v>-0.02</v>
      </c>
      <c r="AM295" t="s">
        <v>3034</v>
      </c>
      <c r="AN295">
        <v>5.75</v>
      </c>
      <c r="AO295" t="s">
        <v>3033</v>
      </c>
      <c r="AP295">
        <v>6.1193777775070998E-2</v>
      </c>
      <c r="AQ295">
        <f>(Table2[[#This Row],[Sharpe Ratio]]-AVERAGE(Table2[Sharpe Ratio]))/_xlfn.STDEV.P(Table2[Sharpe Ratio])</f>
        <v>4.5491444398162405E-2</v>
      </c>
      <c r="AR2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-1.3131135932932363</v>
      </c>
      <c r="AS295">
        <f>_xlfn.RANK.AVG(Table2[[#This Row],[1Y Return vs Nifty Z-Score]],Table2[1Y Return vs Nifty Z-Score])</f>
        <v>359</v>
      </c>
      <c r="AT295">
        <f>_xlfn.RANK.AVG(Table2[[#This Row],[6M Return vs Nifty Z-Score]],Table2[6M Return vs Nifty Z-Score])</f>
        <v>251</v>
      </c>
      <c r="AU295">
        <f>_xlfn.RANK.AVG(Table2[[#This Row],[Sharpe Ratio Z-Score]],Table2[Sharpe Ratio Z-Score])</f>
        <v>321</v>
      </c>
      <c r="AV295">
        <f>(Table2[[#This Row],[Rank 1Y]]+Table2[[#This Row],[Rank 6M]]+Table2[[#This Row],[Rank Sharpe]])/3</f>
        <v>310.33333333333331</v>
      </c>
    </row>
    <row r="296" spans="1:48" x14ac:dyDescent="0.3">
      <c r="A296" t="s">
        <v>1246</v>
      </c>
      <c r="B296" t="s">
        <v>1247</v>
      </c>
      <c r="C296" t="s">
        <v>2999</v>
      </c>
      <c r="D296" t="s">
        <v>355</v>
      </c>
      <c r="E296">
        <v>8668.3896078599992</v>
      </c>
      <c r="F296">
        <v>239.59</v>
      </c>
      <c r="G296">
        <v>170.48221342020699</v>
      </c>
      <c r="H296">
        <f>(Table2[[#This Row],[1Y Return vs Nifty]]-AVERAGE(Table2[1Y Return vs Nifty]))/_xlfn.STDEV.P(Table2[1Y Return vs Nifty])</f>
        <v>1.4898924877751059</v>
      </c>
      <c r="I296">
        <v>-1.58549901516464</v>
      </c>
      <c r="J296">
        <f>(Table2[[#This Row],[1M Return vs Nifty]]-AVERAGE(Table2[1M Return vs Nifty]))/_xlfn.STDEV.P(Table2[1M Return vs Nifty])</f>
        <v>-0.41087698327075628</v>
      </c>
      <c r="K296">
        <v>6.5291185873291404</v>
      </c>
      <c r="L296">
        <f>(Table2[[#This Row],[6M Return vs Nifty]]-AVERAGE(Table2[6M Return vs Nifty]))/_xlfn.STDEV.P(Table2[6M Return vs Nifty])</f>
        <v>-0.18365157141408578</v>
      </c>
      <c r="M296">
        <v>-8.2044664999403203</v>
      </c>
      <c r="N296">
        <f>(Table2[[#This Row],[1W Return vs Nifty]]-AVERAGE(Table2[1W Return vs Nifty]))/_xlfn.STDEV.P(Table2[1W Return vs Nifty])</f>
        <v>-1.4727263493711469</v>
      </c>
      <c r="O296">
        <v>227.29</v>
      </c>
      <c r="P296">
        <v>219.300176356745</v>
      </c>
      <c r="Q296">
        <v>192.19727261502399</v>
      </c>
      <c r="R296">
        <v>43.969249085740401</v>
      </c>
      <c r="S296">
        <f>(Table2[[#This Row],[Close Price]]-Table2[[#This Row],[20D EMA]])/Table2[[#This Row],[20D EMA]]</f>
        <v>5.4115887192573417E-2</v>
      </c>
      <c r="T296">
        <f>(Table2[[#This Row],[Close Price]]-Table2[[#This Row],[50D EMA]])/Table2[[#This Row],[50D EMA]]</f>
        <v>9.2520781243005834E-2</v>
      </c>
      <c r="U296">
        <f>(Table2[[#This Row],[Close Price]]-Table2[[#This Row],[200D EMA]])/Table2[[#This Row],[200D EMA]]</f>
        <v>0.24658376646116539</v>
      </c>
      <c r="V296">
        <v>1.2642790553204899</v>
      </c>
      <c r="W296">
        <v>225.14</v>
      </c>
      <c r="X296">
        <v>245</v>
      </c>
      <c r="Y296">
        <v>223.15</v>
      </c>
      <c r="Z296">
        <v>245</v>
      </c>
      <c r="AA296">
        <v>190.4</v>
      </c>
      <c r="AB296">
        <v>250</v>
      </c>
      <c r="AC296">
        <f>(Table2[[#This Row],[Close Price]]/Table2[[#This Row],[Day Low]])-1</f>
        <v>6.418228657724101E-2</v>
      </c>
      <c r="AD296">
        <f>(Table2[[#This Row],[Day High]]/Table2[[#This Row],[Close Price]])-1</f>
        <v>2.2580241245460986E-2</v>
      </c>
      <c r="AE296">
        <f>(Table2[[#This Row],[Close Price]]/Table2[[#This Row],[Current Week Low]])-1</f>
        <v>7.3672417656285072E-2</v>
      </c>
      <c r="AF296">
        <f>(Table2[[#This Row],[Current Week High]]/Table2[[#This Row],[Close Price]])-1</f>
        <v>2.2580241245460986E-2</v>
      </c>
      <c r="AG296">
        <f>(Table2[[#This Row],[Close Price]]/Table2[[#This Row],[Current Month Low]])-1</f>
        <v>0.25835084033613454</v>
      </c>
      <c r="AH296">
        <f>(Table2[[#This Row],[Current Month High]]/Table2[[#This Row],[Close Price]])-1</f>
        <v>4.3449225760674448E-2</v>
      </c>
      <c r="AI296">
        <v>4.3449225760674404</v>
      </c>
      <c r="AJ296">
        <v>201.75062972292099</v>
      </c>
      <c r="AK296" t="str">
        <f>IF(AND(Table2[[#This Row],[20D EMA]]&gt;Table2[[#This Row],[50D EMA]],Table2[[#This Row],[50D EMA]]&gt;Table2[[#This Row],[200D EMA]]),"Uptrend","Downtrend/NoTrend")</f>
        <v>Uptrend</v>
      </c>
      <c r="AL296">
        <v>0.06</v>
      </c>
      <c r="AM296" t="s">
        <v>3033</v>
      </c>
      <c r="AN296">
        <v>11.93</v>
      </c>
      <c r="AO296" t="s">
        <v>3033</v>
      </c>
      <c r="AQ296">
        <f>(Table2[[#This Row],[Sharpe Ratio]]-AVERAGE(Table2[Sharpe Ratio]))/_xlfn.STDEV.P(Table2[Sharpe Ratio])</f>
        <v>-0.64729278019234593</v>
      </c>
      <c r="AR2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-1.2246551964732291</v>
      </c>
      <c r="AS296">
        <f>_xlfn.RANK.AVG(Table2[[#This Row],[1Y Return vs Nifty Z-Score]],Table2[1Y Return vs Nifty Z-Score])</f>
        <v>50</v>
      </c>
      <c r="AT296">
        <f>_xlfn.RANK.AVG(Table2[[#This Row],[6M Return vs Nifty Z-Score]],Table2[6M Return vs Nifty Z-Score])</f>
        <v>365</v>
      </c>
      <c r="AU296">
        <f>_xlfn.RANK.AVG(Table2[[#This Row],[Sharpe Ratio Z-Score]],Table2[Sharpe Ratio Z-Score])</f>
        <v>524.5</v>
      </c>
      <c r="AV296">
        <f>(Table2[[#This Row],[Rank 1Y]]+Table2[[#This Row],[Rank 6M]]+Table2[[#This Row],[Rank Sharpe]])/3</f>
        <v>313.16666666666669</v>
      </c>
    </row>
    <row r="297" spans="1:48" x14ac:dyDescent="0.3">
      <c r="A297" t="s">
        <v>1696</v>
      </c>
      <c r="B297" t="s">
        <v>1697</v>
      </c>
      <c r="C297" t="s">
        <v>2993</v>
      </c>
      <c r="D297" t="s">
        <v>101</v>
      </c>
      <c r="E297">
        <v>4449.8100000000004</v>
      </c>
      <c r="F297">
        <v>7421.5</v>
      </c>
      <c r="G297">
        <v>91.125741784292401</v>
      </c>
      <c r="H297">
        <f>(Table2[[#This Row],[1Y Return vs Nifty]]-AVERAGE(Table2[1Y Return vs Nifty]))/_xlfn.STDEV.P(Table2[1Y Return vs Nifty])</f>
        <v>0.54871554024928648</v>
      </c>
      <c r="I297">
        <v>20.688930872788699</v>
      </c>
      <c r="J297">
        <f>(Table2[[#This Row],[1M Return vs Nifty]]-AVERAGE(Table2[1M Return vs Nifty]))/_xlfn.STDEV.P(Table2[1M Return vs Nifty])</f>
        <v>1.7374270630501032</v>
      </c>
      <c r="K297">
        <v>-9.3251281217342292</v>
      </c>
      <c r="L297">
        <f>(Table2[[#This Row],[6M Return vs Nifty]]-AVERAGE(Table2[6M Return vs Nifty]))/_xlfn.STDEV.P(Table2[6M Return vs Nifty])</f>
        <v>-0.66453015495353229</v>
      </c>
      <c r="M297">
        <v>-11.60237945223</v>
      </c>
      <c r="N297">
        <f>(Table2[[#This Row],[1W Return vs Nifty]]-AVERAGE(Table2[1W Return vs Nifty]))/_xlfn.STDEV.P(Table2[1W Return vs Nifty])</f>
        <v>-2.2211310991650888</v>
      </c>
      <c r="O297">
        <v>6915.42</v>
      </c>
      <c r="P297">
        <v>6606.6773239460999</v>
      </c>
      <c r="Q297">
        <v>6120.6020883741503</v>
      </c>
      <c r="R297">
        <v>61.975264581040101</v>
      </c>
      <c r="S297">
        <f>(Table2[[#This Row],[Close Price]]-Table2[[#This Row],[20D EMA]])/Table2[[#This Row],[20D EMA]]</f>
        <v>7.3181383054102267E-2</v>
      </c>
      <c r="T297">
        <f>(Table2[[#This Row],[Close Price]]-Table2[[#This Row],[50D EMA]])/Table2[[#This Row],[50D EMA]]</f>
        <v>0.12333320307631052</v>
      </c>
      <c r="U297">
        <f>(Table2[[#This Row],[Close Price]]-Table2[[#This Row],[200D EMA]])/Table2[[#This Row],[200D EMA]]</f>
        <v>0.21254410805382293</v>
      </c>
      <c r="V297">
        <v>2.1927795405117299</v>
      </c>
      <c r="W297">
        <v>7342</v>
      </c>
      <c r="X297">
        <v>7563</v>
      </c>
      <c r="Y297">
        <v>7342</v>
      </c>
      <c r="Z297">
        <v>7740.6</v>
      </c>
      <c r="AA297">
        <v>4734.05</v>
      </c>
      <c r="AB297">
        <v>8500</v>
      </c>
      <c r="AC297">
        <f>(Table2[[#This Row],[Close Price]]/Table2[[#This Row],[Day Low]])-1</f>
        <v>1.0828112230999665E-2</v>
      </c>
      <c r="AD297">
        <f>(Table2[[#This Row],[Day High]]/Table2[[#This Row],[Close Price]])-1</f>
        <v>1.9066226504075967E-2</v>
      </c>
      <c r="AE297">
        <f>(Table2[[#This Row],[Close Price]]/Table2[[#This Row],[Current Week Low]])-1</f>
        <v>1.0828112230999665E-2</v>
      </c>
      <c r="AF297">
        <f>(Table2[[#This Row],[Current Week High]]/Table2[[#This Row],[Close Price]])-1</f>
        <v>4.2996698780570108E-2</v>
      </c>
      <c r="AG297">
        <f>(Table2[[#This Row],[Close Price]]/Table2[[#This Row],[Current Month Low]])-1</f>
        <v>0.56768517442781552</v>
      </c>
      <c r="AH297">
        <f>(Table2[[#This Row],[Current Month High]]/Table2[[#This Row],[Close Price]])-1</f>
        <v>0.14532102674661451</v>
      </c>
      <c r="AI297">
        <v>14.532102674661401</v>
      </c>
      <c r="AJ297">
        <v>129.341779975278</v>
      </c>
      <c r="AK297" t="str">
        <f>IF(AND(Table2[[#This Row],[20D EMA]]&gt;Table2[[#This Row],[50D EMA]],Table2[[#This Row],[50D EMA]]&gt;Table2[[#This Row],[200D EMA]]),"Uptrend","Downtrend/NoTrend")</f>
        <v>Uptrend</v>
      </c>
      <c r="AL297">
        <v>0.05</v>
      </c>
      <c r="AM297" t="s">
        <v>3033</v>
      </c>
      <c r="AN297">
        <v>17.75</v>
      </c>
      <c r="AO297" t="s">
        <v>3033</v>
      </c>
      <c r="AP297">
        <v>7.7990911546583996E-2</v>
      </c>
      <c r="AQ297">
        <f>(Table2[[#This Row],[Sharpe Ratio]]-AVERAGE(Table2[Sharpe Ratio]))/_xlfn.STDEV.P(Table2[Sharpe Ratio])</f>
        <v>0.23565439426561194</v>
      </c>
      <c r="AR2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-0.36386425655361965</v>
      </c>
      <c r="AS297">
        <f>_xlfn.RANK.AVG(Table2[[#This Row],[1Y Return vs Nifty Z-Score]],Table2[1Y Return vs Nifty Z-Score])</f>
        <v>144</v>
      </c>
      <c r="AT297">
        <f>_xlfn.RANK.AVG(Table2[[#This Row],[6M Return vs Nifty Z-Score]],Table2[6M Return vs Nifty Z-Score])</f>
        <v>529</v>
      </c>
      <c r="AU297">
        <f>_xlfn.RANK.AVG(Table2[[#This Row],[Sharpe Ratio Z-Score]],Table2[Sharpe Ratio Z-Score])</f>
        <v>268</v>
      </c>
      <c r="AV297">
        <f>(Table2[[#This Row],[Rank 1Y]]+Table2[[#This Row],[Rank 6M]]+Table2[[#This Row],[Rank Sharpe]])/3</f>
        <v>313.66666666666669</v>
      </c>
    </row>
    <row r="298" spans="1:48" x14ac:dyDescent="0.3">
      <c r="A298" t="s">
        <v>285</v>
      </c>
      <c r="B298" t="s">
        <v>286</v>
      </c>
      <c r="C298" t="s">
        <v>2988</v>
      </c>
      <c r="D298" t="s">
        <v>264</v>
      </c>
      <c r="E298">
        <v>87857.734031999993</v>
      </c>
      <c r="F298">
        <v>4044.35</v>
      </c>
      <c r="G298">
        <v>73.861685952771197</v>
      </c>
      <c r="H298">
        <f>(Table2[[#This Row],[1Y Return vs Nifty]]-AVERAGE(Table2[1Y Return vs Nifty]))/_xlfn.STDEV.P(Table2[1Y Return vs Nifty])</f>
        <v>0.34396183794288493</v>
      </c>
      <c r="I298">
        <v>4.0283645290193499</v>
      </c>
      <c r="J298">
        <f>(Table2[[#This Row],[1M Return vs Nifty]]-AVERAGE(Table2[1M Return vs Nifty]))/_xlfn.STDEV.P(Table2[1M Return vs Nifty])</f>
        <v>0.13056384498524232</v>
      </c>
      <c r="K298">
        <v>15.2445496843782</v>
      </c>
      <c r="L298">
        <f>(Table2[[#This Row],[6M Return vs Nifty]]-AVERAGE(Table2[6M Return vs Nifty]))/_xlfn.STDEV.P(Table2[6M Return vs Nifty])</f>
        <v>8.0698052872301668E-2</v>
      </c>
      <c r="M298">
        <v>2.1834711775201501</v>
      </c>
      <c r="N298">
        <f>(Table2[[#This Row],[1W Return vs Nifty]]-AVERAGE(Table2[1W Return vs Nifty]))/_xlfn.STDEV.P(Table2[1W Return vs Nifty])</f>
        <v>0.81526101450058175</v>
      </c>
      <c r="O298">
        <v>3916.93</v>
      </c>
      <c r="P298">
        <v>3835.9514966199099</v>
      </c>
      <c r="Q298">
        <v>3391.38396579442</v>
      </c>
      <c r="R298">
        <v>68.054031235671502</v>
      </c>
      <c r="S298">
        <f>(Table2[[#This Row],[Close Price]]-Table2[[#This Row],[20D EMA]])/Table2[[#This Row],[20D EMA]]</f>
        <v>3.2530578795127836E-2</v>
      </c>
      <c r="T298">
        <f>(Table2[[#This Row],[Close Price]]-Table2[[#This Row],[50D EMA]])/Table2[[#This Row],[50D EMA]]</f>
        <v>5.4327721183055261E-2</v>
      </c>
      <c r="U298">
        <f>(Table2[[#This Row],[Close Price]]-Table2[[#This Row],[200D EMA]])/Table2[[#This Row],[200D EMA]]</f>
        <v>0.19253674629337492</v>
      </c>
      <c r="V298">
        <v>0.985101035471455</v>
      </c>
      <c r="W298">
        <v>4030.05</v>
      </c>
      <c r="X298">
        <v>4152.55</v>
      </c>
      <c r="Y298">
        <v>3806.05</v>
      </c>
      <c r="Z298">
        <v>4152.55</v>
      </c>
      <c r="AA298">
        <v>3415.55</v>
      </c>
      <c r="AB298">
        <v>4186.95</v>
      </c>
      <c r="AC298">
        <f>(Table2[[#This Row],[Close Price]]/Table2[[#This Row],[Day Low]])-1</f>
        <v>3.5483430726666043E-3</v>
      </c>
      <c r="AD298">
        <f>(Table2[[#This Row],[Day High]]/Table2[[#This Row],[Close Price]])-1</f>
        <v>2.6753371988082142E-2</v>
      </c>
      <c r="AE298">
        <f>(Table2[[#This Row],[Close Price]]/Table2[[#This Row],[Current Week Low]])-1</f>
        <v>6.2610843262700167E-2</v>
      </c>
      <c r="AF298">
        <f>(Table2[[#This Row],[Current Week High]]/Table2[[#This Row],[Close Price]])-1</f>
        <v>2.6753371988082142E-2</v>
      </c>
      <c r="AG298">
        <f>(Table2[[#This Row],[Close Price]]/Table2[[#This Row],[Current Month Low]])-1</f>
        <v>0.18409919339491432</v>
      </c>
      <c r="AH298">
        <f>(Table2[[#This Row],[Current Month High]]/Table2[[#This Row],[Close Price]])-1</f>
        <v>3.5259065115531563E-2</v>
      </c>
      <c r="AI298">
        <v>3.52590651155315</v>
      </c>
      <c r="AJ298">
        <v>102.714149666683</v>
      </c>
      <c r="AK298" t="str">
        <f>IF(AND(Table2[[#This Row],[20D EMA]]&gt;Table2[[#This Row],[50D EMA]],Table2[[#This Row],[50D EMA]]&gt;Table2[[#This Row],[200D EMA]]),"Uptrend","Downtrend/NoTrend")</f>
        <v>Uptrend</v>
      </c>
      <c r="AL298">
        <v>-0.01</v>
      </c>
      <c r="AM298" t="s">
        <v>3034</v>
      </c>
      <c r="AN298">
        <v>5.78</v>
      </c>
      <c r="AO298" t="s">
        <v>3033</v>
      </c>
      <c r="AP298">
        <v>1.1862261480335E-2</v>
      </c>
      <c r="AQ298">
        <f>(Table2[[#This Row],[Sharpe Ratio]]-AVERAGE(Table2[Sharpe Ratio]))/_xlfn.STDEV.P(Table2[Sharpe Ratio])</f>
        <v>-0.51299828293560745</v>
      </c>
      <c r="AR2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0.85748646736540324</v>
      </c>
      <c r="AS298">
        <f>_xlfn.RANK.AVG(Table2[[#This Row],[1Y Return vs Nifty Z-Score]],Table2[1Y Return vs Nifty Z-Score])</f>
        <v>182</v>
      </c>
      <c r="AT298">
        <f>_xlfn.RANK.AVG(Table2[[#This Row],[6M Return vs Nifty Z-Score]],Table2[6M Return vs Nifty Z-Score])</f>
        <v>278</v>
      </c>
      <c r="AU298">
        <f>_xlfn.RANK.AVG(Table2[[#This Row],[Sharpe Ratio Z-Score]],Table2[Sharpe Ratio Z-Score])</f>
        <v>481</v>
      </c>
      <c r="AV298">
        <f>(Table2[[#This Row],[Rank 1Y]]+Table2[[#This Row],[Rank 6M]]+Table2[[#This Row],[Rank Sharpe]])/3</f>
        <v>313.66666666666669</v>
      </c>
    </row>
    <row r="299" spans="1:48" x14ac:dyDescent="0.3">
      <c r="A299" t="s">
        <v>1826</v>
      </c>
      <c r="B299" t="s">
        <v>1827</v>
      </c>
      <c r="C299" t="s">
        <v>2987</v>
      </c>
      <c r="D299" t="s">
        <v>303</v>
      </c>
      <c r="E299">
        <v>3673.08980178</v>
      </c>
      <c r="F299">
        <v>1353.7</v>
      </c>
      <c r="G299">
        <v>35.405475042230698</v>
      </c>
      <c r="H299">
        <f>(Table2[[#This Row],[1Y Return vs Nifty]]-AVERAGE(Table2[1Y Return vs Nifty]))/_xlfn.STDEV.P(Table2[1Y Return vs Nifty])</f>
        <v>-0.11213327883913635</v>
      </c>
      <c r="I299">
        <v>-2.0664503141118402</v>
      </c>
      <c r="J299">
        <f>(Table2[[#This Row],[1M Return vs Nifty]]-AVERAGE(Table2[1M Return vs Nifty]))/_xlfn.STDEV.P(Table2[1M Return vs Nifty])</f>
        <v>-0.45726333869304903</v>
      </c>
      <c r="K299">
        <v>10.782110459653399</v>
      </c>
      <c r="L299">
        <f>(Table2[[#This Row],[6M Return vs Nifty]]-AVERAGE(Table2[6M Return vs Nifty]))/_xlfn.STDEV.P(Table2[6M Return vs Nifty])</f>
        <v>-5.4653155727838888E-2</v>
      </c>
      <c r="M299">
        <v>-1.2730501394734199</v>
      </c>
      <c r="N299">
        <f>(Table2[[#This Row],[1W Return vs Nifty]]-AVERAGE(Table2[1W Return vs Nifty]))/_xlfn.STDEV.P(Table2[1W Return vs Nifty])</f>
        <v>5.3947523624120072E-2</v>
      </c>
      <c r="O299">
        <v>1338.42</v>
      </c>
      <c r="P299">
        <v>1306.48056276178</v>
      </c>
      <c r="Q299">
        <v>1131.63194717741</v>
      </c>
      <c r="R299">
        <v>56.078562393264001</v>
      </c>
      <c r="S299">
        <f>(Table2[[#This Row],[Close Price]]-Table2[[#This Row],[20D EMA]])/Table2[[#This Row],[20D EMA]]</f>
        <v>1.1416446257527512E-2</v>
      </c>
      <c r="T299">
        <f>(Table2[[#This Row],[Close Price]]-Table2[[#This Row],[50D EMA]])/Table2[[#This Row],[50D EMA]]</f>
        <v>3.6142472061277742E-2</v>
      </c>
      <c r="U299">
        <f>(Table2[[#This Row],[Close Price]]-Table2[[#This Row],[200D EMA]])/Table2[[#This Row],[200D EMA]]</f>
        <v>0.19623699505522679</v>
      </c>
      <c r="V299">
        <v>0.71694554813954403</v>
      </c>
      <c r="W299">
        <v>1348.5</v>
      </c>
      <c r="X299">
        <v>1359.95</v>
      </c>
      <c r="Y299">
        <v>1335.35</v>
      </c>
      <c r="Z299">
        <v>1359.95</v>
      </c>
      <c r="AA299">
        <v>1280</v>
      </c>
      <c r="AB299">
        <v>1369</v>
      </c>
      <c r="AC299">
        <f>(Table2[[#This Row],[Close Price]]/Table2[[#This Row],[Day Low]])-1</f>
        <v>3.8561364479050564E-3</v>
      </c>
      <c r="AD299">
        <f>(Table2[[#This Row],[Day High]]/Table2[[#This Row],[Close Price]])-1</f>
        <v>4.6169756962399777E-3</v>
      </c>
      <c r="AE299">
        <f>(Table2[[#This Row],[Close Price]]/Table2[[#This Row],[Current Week Low]])-1</f>
        <v>1.3741715655071873E-2</v>
      </c>
      <c r="AF299">
        <f>(Table2[[#This Row],[Current Week High]]/Table2[[#This Row],[Close Price]])-1</f>
        <v>4.6169756962399777E-3</v>
      </c>
      <c r="AG299">
        <f>(Table2[[#This Row],[Close Price]]/Table2[[#This Row],[Current Month Low]])-1</f>
        <v>5.7578125000000036E-2</v>
      </c>
      <c r="AH299">
        <f>(Table2[[#This Row],[Current Month High]]/Table2[[#This Row],[Close Price]])-1</f>
        <v>1.1302356504395261E-2</v>
      </c>
      <c r="AI299">
        <v>2.2383098175371199</v>
      </c>
      <c r="AJ299">
        <v>78.576611041487993</v>
      </c>
      <c r="AK299" t="str">
        <f>IF(AND(Table2[[#This Row],[20D EMA]]&gt;Table2[[#This Row],[50D EMA]],Table2[[#This Row],[50D EMA]]&gt;Table2[[#This Row],[200D EMA]]),"Uptrend","Downtrend/NoTrend")</f>
        <v>Uptrend</v>
      </c>
      <c r="AL299">
        <v>0.01</v>
      </c>
      <c r="AM299" t="s">
        <v>3033</v>
      </c>
      <c r="AN299">
        <v>0.31</v>
      </c>
      <c r="AO299" t="s">
        <v>3033</v>
      </c>
      <c r="AP299">
        <v>6.5785491571217006E-2</v>
      </c>
      <c r="AQ299">
        <f>(Table2[[#This Row],[Sharpe Ratio]]-AVERAGE(Table2[Sharpe Ratio]))/_xlfn.STDEV.P(Table2[Sharpe Ratio])</f>
        <v>9.7474946601558782E-2</v>
      </c>
      <c r="AR2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-0.47262730303434536</v>
      </c>
      <c r="AS299">
        <f>_xlfn.RANK.AVG(Table2[[#This Row],[1Y Return vs Nifty Z-Score]],Table2[1Y Return vs Nifty Z-Score])</f>
        <v>310</v>
      </c>
      <c r="AT299">
        <f>_xlfn.RANK.AVG(Table2[[#This Row],[6M Return vs Nifty Z-Score]],Table2[6M Return vs Nifty Z-Score])</f>
        <v>327</v>
      </c>
      <c r="AU299">
        <f>_xlfn.RANK.AVG(Table2[[#This Row],[Sharpe Ratio Z-Score]],Table2[Sharpe Ratio Z-Score])</f>
        <v>306</v>
      </c>
      <c r="AV299">
        <f>(Table2[[#This Row],[Rank 1Y]]+Table2[[#This Row],[Rank 6M]]+Table2[[#This Row],[Rank Sharpe]])/3</f>
        <v>314.33333333333331</v>
      </c>
    </row>
    <row r="300" spans="1:48" x14ac:dyDescent="0.3">
      <c r="A300" t="s">
        <v>582</v>
      </c>
      <c r="B300" t="s">
        <v>583</v>
      </c>
      <c r="C300" t="s">
        <v>2999</v>
      </c>
      <c r="D300" t="s">
        <v>143</v>
      </c>
      <c r="E300">
        <v>32308.077560279999</v>
      </c>
      <c r="F300">
        <v>320.64999999999998</v>
      </c>
      <c r="G300">
        <v>26.2358936854652</v>
      </c>
      <c r="H300">
        <f>(Table2[[#This Row],[1Y Return vs Nifty]]-AVERAGE(Table2[1Y Return vs Nifty]))/_xlfn.STDEV.P(Table2[1Y Return vs Nifty])</f>
        <v>-0.22088557608144999</v>
      </c>
      <c r="I300">
        <v>5.9578800641179299</v>
      </c>
      <c r="J300">
        <f>(Table2[[#This Row],[1M Return vs Nifty]]-AVERAGE(Table2[1M Return vs Nifty]))/_xlfn.STDEV.P(Table2[1M Return vs Nifty])</f>
        <v>0.3166600123099591</v>
      </c>
      <c r="K300">
        <v>33.736330555695901</v>
      </c>
      <c r="L300">
        <f>(Table2[[#This Row],[6M Return vs Nifty]]-AVERAGE(Table2[6M Return vs Nifty]))/_xlfn.STDEV.P(Table2[6M Return vs Nifty])</f>
        <v>0.64157625514208472</v>
      </c>
      <c r="M300">
        <v>-5.3661566857530403</v>
      </c>
      <c r="N300">
        <f>(Table2[[#This Row],[1W Return vs Nifty]]-AVERAGE(Table2[1W Return vs Nifty]))/_xlfn.STDEV.P(Table2[1W Return vs Nifty])</f>
        <v>-0.84757656591565</v>
      </c>
      <c r="O300">
        <v>311.01</v>
      </c>
      <c r="P300">
        <v>287.26408349837999</v>
      </c>
      <c r="Q300">
        <v>250.64083951295501</v>
      </c>
      <c r="R300">
        <v>54.713106859580897</v>
      </c>
      <c r="S300">
        <f>(Table2[[#This Row],[Close Price]]-Table2[[#This Row],[20D EMA]])/Table2[[#This Row],[20D EMA]]</f>
        <v>3.0995787916787199E-2</v>
      </c>
      <c r="T300">
        <f>(Table2[[#This Row],[Close Price]]-Table2[[#This Row],[50D EMA]])/Table2[[#This Row],[50D EMA]]</f>
        <v>0.1162202949113486</v>
      </c>
      <c r="U300">
        <f>(Table2[[#This Row],[Close Price]]-Table2[[#This Row],[200D EMA]])/Table2[[#This Row],[200D EMA]]</f>
        <v>0.27932064312857668</v>
      </c>
      <c r="V300">
        <v>0.48886508766538</v>
      </c>
      <c r="W300">
        <v>318.10000000000002</v>
      </c>
      <c r="X300">
        <v>322.2</v>
      </c>
      <c r="Y300">
        <v>307.05</v>
      </c>
      <c r="Z300">
        <v>323.3</v>
      </c>
      <c r="AA300">
        <v>248.9</v>
      </c>
      <c r="AB300">
        <v>335.25</v>
      </c>
      <c r="AC300">
        <f>(Table2[[#This Row],[Close Price]]/Table2[[#This Row],[Day Low]])-1</f>
        <v>8.0163470606726683E-3</v>
      </c>
      <c r="AD300">
        <f>(Table2[[#This Row],[Day High]]/Table2[[#This Row],[Close Price]])-1</f>
        <v>4.8339310774989652E-3</v>
      </c>
      <c r="AE300">
        <f>(Table2[[#This Row],[Close Price]]/Table2[[#This Row],[Current Week Low]])-1</f>
        <v>4.42924605113173E-2</v>
      </c>
      <c r="AF300">
        <f>(Table2[[#This Row],[Current Week High]]/Table2[[#This Row],[Close Price]])-1</f>
        <v>8.2644628099175499E-3</v>
      </c>
      <c r="AG300">
        <f>(Table2[[#This Row],[Close Price]]/Table2[[#This Row],[Current Month Low]])-1</f>
        <v>0.28826838087585371</v>
      </c>
      <c r="AH300">
        <f>(Table2[[#This Row],[Current Month High]]/Table2[[#This Row],[Close Price]])-1</f>
        <v>4.5532512084827781E-2</v>
      </c>
      <c r="AI300">
        <v>4.5532512084827701</v>
      </c>
      <c r="AJ300">
        <v>66.182948950505306</v>
      </c>
      <c r="AK300" t="str">
        <f>IF(AND(Table2[[#This Row],[20D EMA]]&gt;Table2[[#This Row],[50D EMA]],Table2[[#This Row],[50D EMA]]&gt;Table2[[#This Row],[200D EMA]]),"Uptrend","Downtrend/NoTrend")</f>
        <v>Uptrend</v>
      </c>
      <c r="AL300">
        <v>0.24</v>
      </c>
      <c r="AM300" t="s">
        <v>3033</v>
      </c>
      <c r="AN300">
        <v>-1.1000000000000001</v>
      </c>
      <c r="AO300" t="s">
        <v>3034</v>
      </c>
      <c r="AP300">
        <v>2.1977423203035001E-2</v>
      </c>
      <c r="AQ300">
        <f>(Table2[[#This Row],[Sharpe Ratio]]-AVERAGE(Table2[Sharpe Ratio]))/_xlfn.STDEV.P(Table2[Sharpe Ratio])</f>
        <v>-0.39848297230343621</v>
      </c>
      <c r="AR3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-0.50870884684849238</v>
      </c>
      <c r="AS300">
        <f>_xlfn.RANK.AVG(Table2[[#This Row],[1Y Return vs Nifty Z-Score]],Table2[1Y Return vs Nifty Z-Score])</f>
        <v>352</v>
      </c>
      <c r="AT300">
        <f>_xlfn.RANK.AVG(Table2[[#This Row],[6M Return vs Nifty Z-Score]],Table2[6M Return vs Nifty Z-Score])</f>
        <v>154</v>
      </c>
      <c r="AU300">
        <f>_xlfn.RANK.AVG(Table2[[#This Row],[Sharpe Ratio Z-Score]],Table2[Sharpe Ratio Z-Score])</f>
        <v>445</v>
      </c>
      <c r="AV300">
        <f>(Table2[[#This Row],[Rank 1Y]]+Table2[[#This Row],[Rank 6M]]+Table2[[#This Row],[Rank Sharpe]])/3</f>
        <v>317</v>
      </c>
    </row>
    <row r="301" spans="1:48" x14ac:dyDescent="0.3">
      <c r="A301" t="s">
        <v>542</v>
      </c>
      <c r="B301" t="s">
        <v>543</v>
      </c>
      <c r="C301" t="s">
        <v>2994</v>
      </c>
      <c r="D301" t="s">
        <v>281</v>
      </c>
      <c r="E301">
        <v>34371.629969820002</v>
      </c>
      <c r="F301">
        <v>1305.55</v>
      </c>
      <c r="G301">
        <v>66.216827879644796</v>
      </c>
      <c r="H301">
        <f>(Table2[[#This Row],[1Y Return vs Nifty]]-AVERAGE(Table2[1Y Return vs Nifty]))/_xlfn.STDEV.P(Table2[1Y Return vs Nifty])</f>
        <v>0.25329293549288123</v>
      </c>
      <c r="I301">
        <v>3.2442246201835498</v>
      </c>
      <c r="J301">
        <f>(Table2[[#This Row],[1M Return vs Nifty]]-AVERAGE(Table2[1M Return vs Nifty]))/_xlfn.STDEV.P(Table2[1M Return vs Nifty])</f>
        <v>5.4935829026697656E-2</v>
      </c>
      <c r="K301">
        <v>24.158337905817799</v>
      </c>
      <c r="L301">
        <f>(Table2[[#This Row],[6M Return vs Nifty]]-AVERAGE(Table2[6M Return vs Nifty]))/_xlfn.STDEV.P(Table2[6M Return vs Nifty])</f>
        <v>0.35106408996986049</v>
      </c>
      <c r="M301">
        <v>-8.0622989410533297</v>
      </c>
      <c r="N301">
        <f>(Table2[[#This Row],[1W Return vs Nifty]]-AVERAGE(Table2[1W Return vs Nifty]))/_xlfn.STDEV.P(Table2[1W Return vs Nifty])</f>
        <v>-1.4414133411123753</v>
      </c>
      <c r="O301">
        <v>1285.25</v>
      </c>
      <c r="P301">
        <v>1291.8352355734701</v>
      </c>
      <c r="Q301">
        <v>1115.96741241976</v>
      </c>
      <c r="R301">
        <v>48.001075725940602</v>
      </c>
      <c r="S301">
        <f>(Table2[[#This Row],[Close Price]]-Table2[[#This Row],[20D EMA]])/Table2[[#This Row],[20D EMA]]</f>
        <v>1.5794592491733091E-2</v>
      </c>
      <c r="T301">
        <f>(Table2[[#This Row],[Close Price]]-Table2[[#This Row],[50D EMA]])/Table2[[#This Row],[50D EMA]]</f>
        <v>1.0616496631198978E-2</v>
      </c>
      <c r="U301">
        <f>(Table2[[#This Row],[Close Price]]-Table2[[#This Row],[200D EMA]])/Table2[[#This Row],[200D EMA]]</f>
        <v>0.16988183119896552</v>
      </c>
      <c r="V301">
        <v>0.99011428250016498</v>
      </c>
      <c r="W301">
        <v>1283.2</v>
      </c>
      <c r="X301">
        <v>1313.8</v>
      </c>
      <c r="Y301">
        <v>1261.0999999999999</v>
      </c>
      <c r="Z301">
        <v>1324.7</v>
      </c>
      <c r="AA301">
        <v>1026.05</v>
      </c>
      <c r="AB301">
        <v>1388.95</v>
      </c>
      <c r="AC301">
        <f>(Table2[[#This Row],[Close Price]]/Table2[[#This Row],[Day Low]])-1</f>
        <v>1.7417394014962451E-2</v>
      </c>
      <c r="AD301">
        <f>(Table2[[#This Row],[Day High]]/Table2[[#This Row],[Close Price]])-1</f>
        <v>6.3191758262801656E-3</v>
      </c>
      <c r="AE301">
        <f>(Table2[[#This Row],[Close Price]]/Table2[[#This Row],[Current Week Low]])-1</f>
        <v>3.5247006581555773E-2</v>
      </c>
      <c r="AF301">
        <f>(Table2[[#This Row],[Current Week High]]/Table2[[#This Row],[Close Price]])-1</f>
        <v>1.4668147524032005E-2</v>
      </c>
      <c r="AG301">
        <f>(Table2[[#This Row],[Close Price]]/Table2[[#This Row],[Current Month Low]])-1</f>
        <v>0.27240387895326745</v>
      </c>
      <c r="AH301">
        <f>(Table2[[#This Row],[Current Month High]]/Table2[[#This Row],[Close Price]])-1</f>
        <v>6.3881122898395315E-2</v>
      </c>
      <c r="AI301">
        <v>15.9587913140055</v>
      </c>
      <c r="AJ301">
        <v>101.831954858158</v>
      </c>
      <c r="AK301" t="str">
        <f>IF(AND(Table2[[#This Row],[20D EMA]]&gt;Table2[[#This Row],[50D EMA]],Table2[[#This Row],[50D EMA]]&gt;Table2[[#This Row],[200D EMA]]),"Uptrend","Downtrend/NoTrend")</f>
        <v>Downtrend/NoTrend</v>
      </c>
      <c r="AL301">
        <v>-0.06</v>
      </c>
      <c r="AM301" t="s">
        <v>3034</v>
      </c>
      <c r="AN301">
        <v>6.37</v>
      </c>
      <c r="AO301" t="s">
        <v>3033</v>
      </c>
      <c r="AQ301">
        <f>(Table2[[#This Row],[Sharpe Ratio]]-AVERAGE(Table2[Sharpe Ratio]))/_xlfn.STDEV.P(Table2[Sharpe Ratio])</f>
        <v>-0.64729278019234593</v>
      </c>
      <c r="AR3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1">
        <f>_xlfn.RANK.AVG(Table2[[#This Row],[1Y Return vs Nifty Z-Score]],Table2[1Y Return vs Nifty Z-Score])</f>
        <v>209</v>
      </c>
      <c r="AT301">
        <f>_xlfn.RANK.AVG(Table2[[#This Row],[6M Return vs Nifty Z-Score]],Table2[6M Return vs Nifty Z-Score])</f>
        <v>218</v>
      </c>
      <c r="AU301">
        <f>_xlfn.RANK.AVG(Table2[[#This Row],[Sharpe Ratio Z-Score]],Table2[Sharpe Ratio Z-Score])</f>
        <v>524.5</v>
      </c>
      <c r="AV301">
        <f>(Table2[[#This Row],[Rank 1Y]]+Table2[[#This Row],[Rank 6M]]+Table2[[#This Row],[Rank Sharpe]])/3</f>
        <v>317.16666666666669</v>
      </c>
    </row>
    <row r="302" spans="1:48" x14ac:dyDescent="0.3">
      <c r="A302" t="s">
        <v>1018</v>
      </c>
      <c r="B302" t="s">
        <v>1019</v>
      </c>
      <c r="C302" t="s">
        <v>2991</v>
      </c>
      <c r="D302" t="s">
        <v>46</v>
      </c>
      <c r="E302">
        <v>12565.2883017</v>
      </c>
      <c r="F302">
        <v>487.85</v>
      </c>
      <c r="G302">
        <v>21.603012868298801</v>
      </c>
      <c r="H302">
        <f>(Table2[[#This Row],[1Y Return vs Nifty]]-AVERAGE(Table2[1Y Return vs Nifty]))/_xlfn.STDEV.P(Table2[1Y Return vs Nifty])</f>
        <v>-0.27583207932011228</v>
      </c>
      <c r="I302">
        <v>-17.042577851283699</v>
      </c>
      <c r="J302">
        <f>(Table2[[#This Row],[1M Return vs Nifty]]-AVERAGE(Table2[1M Return vs Nifty]))/_xlfn.STDEV.P(Table2[1M Return vs Nifty])</f>
        <v>-1.9016673278485154</v>
      </c>
      <c r="K302">
        <v>27.469547456926701</v>
      </c>
      <c r="L302">
        <f>(Table2[[#This Row],[6M Return vs Nifty]]-AVERAGE(Table2[6M Return vs Nifty]))/_xlfn.STDEV.P(Table2[6M Return vs Nifty])</f>
        <v>0.45149710252221809</v>
      </c>
      <c r="M302">
        <v>0.55204196884984902</v>
      </c>
      <c r="N302">
        <f>(Table2[[#This Row],[1W Return vs Nifty]]-AVERAGE(Table2[1W Return vs Nifty]))/_xlfn.STDEV.P(Table2[1W Return vs Nifty])</f>
        <v>0.45593180687662627</v>
      </c>
      <c r="O302">
        <v>484.51</v>
      </c>
      <c r="P302">
        <v>472.53635955261399</v>
      </c>
      <c r="Q302">
        <v>414.08618767183998</v>
      </c>
      <c r="R302">
        <v>54.4122542198429</v>
      </c>
      <c r="S302">
        <f>(Table2[[#This Row],[Close Price]]-Table2[[#This Row],[20D EMA]])/Table2[[#This Row],[20D EMA]]</f>
        <v>6.8935625683681076E-3</v>
      </c>
      <c r="T302">
        <f>(Table2[[#This Row],[Close Price]]-Table2[[#This Row],[50D EMA]])/Table2[[#This Row],[50D EMA]]</f>
        <v>3.240732726236055E-2</v>
      </c>
      <c r="U302">
        <f>(Table2[[#This Row],[Close Price]]-Table2[[#This Row],[200D EMA]])/Table2[[#This Row],[200D EMA]]</f>
        <v>0.17813637480373357</v>
      </c>
      <c r="V302">
        <v>0.80224330999346505</v>
      </c>
      <c r="W302">
        <v>482.25</v>
      </c>
      <c r="X302">
        <v>494.25</v>
      </c>
      <c r="Y302">
        <v>466.5</v>
      </c>
      <c r="Z302">
        <v>494.25</v>
      </c>
      <c r="AA302">
        <v>455</v>
      </c>
      <c r="AB302">
        <v>556.95000000000005</v>
      </c>
      <c r="AC302">
        <f>(Table2[[#This Row],[Close Price]]/Table2[[#This Row],[Day Low]])-1</f>
        <v>1.1612234318299608E-2</v>
      </c>
      <c r="AD302">
        <f>(Table2[[#This Row],[Day High]]/Table2[[#This Row],[Close Price]])-1</f>
        <v>1.3118786512247516E-2</v>
      </c>
      <c r="AE302">
        <f>(Table2[[#This Row],[Close Price]]/Table2[[#This Row],[Current Week Low]])-1</f>
        <v>4.576634512325839E-2</v>
      </c>
      <c r="AF302">
        <f>(Table2[[#This Row],[Current Week High]]/Table2[[#This Row],[Close Price]])-1</f>
        <v>1.3118786512247516E-2</v>
      </c>
      <c r="AG302">
        <f>(Table2[[#This Row],[Close Price]]/Table2[[#This Row],[Current Month Low]])-1</f>
        <v>7.2197802197802252E-2</v>
      </c>
      <c r="AH302">
        <f>(Table2[[#This Row],[Current Month High]]/Table2[[#This Row],[Close Price]])-1</f>
        <v>0.14164189812442363</v>
      </c>
      <c r="AI302">
        <v>17.8231013631239</v>
      </c>
      <c r="AJ302">
        <v>57.320219284101803</v>
      </c>
      <c r="AK302" t="str">
        <f>IF(AND(Table2[[#This Row],[20D EMA]]&gt;Table2[[#This Row],[50D EMA]],Table2[[#This Row],[50D EMA]]&gt;Table2[[#This Row],[200D EMA]]),"Uptrend","Downtrend/NoTrend")</f>
        <v>Uptrend</v>
      </c>
      <c r="AL302">
        <v>0.06</v>
      </c>
      <c r="AM302" t="s">
        <v>3033</v>
      </c>
      <c r="AN302">
        <v>-7.53</v>
      </c>
      <c r="AO302" t="s">
        <v>3034</v>
      </c>
      <c r="AP302">
        <v>4.2389228402265999E-2</v>
      </c>
      <c r="AQ302">
        <f>(Table2[[#This Row],[Sharpe Ratio]]-AVERAGE(Table2[Sharpe Ratio]))/_xlfn.STDEV.P(Table2[Sharpe Ratio])</f>
        <v>-0.16739776802957168</v>
      </c>
      <c r="AR3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-1.4374682657993552</v>
      </c>
      <c r="AS302">
        <f>_xlfn.RANK.AVG(Table2[[#This Row],[1Y Return vs Nifty Z-Score]],Table2[1Y Return vs Nifty Z-Score])</f>
        <v>371</v>
      </c>
      <c r="AT302">
        <f>_xlfn.RANK.AVG(Table2[[#This Row],[6M Return vs Nifty Z-Score]],Table2[6M Return vs Nifty Z-Score])</f>
        <v>194</v>
      </c>
      <c r="AU302">
        <f>_xlfn.RANK.AVG(Table2[[#This Row],[Sharpe Ratio Z-Score]],Table2[Sharpe Ratio Z-Score])</f>
        <v>388</v>
      </c>
      <c r="AV302">
        <f>(Table2[[#This Row],[Rank 1Y]]+Table2[[#This Row],[Rank 6M]]+Table2[[#This Row],[Rank Sharpe]])/3</f>
        <v>317.66666666666669</v>
      </c>
    </row>
    <row r="303" spans="1:48" x14ac:dyDescent="0.3">
      <c r="A303" t="s">
        <v>1428</v>
      </c>
      <c r="B303" t="s">
        <v>1429</v>
      </c>
      <c r="C303" t="s">
        <v>2995</v>
      </c>
      <c r="D303" t="s">
        <v>602</v>
      </c>
      <c r="E303">
        <v>6839.0736382499999</v>
      </c>
      <c r="F303">
        <v>378.2</v>
      </c>
      <c r="G303">
        <v>102.838733498567</v>
      </c>
      <c r="H303">
        <f>(Table2[[#This Row],[1Y Return vs Nifty]]-AVERAGE(Table2[1Y Return vs Nifty]))/_xlfn.STDEV.P(Table2[1Y Return vs Nifty])</f>
        <v>0.68763297900102416</v>
      </c>
      <c r="I303">
        <v>21.2328612205959</v>
      </c>
      <c r="J303">
        <f>(Table2[[#This Row],[1M Return vs Nifty]]-AVERAGE(Table2[1M Return vs Nifty]))/_xlfn.STDEV.P(Table2[1M Return vs Nifty])</f>
        <v>1.7898875647549257</v>
      </c>
      <c r="K303">
        <v>-13.708753528819599</v>
      </c>
      <c r="L303">
        <f>(Table2[[#This Row],[6M Return vs Nifty]]-AVERAGE(Table2[6M Return vs Nifty]))/_xlfn.STDEV.P(Table2[6M Return vs Nifty])</f>
        <v>-0.7974908446166793</v>
      </c>
      <c r="M303">
        <v>-2.4564510363748702</v>
      </c>
      <c r="N303">
        <f>(Table2[[#This Row],[1W Return vs Nifty]]-AVERAGE(Table2[1W Return vs Nifty]))/_xlfn.STDEV.P(Table2[1W Return vs Nifty])</f>
        <v>-0.20670154672791868</v>
      </c>
      <c r="O303">
        <v>353.49</v>
      </c>
      <c r="P303">
        <v>330.50429471239198</v>
      </c>
      <c r="Q303">
        <v>299.65856201662001</v>
      </c>
      <c r="R303">
        <v>71.180325885588999</v>
      </c>
      <c r="S303">
        <f>(Table2[[#This Row],[Close Price]]-Table2[[#This Row],[20D EMA]])/Table2[[#This Row],[20D EMA]]</f>
        <v>6.9902967552123052E-2</v>
      </c>
      <c r="T303">
        <f>(Table2[[#This Row],[Close Price]]-Table2[[#This Row],[50D EMA]])/Table2[[#This Row],[50D EMA]]</f>
        <v>0.14431190774423452</v>
      </c>
      <c r="U303">
        <f>(Table2[[#This Row],[Close Price]]-Table2[[#This Row],[200D EMA]])/Table2[[#This Row],[200D EMA]]</f>
        <v>0.26210309979070051</v>
      </c>
      <c r="V303">
        <v>2.2861732534117301</v>
      </c>
      <c r="W303">
        <v>377</v>
      </c>
      <c r="X303">
        <v>388.8</v>
      </c>
      <c r="Y303">
        <v>367.65</v>
      </c>
      <c r="Z303">
        <v>396.7</v>
      </c>
      <c r="AA303">
        <v>258</v>
      </c>
      <c r="AB303">
        <v>414</v>
      </c>
      <c r="AC303">
        <f>(Table2[[#This Row],[Close Price]]/Table2[[#This Row],[Day Low]])-1</f>
        <v>3.1830238726791027E-3</v>
      </c>
      <c r="AD303">
        <f>(Table2[[#This Row],[Day High]]/Table2[[#This Row],[Close Price]])-1</f>
        <v>2.8027498677948293E-2</v>
      </c>
      <c r="AE303">
        <f>(Table2[[#This Row],[Close Price]]/Table2[[#This Row],[Current Week Low]])-1</f>
        <v>2.8695770433836643E-2</v>
      </c>
      <c r="AF303">
        <f>(Table2[[#This Row],[Current Week High]]/Table2[[#This Row],[Close Price]])-1</f>
        <v>4.8915917503966178E-2</v>
      </c>
      <c r="AG303">
        <f>(Table2[[#This Row],[Close Price]]/Table2[[#This Row],[Current Month Low]])-1</f>
        <v>0.46589147286821708</v>
      </c>
      <c r="AH303">
        <f>(Table2[[#This Row],[Current Month High]]/Table2[[#This Row],[Close Price]])-1</f>
        <v>9.4658910629296766E-2</v>
      </c>
      <c r="AI303">
        <v>12.1099947117927</v>
      </c>
      <c r="AJ303">
        <v>134.688178715482</v>
      </c>
      <c r="AK303" t="str">
        <f>IF(AND(Table2[[#This Row],[20D EMA]]&gt;Table2[[#This Row],[50D EMA]],Table2[[#This Row],[50D EMA]]&gt;Table2[[#This Row],[200D EMA]]),"Uptrend","Downtrend/NoTrend")</f>
        <v>Uptrend</v>
      </c>
      <c r="AL303">
        <v>0.12</v>
      </c>
      <c r="AM303" t="s">
        <v>3033</v>
      </c>
      <c r="AN303">
        <v>22.38</v>
      </c>
      <c r="AO303" t="s">
        <v>3033</v>
      </c>
      <c r="AP303">
        <v>8.6694275786384001E-2</v>
      </c>
      <c r="AQ303">
        <f>(Table2[[#This Row],[Sharpe Ratio]]-AVERAGE(Table2[Sharpe Ratio]))/_xlfn.STDEV.P(Table2[Sharpe Ratio])</f>
        <v>0.33418652719522679</v>
      </c>
      <c r="AR3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1.8075146796065784</v>
      </c>
      <c r="AS303">
        <f>_xlfn.RANK.AVG(Table2[[#This Row],[1Y Return vs Nifty Z-Score]],Table2[1Y Return vs Nifty Z-Score])</f>
        <v>129</v>
      </c>
      <c r="AT303">
        <f>_xlfn.RANK.AVG(Table2[[#This Row],[6M Return vs Nifty Z-Score]],Table2[6M Return vs Nifty Z-Score])</f>
        <v>578</v>
      </c>
      <c r="AU303">
        <f>_xlfn.RANK.AVG(Table2[[#This Row],[Sharpe Ratio Z-Score]],Table2[Sharpe Ratio Z-Score])</f>
        <v>247</v>
      </c>
      <c r="AV303">
        <f>(Table2[[#This Row],[Rank 1Y]]+Table2[[#This Row],[Rank 6M]]+Table2[[#This Row],[Rank Sharpe]])/3</f>
        <v>318</v>
      </c>
    </row>
    <row r="304" spans="1:48" x14ac:dyDescent="0.3">
      <c r="A304" t="s">
        <v>1224</v>
      </c>
      <c r="B304" t="s">
        <v>1225</v>
      </c>
      <c r="C304" t="s">
        <v>2995</v>
      </c>
      <c r="D304" t="s">
        <v>154</v>
      </c>
      <c r="E304">
        <v>8828.3974999999991</v>
      </c>
      <c r="F304">
        <v>473.6</v>
      </c>
      <c r="G304">
        <v>37.316685427475001</v>
      </c>
      <c r="H304">
        <f>(Table2[[#This Row],[1Y Return vs Nifty]]-AVERAGE(Table2[1Y Return vs Nifty]))/_xlfn.STDEV.P(Table2[1Y Return vs Nifty])</f>
        <v>-8.9466102244936618E-2</v>
      </c>
      <c r="I304">
        <v>-6.4040326347118599</v>
      </c>
      <c r="J304">
        <f>(Table2[[#This Row],[1M Return vs Nifty]]-AVERAGE(Table2[1M Return vs Nifty]))/_xlfn.STDEV.P(Table2[1M Return vs Nifty])</f>
        <v>-0.87561055105580099</v>
      </c>
      <c r="K304">
        <v>3.90979484992096</v>
      </c>
      <c r="L304">
        <f>(Table2[[#This Row],[6M Return vs Nifty]]-AVERAGE(Table2[6M Return vs Nifty]))/_xlfn.STDEV.P(Table2[6M Return vs Nifty])</f>
        <v>-0.26309884581256193</v>
      </c>
      <c r="M304">
        <v>-0.14527073850741501</v>
      </c>
      <c r="N304">
        <f>(Table2[[#This Row],[1W Return vs Nifty]]-AVERAGE(Table2[1W Return vs Nifty]))/_xlfn.STDEV.P(Table2[1W Return vs Nifty])</f>
        <v>0.30234572341731147</v>
      </c>
      <c r="O304">
        <v>450.19</v>
      </c>
      <c r="P304">
        <v>439.70320139776999</v>
      </c>
      <c r="Q304">
        <v>404.55432761688701</v>
      </c>
      <c r="R304">
        <v>68.990165651571502</v>
      </c>
      <c r="S304">
        <f>(Table2[[#This Row],[Close Price]]-Table2[[#This Row],[20D EMA]])/Table2[[#This Row],[20D EMA]]</f>
        <v>5.2000266554121648E-2</v>
      </c>
      <c r="T304">
        <f>(Table2[[#This Row],[Close Price]]-Table2[[#This Row],[50D EMA]])/Table2[[#This Row],[50D EMA]]</f>
        <v>7.7090179226523017E-2</v>
      </c>
      <c r="U304">
        <f>(Table2[[#This Row],[Close Price]]-Table2[[#This Row],[200D EMA]])/Table2[[#This Row],[200D EMA]]</f>
        <v>0.17067095237824095</v>
      </c>
      <c r="V304">
        <v>1.72737707197019</v>
      </c>
      <c r="W304">
        <v>464.05</v>
      </c>
      <c r="X304">
        <v>483.65</v>
      </c>
      <c r="Y304">
        <v>456.15</v>
      </c>
      <c r="Z304">
        <v>489.4</v>
      </c>
      <c r="AA304">
        <v>353.4</v>
      </c>
      <c r="AB304">
        <v>489.4</v>
      </c>
      <c r="AC304">
        <f>(Table2[[#This Row],[Close Price]]/Table2[[#This Row],[Day Low]])-1</f>
        <v>2.0579678913910104E-2</v>
      </c>
      <c r="AD304">
        <f>(Table2[[#This Row],[Day High]]/Table2[[#This Row],[Close Price]])-1</f>
        <v>2.1220439189189033E-2</v>
      </c>
      <c r="AE304">
        <f>(Table2[[#This Row],[Close Price]]/Table2[[#This Row],[Current Week Low]])-1</f>
        <v>3.8254959991230963E-2</v>
      </c>
      <c r="AF304">
        <f>(Table2[[#This Row],[Current Week High]]/Table2[[#This Row],[Close Price]])-1</f>
        <v>3.3361486486486402E-2</v>
      </c>
      <c r="AG304">
        <f>(Table2[[#This Row],[Close Price]]/Table2[[#This Row],[Current Month Low]])-1</f>
        <v>0.34012450481041334</v>
      </c>
      <c r="AH304">
        <f>(Table2[[#This Row],[Current Month High]]/Table2[[#This Row],[Close Price]])-1</f>
        <v>3.3361486486486402E-2</v>
      </c>
      <c r="AI304">
        <v>15.6038851351351</v>
      </c>
      <c r="AJ304">
        <v>73.925817113477706</v>
      </c>
      <c r="AK304" t="str">
        <f>IF(AND(Table2[[#This Row],[20D EMA]]&gt;Table2[[#This Row],[50D EMA]],Table2[[#This Row],[50D EMA]]&gt;Table2[[#This Row],[200D EMA]]),"Uptrend","Downtrend/NoTrend")</f>
        <v>Uptrend</v>
      </c>
      <c r="AL304">
        <v>0.02</v>
      </c>
      <c r="AM304" t="s">
        <v>3033</v>
      </c>
      <c r="AN304">
        <v>14.04</v>
      </c>
      <c r="AO304" t="s">
        <v>3033</v>
      </c>
      <c r="AP304">
        <v>8.2574935138575001E-2</v>
      </c>
      <c r="AQ304">
        <f>(Table2[[#This Row],[Sharpe Ratio]]-AVERAGE(Table2[Sharpe Ratio]))/_xlfn.STDEV.P(Table2[Sharpe Ratio])</f>
        <v>0.28755083447812996</v>
      </c>
      <c r="AR3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-0.63827894121785811</v>
      </c>
      <c r="AS304">
        <f>_xlfn.RANK.AVG(Table2[[#This Row],[1Y Return vs Nifty Z-Score]],Table2[1Y Return vs Nifty Z-Score])</f>
        <v>307</v>
      </c>
      <c r="AT304">
        <f>_xlfn.RANK.AVG(Table2[[#This Row],[6M Return vs Nifty Z-Score]],Table2[6M Return vs Nifty Z-Score])</f>
        <v>389</v>
      </c>
      <c r="AU304">
        <f>_xlfn.RANK.AVG(Table2[[#This Row],[Sharpe Ratio Z-Score]],Table2[Sharpe Ratio Z-Score])</f>
        <v>258</v>
      </c>
      <c r="AV304">
        <f>(Table2[[#This Row],[Rank 1Y]]+Table2[[#This Row],[Rank 6M]]+Table2[[#This Row],[Rank Sharpe]])/3</f>
        <v>318</v>
      </c>
    </row>
    <row r="305" spans="1:48" x14ac:dyDescent="0.3">
      <c r="A305" t="s">
        <v>390</v>
      </c>
      <c r="B305" t="s">
        <v>391</v>
      </c>
      <c r="C305" t="s">
        <v>2987</v>
      </c>
      <c r="D305" t="s">
        <v>303</v>
      </c>
      <c r="E305">
        <v>60538.377368039997</v>
      </c>
      <c r="F305">
        <v>3950.9</v>
      </c>
      <c r="G305">
        <v>33.358342735850101</v>
      </c>
      <c r="H305">
        <f>(Table2[[#This Row],[1Y Return vs Nifty]]-AVERAGE(Table2[1Y Return vs Nifty]))/_xlfn.STDEV.P(Table2[1Y Return vs Nifty])</f>
        <v>-0.13641250516538347</v>
      </c>
      <c r="I305">
        <v>7.0398527649665796</v>
      </c>
      <c r="J305">
        <f>(Table2[[#This Row],[1M Return vs Nifty]]-AVERAGE(Table2[1M Return vs Nifty]))/_xlfn.STDEV.P(Table2[1M Return vs Nifty])</f>
        <v>0.42101313573149146</v>
      </c>
      <c r="K305">
        <v>-3.9387801257007702</v>
      </c>
      <c r="L305">
        <f>(Table2[[#This Row],[6M Return vs Nifty]]-AVERAGE(Table2[6M Return vs Nifty]))/_xlfn.STDEV.P(Table2[6M Return vs Nifty])</f>
        <v>-0.501155669724765</v>
      </c>
      <c r="M305">
        <v>1.22808678262986</v>
      </c>
      <c r="N305">
        <f>(Table2[[#This Row],[1W Return vs Nifty]]-AVERAGE(Table2[1W Return vs Nifty]))/_xlfn.STDEV.P(Table2[1W Return vs Nifty])</f>
        <v>0.60483354650641408</v>
      </c>
      <c r="O305">
        <v>3787.45</v>
      </c>
      <c r="P305">
        <v>3728.62937615898</v>
      </c>
      <c r="Q305">
        <v>3516.49881229637</v>
      </c>
      <c r="R305">
        <v>76.207481843305402</v>
      </c>
      <c r="S305">
        <f>(Table2[[#This Row],[Close Price]]-Table2[[#This Row],[20D EMA]])/Table2[[#This Row],[20D EMA]]</f>
        <v>4.3155685223567379E-2</v>
      </c>
      <c r="T305">
        <f>(Table2[[#This Row],[Close Price]]-Table2[[#This Row],[50D EMA]])/Table2[[#This Row],[50D EMA]]</f>
        <v>5.9611884533825814E-2</v>
      </c>
      <c r="U305">
        <f>(Table2[[#This Row],[Close Price]]-Table2[[#This Row],[200D EMA]])/Table2[[#This Row],[200D EMA]]</f>
        <v>0.1235323004189938</v>
      </c>
      <c r="V305">
        <v>0.84287293329906698</v>
      </c>
      <c r="W305">
        <v>3940</v>
      </c>
      <c r="X305">
        <v>3999.9</v>
      </c>
      <c r="Y305">
        <v>3892.95</v>
      </c>
      <c r="Z305">
        <v>4031.2</v>
      </c>
      <c r="AA305">
        <v>3232.05</v>
      </c>
      <c r="AB305">
        <v>4102.3</v>
      </c>
      <c r="AC305">
        <f>(Table2[[#This Row],[Close Price]]/Table2[[#This Row],[Day Low]])-1</f>
        <v>2.7664974619290295E-3</v>
      </c>
      <c r="AD305">
        <f>(Table2[[#This Row],[Day High]]/Table2[[#This Row],[Close Price]])-1</f>
        <v>1.2402237464881338E-2</v>
      </c>
      <c r="AE305">
        <f>(Table2[[#This Row],[Close Price]]/Table2[[#This Row],[Current Week Low]])-1</f>
        <v>1.4885883455991067E-2</v>
      </c>
      <c r="AF305">
        <f>(Table2[[#This Row],[Current Week High]]/Table2[[#This Row],[Close Price]])-1</f>
        <v>2.0324483029183105E-2</v>
      </c>
      <c r="AG305">
        <f>(Table2[[#This Row],[Close Price]]/Table2[[#This Row],[Current Month Low]])-1</f>
        <v>0.22241301960056314</v>
      </c>
      <c r="AH305">
        <f>(Table2[[#This Row],[Current Month High]]/Table2[[#This Row],[Close Price]])-1</f>
        <v>3.8320382697613287E-2</v>
      </c>
      <c r="AI305">
        <v>12.632564732086299</v>
      </c>
      <c r="AJ305">
        <v>70.505033068283495</v>
      </c>
      <c r="AK305" t="str">
        <f>IF(AND(Table2[[#This Row],[20D EMA]]&gt;Table2[[#This Row],[50D EMA]],Table2[[#This Row],[50D EMA]]&gt;Table2[[#This Row],[200D EMA]]),"Uptrend","Downtrend/NoTrend")</f>
        <v>Uptrend</v>
      </c>
      <c r="AL305">
        <v>-0.02</v>
      </c>
      <c r="AM305" t="s">
        <v>3034</v>
      </c>
      <c r="AN305">
        <v>2.61</v>
      </c>
      <c r="AO305" t="s">
        <v>3033</v>
      </c>
      <c r="AP305">
        <v>0.11494782366275599</v>
      </c>
      <c r="AQ305">
        <f>(Table2[[#This Row],[Sharpe Ratio]]-AVERAGE(Table2[Sharpe Ratio]))/_xlfn.STDEV.P(Table2[Sharpe Ratio])</f>
        <v>0.65404931339890904</v>
      </c>
      <c r="AR3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1.042327820746666</v>
      </c>
      <c r="AS305">
        <f>_xlfn.RANK.AVG(Table2[[#This Row],[1Y Return vs Nifty Z-Score]],Table2[1Y Return vs Nifty Z-Score])</f>
        <v>318</v>
      </c>
      <c r="AT305">
        <f>_xlfn.RANK.AVG(Table2[[#This Row],[6M Return vs Nifty Z-Score]],Table2[6M Return vs Nifty Z-Score])</f>
        <v>471</v>
      </c>
      <c r="AU305">
        <f>_xlfn.RANK.AVG(Table2[[#This Row],[Sharpe Ratio Z-Score]],Table2[Sharpe Ratio Z-Score])</f>
        <v>180</v>
      </c>
      <c r="AV305">
        <f>(Table2[[#This Row],[Rank 1Y]]+Table2[[#This Row],[Rank 6M]]+Table2[[#This Row],[Rank Sharpe]])/3</f>
        <v>323</v>
      </c>
    </row>
    <row r="306" spans="1:48" x14ac:dyDescent="0.3">
      <c r="A306" t="s">
        <v>1507</v>
      </c>
      <c r="B306" t="s">
        <v>1508</v>
      </c>
      <c r="C306" t="s">
        <v>2990</v>
      </c>
      <c r="D306" t="s">
        <v>119</v>
      </c>
      <c r="E306">
        <v>6060.8223781249999</v>
      </c>
      <c r="F306">
        <v>1043.8</v>
      </c>
      <c r="G306">
        <v>51.523164923588602</v>
      </c>
      <c r="H306">
        <f>(Table2[[#This Row],[1Y Return vs Nifty]]-AVERAGE(Table2[1Y Return vs Nifty]))/_xlfn.STDEV.P(Table2[1Y Return vs Nifty])</f>
        <v>7.9024390484947762E-2</v>
      </c>
      <c r="I306">
        <v>10.5850722489999</v>
      </c>
      <c r="J306">
        <f>(Table2[[#This Row],[1M Return vs Nifty]]-AVERAGE(Table2[1M Return vs Nifty]))/_xlfn.STDEV.P(Table2[1M Return vs Nifty])</f>
        <v>0.76293925464703771</v>
      </c>
      <c r="K306">
        <v>10.326573912841701</v>
      </c>
      <c r="L306">
        <f>(Table2[[#This Row],[6M Return vs Nifty]]-AVERAGE(Table2[6M Return vs Nifty]))/_xlfn.STDEV.P(Table2[6M Return vs Nifty])</f>
        <v>-6.8470133185117382E-2</v>
      </c>
      <c r="M306">
        <v>-4.9362741027788601</v>
      </c>
      <c r="N306">
        <f>(Table2[[#This Row],[1W Return vs Nifty]]-AVERAGE(Table2[1W Return vs Nifty]))/_xlfn.STDEV.P(Table2[1W Return vs Nifty])</f>
        <v>-0.75289310242822605</v>
      </c>
      <c r="O306">
        <v>1000.76</v>
      </c>
      <c r="P306">
        <v>962.67663856782303</v>
      </c>
      <c r="Q306">
        <v>862.33916577359696</v>
      </c>
      <c r="R306">
        <v>53.5704928487785</v>
      </c>
      <c r="S306">
        <f>(Table2[[#This Row],[Close Price]]-Table2[[#This Row],[20D EMA]])/Table2[[#This Row],[20D EMA]]</f>
        <v>4.3007314441024784E-2</v>
      </c>
      <c r="T306">
        <f>(Table2[[#This Row],[Close Price]]-Table2[[#This Row],[50D EMA]])/Table2[[#This Row],[50D EMA]]</f>
        <v>8.4268546864152014E-2</v>
      </c>
      <c r="U306">
        <f>(Table2[[#This Row],[Close Price]]-Table2[[#This Row],[200D EMA]])/Table2[[#This Row],[200D EMA]]</f>
        <v>0.21042861257915388</v>
      </c>
      <c r="V306">
        <v>1.7516264358821501</v>
      </c>
      <c r="W306">
        <v>1011.2</v>
      </c>
      <c r="X306">
        <v>1050</v>
      </c>
      <c r="Y306">
        <v>999.95</v>
      </c>
      <c r="Z306">
        <v>1078</v>
      </c>
      <c r="AA306">
        <v>821.25</v>
      </c>
      <c r="AB306">
        <v>1083</v>
      </c>
      <c r="AC306">
        <f>(Table2[[#This Row],[Close Price]]/Table2[[#This Row],[Day Low]])-1</f>
        <v>3.2238924050632889E-2</v>
      </c>
      <c r="AD306">
        <f>(Table2[[#This Row],[Day High]]/Table2[[#This Row],[Close Price]])-1</f>
        <v>5.9398352174746538E-3</v>
      </c>
      <c r="AE306">
        <f>(Table2[[#This Row],[Close Price]]/Table2[[#This Row],[Current Week Low]])-1</f>
        <v>4.3852192609630469E-2</v>
      </c>
      <c r="AF306">
        <f>(Table2[[#This Row],[Current Week High]]/Table2[[#This Row],[Close Price]])-1</f>
        <v>3.2764897489940603E-2</v>
      </c>
      <c r="AG306">
        <f>(Table2[[#This Row],[Close Price]]/Table2[[#This Row],[Current Month Low]])-1</f>
        <v>0.27098934550989351</v>
      </c>
      <c r="AH306">
        <f>(Table2[[#This Row],[Current Month High]]/Table2[[#This Row],[Close Price]])-1</f>
        <v>3.7555087181452507E-2</v>
      </c>
      <c r="AI306">
        <v>3.8608928913584899</v>
      </c>
      <c r="AJ306">
        <v>82.770092803361905</v>
      </c>
      <c r="AK306" t="str">
        <f>IF(AND(Table2[[#This Row],[20D EMA]]&gt;Table2[[#This Row],[50D EMA]],Table2[[#This Row],[50D EMA]]&gt;Table2[[#This Row],[200D EMA]]),"Uptrend","Downtrend/NoTrend")</f>
        <v>Uptrend</v>
      </c>
      <c r="AL306">
        <v>0.16</v>
      </c>
      <c r="AM306" t="s">
        <v>3033</v>
      </c>
      <c r="AN306">
        <v>7.07</v>
      </c>
      <c r="AO306" t="s">
        <v>3033</v>
      </c>
      <c r="AP306">
        <v>4.5107727449343001E-2</v>
      </c>
      <c r="AQ306">
        <f>(Table2[[#This Row],[Sharpe Ratio]]-AVERAGE(Table2[Sharpe Ratio]))/_xlfn.STDEV.P(Table2[Sharpe Ratio])</f>
        <v>-0.1366212197781822</v>
      </c>
      <c r="AR3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-0.11602081025954014</v>
      </c>
      <c r="AS306">
        <f>_xlfn.RANK.AVG(Table2[[#This Row],[1Y Return vs Nifty Z-Score]],Table2[1Y Return vs Nifty Z-Score])</f>
        <v>257</v>
      </c>
      <c r="AT306">
        <f>_xlfn.RANK.AVG(Table2[[#This Row],[6M Return vs Nifty Z-Score]],Table2[6M Return vs Nifty Z-Score])</f>
        <v>333</v>
      </c>
      <c r="AU306">
        <f>_xlfn.RANK.AVG(Table2[[#This Row],[Sharpe Ratio Z-Score]],Table2[Sharpe Ratio Z-Score])</f>
        <v>379</v>
      </c>
      <c r="AV306">
        <f>(Table2[[#This Row],[Rank 1Y]]+Table2[[#This Row],[Rank 6M]]+Table2[[#This Row],[Rank Sharpe]])/3</f>
        <v>323</v>
      </c>
    </row>
    <row r="307" spans="1:48" x14ac:dyDescent="0.3">
      <c r="A307" t="s">
        <v>935</v>
      </c>
      <c r="B307" t="s">
        <v>936</v>
      </c>
      <c r="C307" t="s">
        <v>2987</v>
      </c>
      <c r="D307" t="s">
        <v>303</v>
      </c>
      <c r="E307">
        <v>14758.492516065</v>
      </c>
      <c r="F307">
        <v>1057.5999999999999</v>
      </c>
      <c r="G307">
        <v>45.761622361672899</v>
      </c>
      <c r="H307">
        <f>(Table2[[#This Row],[1Y Return vs Nifty]]-AVERAGE(Table2[1Y Return vs Nifty]))/_xlfn.STDEV.P(Table2[1Y Return vs Nifty])</f>
        <v>1.0691828191316543E-2</v>
      </c>
      <c r="I307">
        <v>15.152516532314801</v>
      </c>
      <c r="J307">
        <f>(Table2[[#This Row],[1M Return vs Nifty]]-AVERAGE(Table2[1M Return vs Nifty]))/_xlfn.STDEV.P(Table2[1M Return vs Nifty])</f>
        <v>1.2034559854701792</v>
      </c>
      <c r="K307">
        <v>17.051534710852199</v>
      </c>
      <c r="L307">
        <f>(Table2[[#This Row],[6M Return vs Nifty]]-AVERAGE(Table2[6M Return vs Nifty]))/_xlfn.STDEV.P(Table2[6M Return vs Nifty])</f>
        <v>0.13550610625720708</v>
      </c>
      <c r="M307">
        <v>1.2268439089180401</v>
      </c>
      <c r="N307">
        <f>(Table2[[#This Row],[1W Return vs Nifty]]-AVERAGE(Table2[1W Return vs Nifty]))/_xlfn.STDEV.P(Table2[1W Return vs Nifty])</f>
        <v>0.60455979829615059</v>
      </c>
      <c r="O307">
        <v>1013.53</v>
      </c>
      <c r="P307">
        <v>992.08751586152198</v>
      </c>
      <c r="Q307">
        <v>887.88278866956398</v>
      </c>
      <c r="R307">
        <v>72.491621258180103</v>
      </c>
      <c r="S307">
        <f>(Table2[[#This Row],[Close Price]]-Table2[[#This Row],[20D EMA]])/Table2[[#This Row],[20D EMA]]</f>
        <v>4.3481692697798724E-2</v>
      </c>
      <c r="T307">
        <f>(Table2[[#This Row],[Close Price]]-Table2[[#This Row],[50D EMA]])/Table2[[#This Row],[50D EMA]]</f>
        <v>6.6034984909156269E-2</v>
      </c>
      <c r="U307">
        <f>(Table2[[#This Row],[Close Price]]-Table2[[#This Row],[200D EMA]])/Table2[[#This Row],[200D EMA]]</f>
        <v>0.1911482162918671</v>
      </c>
      <c r="V307">
        <v>1.15778701123213</v>
      </c>
      <c r="W307">
        <v>1044.05</v>
      </c>
      <c r="X307">
        <v>1087.95</v>
      </c>
      <c r="Y307">
        <v>1042.6500000000001</v>
      </c>
      <c r="Z307">
        <v>1118.5</v>
      </c>
      <c r="AA307">
        <v>813.35</v>
      </c>
      <c r="AB307">
        <v>1118.5</v>
      </c>
      <c r="AC307">
        <f>(Table2[[#This Row],[Close Price]]/Table2[[#This Row],[Day Low]])-1</f>
        <v>1.2978305636703213E-2</v>
      </c>
      <c r="AD307">
        <f>(Table2[[#This Row],[Day High]]/Table2[[#This Row],[Close Price]])-1</f>
        <v>2.8697049924357065E-2</v>
      </c>
      <c r="AE307">
        <f>(Table2[[#This Row],[Close Price]]/Table2[[#This Row],[Current Week Low]])-1</f>
        <v>1.4338464489521696E-2</v>
      </c>
      <c r="AF307">
        <f>(Table2[[#This Row],[Current Week High]]/Table2[[#This Row],[Close Price]])-1</f>
        <v>5.7583207261724834E-2</v>
      </c>
      <c r="AG307">
        <f>(Table2[[#This Row],[Close Price]]/Table2[[#This Row],[Current Month Low]])-1</f>
        <v>0.30030122333558729</v>
      </c>
      <c r="AH307">
        <f>(Table2[[#This Row],[Current Month High]]/Table2[[#This Row],[Close Price]])-1</f>
        <v>5.7583207261724834E-2</v>
      </c>
      <c r="AI307">
        <v>13.3698940998487</v>
      </c>
      <c r="AJ307">
        <v>84.895104895104794</v>
      </c>
      <c r="AK307" t="str">
        <f>IF(AND(Table2[[#This Row],[20D EMA]]&gt;Table2[[#This Row],[50D EMA]],Table2[[#This Row],[50D EMA]]&gt;Table2[[#This Row],[200D EMA]]),"Uptrend","Downtrend/NoTrend")</f>
        <v>Uptrend</v>
      </c>
      <c r="AL307">
        <v>-0.05</v>
      </c>
      <c r="AM307" t="s">
        <v>3034</v>
      </c>
      <c r="AN307">
        <v>11.05</v>
      </c>
      <c r="AO307" t="s">
        <v>3033</v>
      </c>
      <c r="AP307">
        <v>2.5895287767265001E-2</v>
      </c>
      <c r="AQ307">
        <f>(Table2[[#This Row],[Sharpe Ratio]]-AVERAGE(Table2[Sharpe Ratio]))/_xlfn.STDEV.P(Table2[Sharpe Ratio])</f>
        <v>-0.35412822149597051</v>
      </c>
      <c r="AR3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1.6000854967188829</v>
      </c>
      <c r="AS307">
        <f>_xlfn.RANK.AVG(Table2[[#This Row],[1Y Return vs Nifty Z-Score]],Table2[1Y Return vs Nifty Z-Score])</f>
        <v>275</v>
      </c>
      <c r="AT307">
        <f>_xlfn.RANK.AVG(Table2[[#This Row],[6M Return vs Nifty Z-Score]],Table2[6M Return vs Nifty Z-Score])</f>
        <v>264</v>
      </c>
      <c r="AU307">
        <f>_xlfn.RANK.AVG(Table2[[#This Row],[Sharpe Ratio Z-Score]],Table2[Sharpe Ratio Z-Score])</f>
        <v>431</v>
      </c>
      <c r="AV307">
        <f>(Table2[[#This Row],[Rank 1Y]]+Table2[[#This Row],[Rank 6M]]+Table2[[#This Row],[Rank Sharpe]])/3</f>
        <v>323.33333333333331</v>
      </c>
    </row>
    <row r="308" spans="1:48" x14ac:dyDescent="0.3">
      <c r="A308" t="s">
        <v>304</v>
      </c>
      <c r="B308" t="s">
        <v>305</v>
      </c>
      <c r="C308" t="s">
        <v>2992</v>
      </c>
      <c r="D308" t="s">
        <v>306</v>
      </c>
      <c r="E308">
        <v>81344.914969320002</v>
      </c>
      <c r="F308">
        <v>4232.75</v>
      </c>
      <c r="G308">
        <v>4.7506829190956701</v>
      </c>
      <c r="H308">
        <f>(Table2[[#This Row],[1Y Return vs Nifty]]-AVERAGE(Table2[1Y Return vs Nifty]))/_xlfn.STDEV.P(Table2[1Y Return vs Nifty])</f>
        <v>-0.47570266496130503</v>
      </c>
      <c r="I308">
        <v>6.2857284343100996</v>
      </c>
      <c r="J308">
        <f>(Table2[[#This Row],[1M Return vs Nifty]]-AVERAGE(Table2[1M Return vs Nifty]))/_xlfn.STDEV.P(Table2[1M Return vs Nifty])</f>
        <v>0.34828003508075306</v>
      </c>
      <c r="K308">
        <v>5.9845848397207497</v>
      </c>
      <c r="L308">
        <f>(Table2[[#This Row],[6M Return vs Nifty]]-AVERAGE(Table2[6M Return vs Nifty]))/_xlfn.STDEV.P(Table2[6M Return vs Nifty])</f>
        <v>-0.20016794220385375</v>
      </c>
      <c r="M308">
        <v>-4.1494687144061801</v>
      </c>
      <c r="N308">
        <f>(Table2[[#This Row],[1W Return vs Nifty]]-AVERAGE(Table2[1W Return vs Nifty]))/_xlfn.STDEV.P(Table2[1W Return vs Nifty])</f>
        <v>-0.57959587613383678</v>
      </c>
      <c r="O308">
        <v>4078.48</v>
      </c>
      <c r="P308">
        <v>3915.7548893769099</v>
      </c>
      <c r="Q308">
        <v>3571.4616462427398</v>
      </c>
      <c r="R308">
        <v>55.555776940292198</v>
      </c>
      <c r="S308">
        <f>(Table2[[#This Row],[Close Price]]-Table2[[#This Row],[20D EMA]])/Table2[[#This Row],[20D EMA]]</f>
        <v>3.782536631294011E-2</v>
      </c>
      <c r="T308">
        <f>(Table2[[#This Row],[Close Price]]-Table2[[#This Row],[50D EMA]])/Table2[[#This Row],[50D EMA]]</f>
        <v>8.095376742887285E-2</v>
      </c>
      <c r="U308">
        <f>(Table2[[#This Row],[Close Price]]-Table2[[#This Row],[200D EMA]])/Table2[[#This Row],[200D EMA]]</f>
        <v>0.18515902430394313</v>
      </c>
      <c r="V308">
        <v>1.67691029365668</v>
      </c>
      <c r="W308">
        <v>4150</v>
      </c>
      <c r="X308">
        <v>4259</v>
      </c>
      <c r="Y308">
        <v>3955</v>
      </c>
      <c r="Z308">
        <v>4358.3500000000004</v>
      </c>
      <c r="AA308">
        <v>3515.05</v>
      </c>
      <c r="AB308">
        <v>4400</v>
      </c>
      <c r="AC308">
        <f>(Table2[[#This Row],[Close Price]]/Table2[[#This Row],[Day Low]])-1</f>
        <v>1.9939759036144533E-2</v>
      </c>
      <c r="AD308">
        <f>(Table2[[#This Row],[Day High]]/Table2[[#This Row],[Close Price]])-1</f>
        <v>6.2016419585375626E-3</v>
      </c>
      <c r="AE308">
        <f>(Table2[[#This Row],[Close Price]]/Table2[[#This Row],[Current Week Low]])-1</f>
        <v>7.0227560050568849E-2</v>
      </c>
      <c r="AF308">
        <f>(Table2[[#This Row],[Current Week High]]/Table2[[#This Row],[Close Price]])-1</f>
        <v>2.967338019018384E-2</v>
      </c>
      <c r="AG308">
        <f>(Table2[[#This Row],[Close Price]]/Table2[[#This Row],[Current Month Low]])-1</f>
        <v>0.20417917241575512</v>
      </c>
      <c r="AH308">
        <f>(Table2[[#This Row],[Current Month High]]/Table2[[#This Row],[Close Price]])-1</f>
        <v>3.9513318764396566E-2</v>
      </c>
      <c r="AI308">
        <v>3.9513318764396499</v>
      </c>
      <c r="AJ308">
        <v>53.471718636693197</v>
      </c>
      <c r="AK308" t="str">
        <f>IF(AND(Table2[[#This Row],[20D EMA]]&gt;Table2[[#This Row],[50D EMA]],Table2[[#This Row],[50D EMA]]&gt;Table2[[#This Row],[200D EMA]]),"Uptrend","Downtrend/NoTrend")</f>
        <v>Uptrend</v>
      </c>
      <c r="AL308">
        <v>0.02</v>
      </c>
      <c r="AM308" t="s">
        <v>3033</v>
      </c>
      <c r="AN308">
        <v>7.68</v>
      </c>
      <c r="AO308" t="s">
        <v>3033</v>
      </c>
      <c r="AP308">
        <v>0.14029819703284399</v>
      </c>
      <c r="AQ308">
        <f>(Table2[[#This Row],[Sharpe Ratio]]-AVERAGE(Table2[Sharpe Ratio]))/_xlfn.STDEV.P(Table2[Sharpe Ratio])</f>
        <v>0.94104481190906619</v>
      </c>
      <c r="AR3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3.3858363690823734E-2</v>
      </c>
      <c r="AS308">
        <f>_xlfn.RANK.AVG(Table2[[#This Row],[1Y Return vs Nifty Z-Score]],Table2[1Y Return vs Nifty Z-Score])</f>
        <v>469</v>
      </c>
      <c r="AT308">
        <f>_xlfn.RANK.AVG(Table2[[#This Row],[6M Return vs Nifty Z-Score]],Table2[6M Return vs Nifty Z-Score])</f>
        <v>372</v>
      </c>
      <c r="AU308">
        <f>_xlfn.RANK.AVG(Table2[[#This Row],[Sharpe Ratio Z-Score]],Table2[Sharpe Ratio Z-Score])</f>
        <v>130</v>
      </c>
      <c r="AV308">
        <f>(Table2[[#This Row],[Rank 1Y]]+Table2[[#This Row],[Rank 6M]]+Table2[[#This Row],[Rank Sharpe]])/3</f>
        <v>323.66666666666669</v>
      </c>
    </row>
    <row r="309" spans="1:48" x14ac:dyDescent="0.3">
      <c r="A309" t="s">
        <v>316</v>
      </c>
      <c r="B309" t="s">
        <v>317</v>
      </c>
      <c r="C309" t="s">
        <v>2999</v>
      </c>
      <c r="D309" t="s">
        <v>149</v>
      </c>
      <c r="E309">
        <v>79608</v>
      </c>
      <c r="F309">
        <v>990.45</v>
      </c>
      <c r="G309">
        <v>28.904529063046301</v>
      </c>
      <c r="H309">
        <f>(Table2[[#This Row],[1Y Return vs Nifty]]-AVERAGE(Table2[1Y Return vs Nifty]))/_xlfn.STDEV.P(Table2[1Y Return vs Nifty])</f>
        <v>-0.18923525132590119</v>
      </c>
      <c r="I309">
        <v>-14.908400881218499</v>
      </c>
      <c r="J309">
        <f>(Table2[[#This Row],[1M Return vs Nifty]]-AVERAGE(Table2[1M Return vs Nifty]))/_xlfn.STDEV.P(Table2[1M Return vs Nifty])</f>
        <v>-1.69583215974684</v>
      </c>
      <c r="K309">
        <v>2.5496561263057802</v>
      </c>
      <c r="L309">
        <f>(Table2[[#This Row],[6M Return vs Nifty]]-AVERAGE(Table2[6M Return vs Nifty]))/_xlfn.STDEV.P(Table2[6M Return vs Nifty])</f>
        <v>-0.30435350740776163</v>
      </c>
      <c r="M309">
        <v>-5.4481315933093297</v>
      </c>
      <c r="N309">
        <f>(Table2[[#This Row],[1W Return vs Nifty]]-AVERAGE(Table2[1W Return vs Nifty]))/_xlfn.STDEV.P(Table2[1W Return vs Nifty])</f>
        <v>-0.86563188723802387</v>
      </c>
      <c r="O309">
        <v>1012.6</v>
      </c>
      <c r="P309">
        <v>1011.39480120761</v>
      </c>
      <c r="Q309">
        <v>901.97044495022806</v>
      </c>
      <c r="R309">
        <v>40.500215233572902</v>
      </c>
      <c r="S309">
        <f>(Table2[[#This Row],[Close Price]]-Table2[[#This Row],[20D EMA]])/Table2[[#This Row],[20D EMA]]</f>
        <v>-2.1874382777009656E-2</v>
      </c>
      <c r="T309">
        <f>(Table2[[#This Row],[Close Price]]-Table2[[#This Row],[50D EMA]])/Table2[[#This Row],[50D EMA]]</f>
        <v>-2.0708828226723937E-2</v>
      </c>
      <c r="U309">
        <f>(Table2[[#This Row],[Close Price]]-Table2[[#This Row],[200D EMA]])/Table2[[#This Row],[200D EMA]]</f>
        <v>9.8095847314214835E-2</v>
      </c>
      <c r="V309">
        <v>0.88230645035752997</v>
      </c>
      <c r="W309">
        <v>988</v>
      </c>
      <c r="X309">
        <v>1002.75</v>
      </c>
      <c r="Y309">
        <v>987.1</v>
      </c>
      <c r="Z309">
        <v>1037.95</v>
      </c>
      <c r="AA309">
        <v>845.3</v>
      </c>
      <c r="AB309">
        <v>1084.95</v>
      </c>
      <c r="AC309">
        <f>(Table2[[#This Row],[Close Price]]/Table2[[#This Row],[Day Low]])-1</f>
        <v>2.479757085020351E-3</v>
      </c>
      <c r="AD309">
        <f>(Table2[[#This Row],[Day High]]/Table2[[#This Row],[Close Price]])-1</f>
        <v>1.2418597607148252E-2</v>
      </c>
      <c r="AE309">
        <f>(Table2[[#This Row],[Close Price]]/Table2[[#This Row],[Current Week Low]])-1</f>
        <v>3.393779758889659E-3</v>
      </c>
      <c r="AF309">
        <f>(Table2[[#This Row],[Current Week High]]/Table2[[#This Row],[Close Price]])-1</f>
        <v>4.7957998889393672E-2</v>
      </c>
      <c r="AG309">
        <f>(Table2[[#This Row],[Close Price]]/Table2[[#This Row],[Current Month Low]])-1</f>
        <v>0.17171418431326169</v>
      </c>
      <c r="AH309">
        <f>(Table2[[#This Row],[Current Month High]]/Table2[[#This Row],[Close Price]])-1</f>
        <v>9.5411176737846493E-2</v>
      </c>
      <c r="AI309">
        <v>14.9881367055378</v>
      </c>
      <c r="AJ309">
        <v>61.219174737527403</v>
      </c>
      <c r="AK309" t="str">
        <f>IF(AND(Table2[[#This Row],[20D EMA]]&gt;Table2[[#This Row],[50D EMA]],Table2[[#This Row],[50D EMA]]&gt;Table2[[#This Row],[200D EMA]]),"Uptrend","Downtrend/NoTrend")</f>
        <v>Uptrend</v>
      </c>
      <c r="AL309">
        <v>-0.08</v>
      </c>
      <c r="AM309" t="s">
        <v>3034</v>
      </c>
      <c r="AN309">
        <v>1.3</v>
      </c>
      <c r="AO309" t="s">
        <v>3033</v>
      </c>
      <c r="AP309">
        <v>9.4805734972274E-2</v>
      </c>
      <c r="AQ309">
        <f>(Table2[[#This Row],[Sharpe Ratio]]-AVERAGE(Table2[Sharpe Ratio]))/_xlfn.STDEV.P(Table2[Sharpe Ratio])</f>
        <v>0.42601761144450834</v>
      </c>
      <c r="AR3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-2.6290351942740182</v>
      </c>
      <c r="AS309">
        <f>_xlfn.RANK.AVG(Table2[[#This Row],[1Y Return vs Nifty Z-Score]],Table2[1Y Return vs Nifty Z-Score])</f>
        <v>338</v>
      </c>
      <c r="AT309">
        <f>_xlfn.RANK.AVG(Table2[[#This Row],[6M Return vs Nifty Z-Score]],Table2[6M Return vs Nifty Z-Score])</f>
        <v>402</v>
      </c>
      <c r="AU309">
        <f>_xlfn.RANK.AVG(Table2[[#This Row],[Sharpe Ratio Z-Score]],Table2[Sharpe Ratio Z-Score])</f>
        <v>232</v>
      </c>
      <c r="AV309">
        <f>(Table2[[#This Row],[Rank 1Y]]+Table2[[#This Row],[Rank 6M]]+Table2[[#This Row],[Rank Sharpe]])/3</f>
        <v>324</v>
      </c>
    </row>
    <row r="310" spans="1:48" x14ac:dyDescent="0.3">
      <c r="A310" t="s">
        <v>679</v>
      </c>
      <c r="B310" t="s">
        <v>680</v>
      </c>
      <c r="C310" t="s">
        <v>2988</v>
      </c>
      <c r="D310" t="s">
        <v>382</v>
      </c>
      <c r="E310">
        <v>24377.2701168399</v>
      </c>
      <c r="F310">
        <v>1287.75</v>
      </c>
      <c r="G310">
        <v>18.244750309642502</v>
      </c>
      <c r="H310">
        <f>(Table2[[#This Row],[1Y Return vs Nifty]]-AVERAGE(Table2[1Y Return vs Nifty]))/_xlfn.STDEV.P(Table2[1Y Return vs Nifty])</f>
        <v>-0.31566146234066395</v>
      </c>
      <c r="I310">
        <v>12.511407261183299</v>
      </c>
      <c r="J310">
        <f>(Table2[[#This Row],[1M Return vs Nifty]]-AVERAGE(Table2[1M Return vs Nifty]))/_xlfn.STDEV.P(Table2[1M Return vs Nifty])</f>
        <v>0.9487286697773113</v>
      </c>
      <c r="K310">
        <v>16.254438894201499</v>
      </c>
      <c r="L310">
        <f>(Table2[[#This Row],[6M Return vs Nifty]]-AVERAGE(Table2[6M Return vs Nifty]))/_xlfn.STDEV.P(Table2[6M Return vs Nifty])</f>
        <v>0.11132922076462275</v>
      </c>
      <c r="M310">
        <v>-0.78652357056865396</v>
      </c>
      <c r="N310">
        <f>(Table2[[#This Row],[1W Return vs Nifty]]-AVERAGE(Table2[1W Return vs Nifty]))/_xlfn.STDEV.P(Table2[1W Return vs Nifty])</f>
        <v>0.16110706543166267</v>
      </c>
      <c r="O310">
        <v>1233.22</v>
      </c>
      <c r="P310">
        <v>1171.8994635638701</v>
      </c>
      <c r="Q310">
        <v>1069.0141154478699</v>
      </c>
      <c r="R310">
        <v>81.070598687801905</v>
      </c>
      <c r="S310">
        <f>(Table2[[#This Row],[Close Price]]-Table2[[#This Row],[20D EMA]])/Table2[[#This Row],[20D EMA]]</f>
        <v>4.4217576750295952E-2</v>
      </c>
      <c r="T310">
        <f>(Table2[[#This Row],[Close Price]]-Table2[[#This Row],[50D EMA]])/Table2[[#This Row],[50D EMA]]</f>
        <v>9.8857060727561216E-2</v>
      </c>
      <c r="U310">
        <f>(Table2[[#This Row],[Close Price]]-Table2[[#This Row],[200D EMA]])/Table2[[#This Row],[200D EMA]]</f>
        <v>0.20461458964037099</v>
      </c>
      <c r="V310">
        <v>1.41580352680502</v>
      </c>
      <c r="W310">
        <v>1283.75</v>
      </c>
      <c r="X310">
        <v>1313.25</v>
      </c>
      <c r="Y310">
        <v>1273.0999999999999</v>
      </c>
      <c r="Z310">
        <v>1330</v>
      </c>
      <c r="AA310">
        <v>1058</v>
      </c>
      <c r="AB310">
        <v>1330</v>
      </c>
      <c r="AC310">
        <f>(Table2[[#This Row],[Close Price]]/Table2[[#This Row],[Day Low]])-1</f>
        <v>3.1158714703019008E-3</v>
      </c>
      <c r="AD310">
        <f>(Table2[[#This Row],[Day High]]/Table2[[#This Row],[Close Price]])-1</f>
        <v>1.980198019801982E-2</v>
      </c>
      <c r="AE310">
        <f>(Table2[[#This Row],[Close Price]]/Table2[[#This Row],[Current Week Low]])-1</f>
        <v>1.1507344277747356E-2</v>
      </c>
      <c r="AF310">
        <f>(Table2[[#This Row],[Current Week High]]/Table2[[#This Row],[Close Price]])-1</f>
        <v>3.2809163269268193E-2</v>
      </c>
      <c r="AG310">
        <f>(Table2[[#This Row],[Close Price]]/Table2[[#This Row],[Current Month Low]])-1</f>
        <v>0.21715500945179578</v>
      </c>
      <c r="AH310">
        <f>(Table2[[#This Row],[Current Month High]]/Table2[[#This Row],[Close Price]])-1</f>
        <v>3.2809163269268193E-2</v>
      </c>
      <c r="AI310">
        <v>3.28091632692681</v>
      </c>
      <c r="AJ310">
        <v>48.950320976230401</v>
      </c>
      <c r="AK310" t="str">
        <f>IF(AND(Table2[[#This Row],[20D EMA]]&gt;Table2[[#This Row],[50D EMA]],Table2[[#This Row],[50D EMA]]&gt;Table2[[#This Row],[200D EMA]]),"Uptrend","Downtrend/NoTrend")</f>
        <v>Uptrend</v>
      </c>
      <c r="AL310">
        <v>0.01</v>
      </c>
      <c r="AM310" t="s">
        <v>3033</v>
      </c>
      <c r="AN310">
        <v>7.51</v>
      </c>
      <c r="AO310" t="s">
        <v>3033</v>
      </c>
      <c r="AP310">
        <v>6.5820785933782003E-2</v>
      </c>
      <c r="AQ310">
        <f>(Table2[[#This Row],[Sharpe Ratio]]-AVERAGE(Table2[Sharpe Ratio]))/_xlfn.STDEV.P(Table2[Sharpe Ratio])</f>
        <v>9.7874519540034385E-2</v>
      </c>
      <c r="AR3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1.0033780131729673</v>
      </c>
      <c r="AS310">
        <f>_xlfn.RANK.AVG(Table2[[#This Row],[1Y Return vs Nifty Z-Score]],Table2[1Y Return vs Nifty Z-Score])</f>
        <v>398</v>
      </c>
      <c r="AT310">
        <f>_xlfn.RANK.AVG(Table2[[#This Row],[6M Return vs Nifty Z-Score]],Table2[6M Return vs Nifty Z-Score])</f>
        <v>273</v>
      </c>
      <c r="AU310">
        <f>_xlfn.RANK.AVG(Table2[[#This Row],[Sharpe Ratio Z-Score]],Table2[Sharpe Ratio Z-Score])</f>
        <v>305</v>
      </c>
      <c r="AV310">
        <f>(Table2[[#This Row],[Rank 1Y]]+Table2[[#This Row],[Rank 6M]]+Table2[[#This Row],[Rank Sharpe]])/3</f>
        <v>325.33333333333331</v>
      </c>
    </row>
    <row r="311" spans="1:48" x14ac:dyDescent="0.3">
      <c r="A311" t="s">
        <v>1179</v>
      </c>
      <c r="B311" t="s">
        <v>1180</v>
      </c>
      <c r="C311" t="s">
        <v>3001</v>
      </c>
      <c r="D311" t="s">
        <v>140</v>
      </c>
      <c r="E311">
        <v>9584.4141698799995</v>
      </c>
      <c r="F311">
        <v>619.04999999999995</v>
      </c>
      <c r="G311">
        <v>9.4544648881637805</v>
      </c>
      <c r="H311">
        <f>(Table2[[#This Row],[1Y Return vs Nifty]]-AVERAGE(Table2[1Y Return vs Nifty]))/_xlfn.STDEV.P(Table2[1Y Return vs Nifty])</f>
        <v>-0.4199152658467642</v>
      </c>
      <c r="I311">
        <v>2.9559475906410499</v>
      </c>
      <c r="J311">
        <f>(Table2[[#This Row],[1M Return vs Nifty]]-AVERAGE(Table2[1M Return vs Nifty]))/_xlfn.STDEV.P(Table2[1M Return vs Nifty])</f>
        <v>2.7132347090558426E-2</v>
      </c>
      <c r="K311">
        <v>3.2326853464622198</v>
      </c>
      <c r="L311">
        <f>(Table2[[#This Row],[6M Return vs Nifty]]-AVERAGE(Table2[6M Return vs Nifty]))/_xlfn.STDEV.P(Table2[6M Return vs Nifty])</f>
        <v>-0.28363640050686328</v>
      </c>
      <c r="M311">
        <v>-5.5064663255571098</v>
      </c>
      <c r="N311">
        <f>(Table2[[#This Row],[1W Return vs Nifty]]-AVERAGE(Table2[1W Return vs Nifty]))/_xlfn.STDEV.P(Table2[1W Return vs Nifty])</f>
        <v>-0.8784803596106836</v>
      </c>
      <c r="O311">
        <v>610.27</v>
      </c>
      <c r="P311">
        <v>604.84900076207998</v>
      </c>
      <c r="Q311">
        <v>564.81871667322298</v>
      </c>
      <c r="R311">
        <v>56.017457219965898</v>
      </c>
      <c r="S311">
        <f>(Table2[[#This Row],[Close Price]]-Table2[[#This Row],[20D EMA]])/Table2[[#This Row],[20D EMA]]</f>
        <v>1.4387074573549367E-2</v>
      </c>
      <c r="T311">
        <f>(Table2[[#This Row],[Close Price]]-Table2[[#This Row],[50D EMA]])/Table2[[#This Row],[50D EMA]]</f>
        <v>2.3478585928103399E-2</v>
      </c>
      <c r="U311">
        <f>(Table2[[#This Row],[Close Price]]-Table2[[#This Row],[200D EMA]])/Table2[[#This Row],[200D EMA]]</f>
        <v>9.6015379317099706E-2</v>
      </c>
      <c r="V311">
        <v>0.71090580233426004</v>
      </c>
      <c r="W311">
        <v>616.5</v>
      </c>
      <c r="X311">
        <v>636.4</v>
      </c>
      <c r="Y311">
        <v>615.70000000000005</v>
      </c>
      <c r="Z311">
        <v>636.4</v>
      </c>
      <c r="AA311">
        <v>515.6</v>
      </c>
      <c r="AB311">
        <v>646.5</v>
      </c>
      <c r="AC311">
        <f>(Table2[[#This Row],[Close Price]]/Table2[[#This Row],[Day Low]])-1</f>
        <v>4.1362530413624476E-3</v>
      </c>
      <c r="AD311">
        <f>(Table2[[#This Row],[Day High]]/Table2[[#This Row],[Close Price]])-1</f>
        <v>2.8026815281479767E-2</v>
      </c>
      <c r="AE311">
        <f>(Table2[[#This Row],[Close Price]]/Table2[[#This Row],[Current Week Low]])-1</f>
        <v>5.4409615072275042E-3</v>
      </c>
      <c r="AF311">
        <f>(Table2[[#This Row],[Current Week High]]/Table2[[#This Row],[Close Price]])-1</f>
        <v>2.8026815281479767E-2</v>
      </c>
      <c r="AG311">
        <f>(Table2[[#This Row],[Close Price]]/Table2[[#This Row],[Current Month Low]])-1</f>
        <v>0.2006400310318075</v>
      </c>
      <c r="AH311">
        <f>(Table2[[#This Row],[Current Month High]]/Table2[[#This Row],[Close Price]])-1</f>
        <v>4.4342137145626515E-2</v>
      </c>
      <c r="AI311">
        <v>9.6518859542847899</v>
      </c>
      <c r="AJ311">
        <v>37.827006567961597</v>
      </c>
      <c r="AK311" t="str">
        <f>IF(AND(Table2[[#This Row],[20D EMA]]&gt;Table2[[#This Row],[50D EMA]],Table2[[#This Row],[50D EMA]]&gt;Table2[[#This Row],[200D EMA]]),"Uptrend","Downtrend/NoTrend")</f>
        <v>Uptrend</v>
      </c>
      <c r="AL311">
        <v>-0.17</v>
      </c>
      <c r="AM311" t="s">
        <v>3034</v>
      </c>
      <c r="AN311">
        <v>3.87</v>
      </c>
      <c r="AO311" t="s">
        <v>3033</v>
      </c>
      <c r="AP311">
        <v>0.13580079043014201</v>
      </c>
      <c r="AQ311">
        <f>(Table2[[#This Row],[Sharpe Ratio]]-AVERAGE(Table2[Sharpe Ratio]))/_xlfn.STDEV.P(Table2[Sharpe Ratio])</f>
        <v>0.89012897603154328</v>
      </c>
      <c r="AR3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-0.6647707028422094</v>
      </c>
      <c r="AS311">
        <f>_xlfn.RANK.AVG(Table2[[#This Row],[1Y Return vs Nifty Z-Score]],Table2[1Y Return vs Nifty Z-Score])</f>
        <v>438</v>
      </c>
      <c r="AT311">
        <f>_xlfn.RANK.AVG(Table2[[#This Row],[6M Return vs Nifty Z-Score]],Table2[6M Return vs Nifty Z-Score])</f>
        <v>397</v>
      </c>
      <c r="AU311">
        <f>_xlfn.RANK.AVG(Table2[[#This Row],[Sharpe Ratio Z-Score]],Table2[Sharpe Ratio Z-Score])</f>
        <v>142</v>
      </c>
      <c r="AV311">
        <f>(Table2[[#This Row],[Rank 1Y]]+Table2[[#This Row],[Rank 6M]]+Table2[[#This Row],[Rank Sharpe]])/3</f>
        <v>325.66666666666669</v>
      </c>
    </row>
    <row r="312" spans="1:48" x14ac:dyDescent="0.3">
      <c r="A312" t="s">
        <v>1390</v>
      </c>
      <c r="B312" t="s">
        <v>1391</v>
      </c>
      <c r="C312" t="s">
        <v>2988</v>
      </c>
      <c r="D312" t="s">
        <v>24</v>
      </c>
      <c r="E312">
        <v>7175.8142410889996</v>
      </c>
      <c r="F312">
        <v>27.26</v>
      </c>
      <c r="G312">
        <v>38.084993097906001</v>
      </c>
      <c r="H312">
        <f>(Table2[[#This Row],[1Y Return vs Nifty]]-AVERAGE(Table2[1Y Return vs Nifty]))/_xlfn.STDEV.P(Table2[1Y Return vs Nifty])</f>
        <v>-8.0353884260566708E-2</v>
      </c>
      <c r="I312">
        <v>-5.47939941400496</v>
      </c>
      <c r="J312">
        <f>(Table2[[#This Row],[1M Return vs Nifty]]-AVERAGE(Table2[1M Return vs Nifty]))/_xlfn.STDEV.P(Table2[1M Return vs Nifty])</f>
        <v>-0.78643236335809386</v>
      </c>
      <c r="K312">
        <v>2.3784426382459198</v>
      </c>
      <c r="L312">
        <f>(Table2[[#This Row],[6M Return vs Nifty]]-AVERAGE(Table2[6M Return vs Nifty]))/_xlfn.STDEV.P(Table2[6M Return vs Nifty])</f>
        <v>-0.3095466207187843</v>
      </c>
      <c r="M312">
        <v>-2.47498438731014</v>
      </c>
      <c r="N312">
        <f>(Table2[[#This Row],[1W Return vs Nifty]]-AVERAGE(Table2[1W Return vs Nifty]))/_xlfn.STDEV.P(Table2[1W Return vs Nifty])</f>
        <v>-0.21078359593409607</v>
      </c>
      <c r="O312">
        <v>27.58</v>
      </c>
      <c r="P312">
        <v>27.877431066657799</v>
      </c>
      <c r="Q312">
        <v>26.105867629906701</v>
      </c>
      <c r="R312">
        <v>46.166584955287298</v>
      </c>
      <c r="S312">
        <f>(Table2[[#This Row],[Close Price]]-Table2[[#This Row],[20D EMA]])/Table2[[#This Row],[20D EMA]]</f>
        <v>-1.1602610587382043E-2</v>
      </c>
      <c r="T312">
        <f>(Table2[[#This Row],[Close Price]]-Table2[[#This Row],[50D EMA]])/Table2[[#This Row],[50D EMA]]</f>
        <v>-2.2148061820382814E-2</v>
      </c>
      <c r="U312">
        <f>(Table2[[#This Row],[Close Price]]-Table2[[#This Row],[200D EMA]])/Table2[[#This Row],[200D EMA]]</f>
        <v>4.4209692106579691E-2</v>
      </c>
      <c r="V312">
        <v>0.84632953893349505</v>
      </c>
      <c r="W312">
        <v>27.2</v>
      </c>
      <c r="X312">
        <v>27.55</v>
      </c>
      <c r="Y312">
        <v>27.2</v>
      </c>
      <c r="Z312">
        <v>27.88</v>
      </c>
      <c r="AA312">
        <v>24.3</v>
      </c>
      <c r="AB312">
        <v>28.85</v>
      </c>
      <c r="AC312">
        <f>(Table2[[#This Row],[Close Price]]/Table2[[#This Row],[Day Low]])-1</f>
        <v>2.2058823529411686E-3</v>
      </c>
      <c r="AD312">
        <f>(Table2[[#This Row],[Day High]]/Table2[[#This Row],[Close Price]])-1</f>
        <v>1.0638297872340496E-2</v>
      </c>
      <c r="AE312">
        <f>(Table2[[#This Row],[Close Price]]/Table2[[#This Row],[Current Week Low]])-1</f>
        <v>2.2058823529411686E-3</v>
      </c>
      <c r="AF312">
        <f>(Table2[[#This Row],[Current Week High]]/Table2[[#This Row],[Close Price]])-1</f>
        <v>2.2743947175348334E-2</v>
      </c>
      <c r="AG312">
        <f>(Table2[[#This Row],[Close Price]]/Table2[[#This Row],[Current Month Low]])-1</f>
        <v>0.12181069958847734</v>
      </c>
      <c r="AH312">
        <f>(Table2[[#This Row],[Current Month High]]/Table2[[#This Row],[Close Price]])-1</f>
        <v>5.8327219369038952E-2</v>
      </c>
      <c r="AI312">
        <v>35.296130107796898</v>
      </c>
      <c r="AJ312">
        <v>67.659014349751999</v>
      </c>
      <c r="AK312" t="str">
        <f>IF(AND(Table2[[#This Row],[20D EMA]]&gt;Table2[[#This Row],[50D EMA]],Table2[[#This Row],[50D EMA]]&gt;Table2[[#This Row],[200D EMA]]),"Uptrend","Downtrend/NoTrend")</f>
        <v>Downtrend/NoTrend</v>
      </c>
      <c r="AL312">
        <v>-0.16</v>
      </c>
      <c r="AM312" t="s">
        <v>3034</v>
      </c>
      <c r="AN312">
        <v>-1.23</v>
      </c>
      <c r="AO312" t="s">
        <v>3034</v>
      </c>
      <c r="AP312">
        <v>7.7613838863668003E-2</v>
      </c>
      <c r="AQ312">
        <f>(Table2[[#This Row],[Sharpe Ratio]]-AVERAGE(Table2[Sharpe Ratio]))/_xlfn.STDEV.P(Table2[Sharpe Ratio])</f>
        <v>0.23138549609089198</v>
      </c>
      <c r="AR3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2">
        <f>_xlfn.RANK.AVG(Table2[[#This Row],[1Y Return vs Nifty Z-Score]],Table2[1Y Return vs Nifty Z-Score])</f>
        <v>304</v>
      </c>
      <c r="AT312">
        <f>_xlfn.RANK.AVG(Table2[[#This Row],[6M Return vs Nifty Z-Score]],Table2[6M Return vs Nifty Z-Score])</f>
        <v>405</v>
      </c>
      <c r="AU312">
        <f>_xlfn.RANK.AVG(Table2[[#This Row],[Sharpe Ratio Z-Score]],Table2[Sharpe Ratio Z-Score])</f>
        <v>269</v>
      </c>
      <c r="AV312">
        <f>(Table2[[#This Row],[Rank 1Y]]+Table2[[#This Row],[Rank 6M]]+Table2[[#This Row],[Rank Sharpe]])/3</f>
        <v>326</v>
      </c>
    </row>
    <row r="313" spans="1:48" x14ac:dyDescent="0.3">
      <c r="A313" t="s">
        <v>1318</v>
      </c>
      <c r="B313" t="s">
        <v>1319</v>
      </c>
      <c r="C313" t="s">
        <v>2988</v>
      </c>
      <c r="D313" t="s">
        <v>264</v>
      </c>
      <c r="E313">
        <v>8054.5761564799996</v>
      </c>
      <c r="F313">
        <v>7173.65</v>
      </c>
      <c r="G313">
        <v>32.042068478698503</v>
      </c>
      <c r="H313">
        <f>(Table2[[#This Row],[1Y Return vs Nifty]]-AVERAGE(Table2[1Y Return vs Nifty]))/_xlfn.STDEV.P(Table2[1Y Return vs Nifty])</f>
        <v>-0.15202367035347997</v>
      </c>
      <c r="I313">
        <v>3.69862209868803</v>
      </c>
      <c r="J313">
        <f>(Table2[[#This Row],[1M Return vs Nifty]]-AVERAGE(Table2[1M Return vs Nifty]))/_xlfn.STDEV.P(Table2[1M Return vs Nifty])</f>
        <v>9.8761145617050405E-2</v>
      </c>
      <c r="K313">
        <v>24.400572384345899</v>
      </c>
      <c r="L313">
        <f>(Table2[[#This Row],[6M Return vs Nifty]]-AVERAGE(Table2[6M Return vs Nifty]))/_xlfn.STDEV.P(Table2[6M Return vs Nifty])</f>
        <v>0.35841135629266968</v>
      </c>
      <c r="M313">
        <v>3.6536372566503901</v>
      </c>
      <c r="N313">
        <f>(Table2[[#This Row],[1W Return vs Nifty]]-AVERAGE(Table2[1W Return vs Nifty]))/_xlfn.STDEV.P(Table2[1W Return vs Nifty])</f>
        <v>1.1390713333804654</v>
      </c>
      <c r="O313">
        <v>6842.3</v>
      </c>
      <c r="P313">
        <v>6706.6762164840702</v>
      </c>
      <c r="Q313">
        <v>5969.7885443927398</v>
      </c>
      <c r="R313">
        <v>68.931398953730294</v>
      </c>
      <c r="S313">
        <f>(Table2[[#This Row],[Close Price]]-Table2[[#This Row],[20D EMA]])/Table2[[#This Row],[20D EMA]]</f>
        <v>4.8426698624731368E-2</v>
      </c>
      <c r="T313">
        <f>(Table2[[#This Row],[Close Price]]-Table2[[#This Row],[50D EMA]])/Table2[[#This Row],[50D EMA]]</f>
        <v>6.9628198595330024E-2</v>
      </c>
      <c r="U313">
        <f>(Table2[[#This Row],[Close Price]]-Table2[[#This Row],[200D EMA]])/Table2[[#This Row],[200D EMA]]</f>
        <v>0.20165897781053135</v>
      </c>
      <c r="V313">
        <v>2.4930312511029098</v>
      </c>
      <c r="W313">
        <v>7151.55</v>
      </c>
      <c r="X313">
        <v>7350</v>
      </c>
      <c r="Y313">
        <v>6745.75</v>
      </c>
      <c r="Z313">
        <v>7825</v>
      </c>
      <c r="AA313">
        <v>6240.05</v>
      </c>
      <c r="AB313">
        <v>7825</v>
      </c>
      <c r="AC313">
        <f>(Table2[[#This Row],[Close Price]]/Table2[[#This Row],[Day Low]])-1</f>
        <v>3.0902391789191519E-3</v>
      </c>
      <c r="AD313">
        <f>(Table2[[#This Row],[Day High]]/Table2[[#This Row],[Close Price]])-1</f>
        <v>2.4583022589616199E-2</v>
      </c>
      <c r="AE313">
        <f>(Table2[[#This Row],[Close Price]]/Table2[[#This Row],[Current Week Low]])-1</f>
        <v>6.3432531593966557E-2</v>
      </c>
      <c r="AF313">
        <f>(Table2[[#This Row],[Current Week High]]/Table2[[#This Row],[Close Price]])-1</f>
        <v>9.0797571668536969E-2</v>
      </c>
      <c r="AG313">
        <f>(Table2[[#This Row],[Close Price]]/Table2[[#This Row],[Current Month Low]])-1</f>
        <v>0.14961418578376762</v>
      </c>
      <c r="AH313">
        <f>(Table2[[#This Row],[Current Month High]]/Table2[[#This Row],[Close Price]])-1</f>
        <v>9.0797571668536969E-2</v>
      </c>
      <c r="AI313">
        <v>9.0797571668536907</v>
      </c>
      <c r="AJ313">
        <v>66.360937826117095</v>
      </c>
      <c r="AK313" t="str">
        <f>IF(AND(Table2[[#This Row],[20D EMA]]&gt;Table2[[#This Row],[50D EMA]],Table2[[#This Row],[50D EMA]]&gt;Table2[[#This Row],[200D EMA]]),"Uptrend","Downtrend/NoTrend")</f>
        <v>Uptrend</v>
      </c>
      <c r="AL313">
        <v>-0.1</v>
      </c>
      <c r="AM313" t="s">
        <v>3034</v>
      </c>
      <c r="AN313">
        <v>7.13</v>
      </c>
      <c r="AO313" t="s">
        <v>3033</v>
      </c>
      <c r="AP313">
        <v>2.2604934666662E-2</v>
      </c>
      <c r="AQ313">
        <f>(Table2[[#This Row],[Sharpe Ratio]]-AVERAGE(Table2[Sharpe Ratio]))/_xlfn.STDEV.P(Table2[Sharpe Ratio])</f>
        <v>-0.3913788179505473</v>
      </c>
      <c r="AR3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1.0528413469861582</v>
      </c>
      <c r="AS313">
        <f>_xlfn.RANK.AVG(Table2[[#This Row],[1Y Return vs Nifty Z-Score]],Table2[1Y Return vs Nifty Z-Score])</f>
        <v>324</v>
      </c>
      <c r="AT313">
        <f>_xlfn.RANK.AVG(Table2[[#This Row],[6M Return vs Nifty Z-Score]],Table2[6M Return vs Nifty Z-Score])</f>
        <v>216</v>
      </c>
      <c r="AU313">
        <f>_xlfn.RANK.AVG(Table2[[#This Row],[Sharpe Ratio Z-Score]],Table2[Sharpe Ratio Z-Score])</f>
        <v>440</v>
      </c>
      <c r="AV313">
        <f>(Table2[[#This Row],[Rank 1Y]]+Table2[[#This Row],[Rank 6M]]+Table2[[#This Row],[Rank Sharpe]])/3</f>
        <v>326.66666666666669</v>
      </c>
    </row>
    <row r="314" spans="1:48" x14ac:dyDescent="0.3">
      <c r="A314" t="s">
        <v>731</v>
      </c>
      <c r="B314" t="s">
        <v>732</v>
      </c>
      <c r="C314" t="s">
        <v>2988</v>
      </c>
      <c r="D314" t="s">
        <v>550</v>
      </c>
      <c r="E314">
        <v>21267.317500000001</v>
      </c>
      <c r="F314">
        <v>2017.25</v>
      </c>
      <c r="G314">
        <v>64.418311443735107</v>
      </c>
      <c r="H314">
        <f>(Table2[[#This Row],[1Y Return vs Nifty]]-AVERAGE(Table2[1Y Return vs Nifty]))/_xlfn.STDEV.P(Table2[1Y Return vs Nifty])</f>
        <v>0.2319623221940609</v>
      </c>
      <c r="I314">
        <v>-9.5328053381844509</v>
      </c>
      <c r="J314">
        <f>(Table2[[#This Row],[1M Return vs Nifty]]-AVERAGE(Table2[1M Return vs Nifty]))/_xlfn.STDEV.P(Table2[1M Return vs Nifty])</f>
        <v>-1.1773715879352964</v>
      </c>
      <c r="K314">
        <v>-2.3426609305852799</v>
      </c>
      <c r="L314">
        <f>(Table2[[#This Row],[6M Return vs Nifty]]-AVERAGE(Table2[6M Return vs Nifty]))/_xlfn.STDEV.P(Table2[6M Return vs Nifty])</f>
        <v>-0.4527434334456058</v>
      </c>
      <c r="M314">
        <v>-3.5411205879011902</v>
      </c>
      <c r="N314">
        <f>(Table2[[#This Row],[1W Return vs Nifty]]-AVERAGE(Table2[1W Return vs Nifty]))/_xlfn.STDEV.P(Table2[1W Return vs Nifty])</f>
        <v>-0.44560461920720379</v>
      </c>
      <c r="O314">
        <v>2058.4699999999998</v>
      </c>
      <c r="P314">
        <v>2038.11942988552</v>
      </c>
      <c r="Q314">
        <v>1800.3885158278399</v>
      </c>
      <c r="R314">
        <v>41.018678374499899</v>
      </c>
      <c r="S314">
        <f>(Table2[[#This Row],[Close Price]]-Table2[[#This Row],[20D EMA]])/Table2[[#This Row],[20D EMA]]</f>
        <v>-2.002458136382838E-2</v>
      </c>
      <c r="T314">
        <f>(Table2[[#This Row],[Close Price]]-Table2[[#This Row],[50D EMA]])/Table2[[#This Row],[50D EMA]]</f>
        <v>-1.0239552000489134E-2</v>
      </c>
      <c r="U314">
        <f>(Table2[[#This Row],[Close Price]]-Table2[[#This Row],[200D EMA]])/Table2[[#This Row],[200D EMA]]</f>
        <v>0.12045260357175996</v>
      </c>
      <c r="V314">
        <v>0.28435776521796802</v>
      </c>
      <c r="W314">
        <v>2010</v>
      </c>
      <c r="X314">
        <v>2042</v>
      </c>
      <c r="Y314">
        <v>2002.9</v>
      </c>
      <c r="Z314">
        <v>2062.8000000000002</v>
      </c>
      <c r="AA314">
        <v>1835.25</v>
      </c>
      <c r="AB314">
        <v>2200</v>
      </c>
      <c r="AC314">
        <f>(Table2[[#This Row],[Close Price]]/Table2[[#This Row],[Day Low]])-1</f>
        <v>3.6069651741292841E-3</v>
      </c>
      <c r="AD314">
        <f>(Table2[[#This Row],[Day High]]/Table2[[#This Row],[Close Price]])-1</f>
        <v>1.226917833684471E-2</v>
      </c>
      <c r="AE314">
        <f>(Table2[[#This Row],[Close Price]]/Table2[[#This Row],[Current Week Low]])-1</f>
        <v>7.1646113135952483E-3</v>
      </c>
      <c r="AF314">
        <f>(Table2[[#This Row],[Current Week High]]/Table2[[#This Row],[Close Price]])-1</f>
        <v>2.2580245383566844E-2</v>
      </c>
      <c r="AG314">
        <f>(Table2[[#This Row],[Close Price]]/Table2[[#This Row],[Current Month Low]])-1</f>
        <v>9.9169050538073789E-2</v>
      </c>
      <c r="AH314">
        <f>(Table2[[#This Row],[Current Month High]]/Table2[[#This Row],[Close Price]])-1</f>
        <v>9.0593629941752463E-2</v>
      </c>
      <c r="AI314">
        <v>10.992688065435599</v>
      </c>
      <c r="AJ314">
        <v>95.754488112566705</v>
      </c>
      <c r="AK314" t="str">
        <f>IF(AND(Table2[[#This Row],[20D EMA]]&gt;Table2[[#This Row],[50D EMA]],Table2[[#This Row],[50D EMA]]&gt;Table2[[#This Row],[200D EMA]]),"Uptrend","Downtrend/NoTrend")</f>
        <v>Uptrend</v>
      </c>
      <c r="AL314">
        <v>-0.03</v>
      </c>
      <c r="AM314" t="s">
        <v>3034</v>
      </c>
      <c r="AN314">
        <v>-3.1</v>
      </c>
      <c r="AO314" t="s">
        <v>3034</v>
      </c>
      <c r="AP314">
        <v>6.1480950536000001E-2</v>
      </c>
      <c r="AQ314">
        <f>(Table2[[#This Row],[Sharpe Ratio]]-AVERAGE(Table2[Sharpe Ratio]))/_xlfn.STDEV.P(Table2[Sharpe Ratio])</f>
        <v>4.8742571648958843E-2</v>
      </c>
      <c r="AR3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-1.7950147467450863</v>
      </c>
      <c r="AS314">
        <f>_xlfn.RANK.AVG(Table2[[#This Row],[1Y Return vs Nifty Z-Score]],Table2[1Y Return vs Nifty Z-Score])</f>
        <v>213</v>
      </c>
      <c r="AT314">
        <f>_xlfn.RANK.AVG(Table2[[#This Row],[6M Return vs Nifty Z-Score]],Table2[6M Return vs Nifty Z-Score])</f>
        <v>449</v>
      </c>
      <c r="AU314">
        <f>_xlfn.RANK.AVG(Table2[[#This Row],[Sharpe Ratio Z-Score]],Table2[Sharpe Ratio Z-Score])</f>
        <v>319</v>
      </c>
      <c r="AV314">
        <f>(Table2[[#This Row],[Rank 1Y]]+Table2[[#This Row],[Rank 6M]]+Table2[[#This Row],[Rank Sharpe]])/3</f>
        <v>327</v>
      </c>
    </row>
    <row r="315" spans="1:48" x14ac:dyDescent="0.3">
      <c r="A315" t="s">
        <v>1008</v>
      </c>
      <c r="B315" t="s">
        <v>1009</v>
      </c>
      <c r="C315" t="s">
        <v>2988</v>
      </c>
      <c r="D315" t="s">
        <v>24</v>
      </c>
      <c r="E315">
        <v>12888.239546952</v>
      </c>
      <c r="F315">
        <v>116.95</v>
      </c>
      <c r="G315">
        <v>83.782084801179394</v>
      </c>
      <c r="H315">
        <f>(Table2[[#This Row],[1Y Return vs Nifty]]-AVERAGE(Table2[1Y Return vs Nifty]))/_xlfn.STDEV.P(Table2[1Y Return vs Nifty])</f>
        <v>0.46161891762279694</v>
      </c>
      <c r="I315">
        <v>-14.319845888559801</v>
      </c>
      <c r="J315">
        <f>(Table2[[#This Row],[1M Return vs Nifty]]-AVERAGE(Table2[1M Return vs Nifty]))/_xlfn.STDEV.P(Table2[1M Return vs Nifty])</f>
        <v>-1.6390677406990219</v>
      </c>
      <c r="K315">
        <v>-18.319360630819901</v>
      </c>
      <c r="L315">
        <f>(Table2[[#This Row],[6M Return vs Nifty]]-AVERAGE(Table2[6M Return vs Nifty]))/_xlfn.STDEV.P(Table2[6M Return vs Nifty])</f>
        <v>-0.93733616512625273</v>
      </c>
      <c r="M315">
        <v>-5.08374637205781</v>
      </c>
      <c r="N315">
        <f>(Table2[[#This Row],[1W Return vs Nifty]]-AVERAGE(Table2[1W Return vs Nifty]))/_xlfn.STDEV.P(Table2[1W Return vs Nifty])</f>
        <v>-0.78537449566606199</v>
      </c>
      <c r="O315">
        <v>121.85</v>
      </c>
      <c r="P315">
        <v>126.114369394414</v>
      </c>
      <c r="Q315">
        <v>118.32348864555</v>
      </c>
      <c r="R315">
        <v>31.489979777721199</v>
      </c>
      <c r="S315">
        <f>(Table2[[#This Row],[Close Price]]-Table2[[#This Row],[20D EMA]])/Table2[[#This Row],[20D EMA]]</f>
        <v>-4.0213377102995419E-2</v>
      </c>
      <c r="T315">
        <f>(Table2[[#This Row],[Close Price]]-Table2[[#This Row],[50D EMA]])/Table2[[#This Row],[50D EMA]]</f>
        <v>-7.2667130941701505E-2</v>
      </c>
      <c r="U315">
        <f>(Table2[[#This Row],[Close Price]]-Table2[[#This Row],[200D EMA]])/Table2[[#This Row],[200D EMA]]</f>
        <v>-1.1607912015376946E-2</v>
      </c>
      <c r="V315">
        <v>0.61154492812779504</v>
      </c>
      <c r="W315">
        <v>116.55</v>
      </c>
      <c r="X315">
        <v>118.3</v>
      </c>
      <c r="Y315">
        <v>116.43</v>
      </c>
      <c r="Z315">
        <v>121.25</v>
      </c>
      <c r="AA315">
        <v>102.65</v>
      </c>
      <c r="AB315">
        <v>137.75</v>
      </c>
      <c r="AC315">
        <f>(Table2[[#This Row],[Close Price]]/Table2[[#This Row],[Day Low]])-1</f>
        <v>3.4320034320034498E-3</v>
      </c>
      <c r="AD315">
        <f>(Table2[[#This Row],[Day High]]/Table2[[#This Row],[Close Price]])-1</f>
        <v>1.1543394613082514E-2</v>
      </c>
      <c r="AE315">
        <f>(Table2[[#This Row],[Close Price]]/Table2[[#This Row],[Current Week Low]])-1</f>
        <v>4.4662028686763833E-3</v>
      </c>
      <c r="AF315">
        <f>(Table2[[#This Row],[Current Week High]]/Table2[[#This Row],[Close Price]])-1</f>
        <v>3.6767849508336781E-2</v>
      </c>
      <c r="AG315">
        <f>(Table2[[#This Row],[Close Price]]/Table2[[#This Row],[Current Month Low]])-1</f>
        <v>0.13930832927423276</v>
      </c>
      <c r="AH315">
        <f>(Table2[[#This Row],[Current Month High]]/Table2[[#This Row],[Close Price]])-1</f>
        <v>0.17785378366823434</v>
      </c>
      <c r="AI315">
        <v>30.3976058144506</v>
      </c>
      <c r="AJ315">
        <v>112.636363636363</v>
      </c>
      <c r="AK315" t="str">
        <f>IF(AND(Table2[[#This Row],[20D EMA]]&gt;Table2[[#This Row],[50D EMA]],Table2[[#This Row],[50D EMA]]&gt;Table2[[#This Row],[200D EMA]]),"Uptrend","Downtrend/NoTrend")</f>
        <v>Downtrend/NoTrend</v>
      </c>
      <c r="AL315">
        <v>-0.23</v>
      </c>
      <c r="AM315" t="s">
        <v>3034</v>
      </c>
      <c r="AN315">
        <v>-3.47</v>
      </c>
      <c r="AO315" t="s">
        <v>3034</v>
      </c>
      <c r="AP315">
        <v>0.108000639053553</v>
      </c>
      <c r="AQ315">
        <f>(Table2[[#This Row],[Sharpe Ratio]]-AVERAGE(Table2[Sharpe Ratio]))/_xlfn.STDEV.P(Table2[Sharpe Ratio])</f>
        <v>0.5753991617402795</v>
      </c>
      <c r="AR3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5">
        <f>_xlfn.RANK.AVG(Table2[[#This Row],[1Y Return vs Nifty Z-Score]],Table2[1Y Return vs Nifty Z-Score])</f>
        <v>157</v>
      </c>
      <c r="AT315">
        <f>_xlfn.RANK.AVG(Table2[[#This Row],[6M Return vs Nifty Z-Score]],Table2[6M Return vs Nifty Z-Score])</f>
        <v>629</v>
      </c>
      <c r="AU315">
        <f>_xlfn.RANK.AVG(Table2[[#This Row],[Sharpe Ratio Z-Score]],Table2[Sharpe Ratio Z-Score])</f>
        <v>196</v>
      </c>
      <c r="AV315">
        <f>(Table2[[#This Row],[Rank 1Y]]+Table2[[#This Row],[Rank 6M]]+Table2[[#This Row],[Rank Sharpe]])/3</f>
        <v>327.33333333333331</v>
      </c>
    </row>
    <row r="316" spans="1:48" x14ac:dyDescent="0.3">
      <c r="A316" t="s">
        <v>529</v>
      </c>
      <c r="B316" t="s">
        <v>530</v>
      </c>
      <c r="C316" t="s">
        <v>2994</v>
      </c>
      <c r="D316" t="s">
        <v>281</v>
      </c>
      <c r="E316">
        <v>36607.920596520002</v>
      </c>
      <c r="F316">
        <v>481.3</v>
      </c>
      <c r="G316">
        <v>31.249065674093099</v>
      </c>
      <c r="H316">
        <f>(Table2[[#This Row],[1Y Return vs Nifty]]-AVERAGE(Table2[1Y Return vs Nifty]))/_xlfn.STDEV.P(Table2[1Y Return vs Nifty])</f>
        <v>-0.16142877549023793</v>
      </c>
      <c r="I316">
        <v>2.2499282114962198</v>
      </c>
      <c r="J316">
        <f>(Table2[[#This Row],[1M Return vs Nifty]]-AVERAGE(Table2[1M Return vs Nifty]))/_xlfn.STDEV.P(Table2[1M Return vs Nifty])</f>
        <v>-4.0961170751533646E-2</v>
      </c>
      <c r="K316">
        <v>10.188371065344899</v>
      </c>
      <c r="L316">
        <f>(Table2[[#This Row],[6M Return vs Nifty]]-AVERAGE(Table2[6M Return vs Nifty]))/_xlfn.STDEV.P(Table2[6M Return vs Nifty])</f>
        <v>-7.2661993622572765E-2</v>
      </c>
      <c r="M316">
        <v>-2.8129650263731598</v>
      </c>
      <c r="N316">
        <f>(Table2[[#This Row],[1W Return vs Nifty]]-AVERAGE(Table2[1W Return vs Nifty]))/_xlfn.STDEV.P(Table2[1W Return vs Nifty])</f>
        <v>-0.28522526620781757</v>
      </c>
      <c r="O316">
        <v>475.4</v>
      </c>
      <c r="P316">
        <v>459.92018160779901</v>
      </c>
      <c r="Q316">
        <v>410.05308398179199</v>
      </c>
      <c r="R316">
        <v>57.418290740885503</v>
      </c>
      <c r="S316">
        <f>(Table2[[#This Row],[Close Price]]-Table2[[#This Row],[20D EMA]])/Table2[[#This Row],[20D EMA]]</f>
        <v>1.2410601598653837E-2</v>
      </c>
      <c r="T316">
        <f>(Table2[[#This Row],[Close Price]]-Table2[[#This Row],[50D EMA]])/Table2[[#This Row],[50D EMA]]</f>
        <v>4.6485932227329024E-2</v>
      </c>
      <c r="U316">
        <f>(Table2[[#This Row],[Close Price]]-Table2[[#This Row],[200D EMA]])/Table2[[#This Row],[200D EMA]]</f>
        <v>0.17375046988153289</v>
      </c>
      <c r="V316">
        <v>1.3259433244018799</v>
      </c>
      <c r="W316">
        <v>480</v>
      </c>
      <c r="X316">
        <v>487.75</v>
      </c>
      <c r="Y316">
        <v>480</v>
      </c>
      <c r="Z316">
        <v>499.8</v>
      </c>
      <c r="AA316">
        <v>406</v>
      </c>
      <c r="AB316">
        <v>509.85</v>
      </c>
      <c r="AC316">
        <f>(Table2[[#This Row],[Close Price]]/Table2[[#This Row],[Day Low]])-1</f>
        <v>2.7083333333333126E-3</v>
      </c>
      <c r="AD316">
        <f>(Table2[[#This Row],[Day High]]/Table2[[#This Row],[Close Price]])-1</f>
        <v>1.3401205069603073E-2</v>
      </c>
      <c r="AE316">
        <f>(Table2[[#This Row],[Close Price]]/Table2[[#This Row],[Current Week Low]])-1</f>
        <v>2.7083333333333126E-3</v>
      </c>
      <c r="AF316">
        <f>(Table2[[#This Row],[Current Week High]]/Table2[[#This Row],[Close Price]])-1</f>
        <v>3.8437564928319068E-2</v>
      </c>
      <c r="AG316">
        <f>(Table2[[#This Row],[Close Price]]/Table2[[#This Row],[Current Month Low]])-1</f>
        <v>0.18546798029556655</v>
      </c>
      <c r="AH316">
        <f>(Table2[[#This Row],[Current Month High]]/Table2[[#This Row],[Close Price]])-1</f>
        <v>5.9318512362352083E-2</v>
      </c>
      <c r="AI316">
        <v>5.9318512362352003</v>
      </c>
      <c r="AJ316">
        <v>61.266543809683299</v>
      </c>
      <c r="AK316" t="str">
        <f>IF(AND(Table2[[#This Row],[20D EMA]]&gt;Table2[[#This Row],[50D EMA]],Table2[[#This Row],[50D EMA]]&gt;Table2[[#This Row],[200D EMA]]),"Uptrend","Downtrend/NoTrend")</f>
        <v>Uptrend</v>
      </c>
      <c r="AL316">
        <v>0.11</v>
      </c>
      <c r="AM316" t="s">
        <v>3033</v>
      </c>
      <c r="AN316">
        <v>3.33</v>
      </c>
      <c r="AO316" t="s">
        <v>3033</v>
      </c>
      <c r="AP316">
        <v>6.1228280178691002E-2</v>
      </c>
      <c r="AQ316">
        <f>(Table2[[#This Row],[Sharpe Ratio]]-AVERAGE(Table2[Sharpe Ratio]))/_xlfn.STDEV.P(Table2[Sharpe Ratio])</f>
        <v>4.5882051446909294E-2</v>
      </c>
      <c r="AR3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-0.51439515462525254</v>
      </c>
      <c r="AS316">
        <f>_xlfn.RANK.AVG(Table2[[#This Row],[1Y Return vs Nifty Z-Score]],Table2[1Y Return vs Nifty Z-Score])</f>
        <v>326</v>
      </c>
      <c r="AT316">
        <f>_xlfn.RANK.AVG(Table2[[#This Row],[6M Return vs Nifty Z-Score]],Table2[6M Return vs Nifty Z-Score])</f>
        <v>336</v>
      </c>
      <c r="AU316">
        <f>_xlfn.RANK.AVG(Table2[[#This Row],[Sharpe Ratio Z-Score]],Table2[Sharpe Ratio Z-Score])</f>
        <v>320</v>
      </c>
      <c r="AV316">
        <f>(Table2[[#This Row],[Rank 1Y]]+Table2[[#This Row],[Rank 6M]]+Table2[[#This Row],[Rank Sharpe]])/3</f>
        <v>327.33333333333331</v>
      </c>
    </row>
    <row r="317" spans="1:48" x14ac:dyDescent="0.3">
      <c r="A317" t="s">
        <v>1412</v>
      </c>
      <c r="B317" t="s">
        <v>1413</v>
      </c>
      <c r="C317" t="s">
        <v>2992</v>
      </c>
      <c r="D317" t="s">
        <v>196</v>
      </c>
      <c r="E317">
        <v>7000.6582827499997</v>
      </c>
      <c r="F317">
        <v>1289.8</v>
      </c>
      <c r="G317">
        <v>21.460822746857001</v>
      </c>
      <c r="H317">
        <f>(Table2[[#This Row],[1Y Return vs Nifty]]-AVERAGE(Table2[1Y Return vs Nifty]))/_xlfn.STDEV.P(Table2[1Y Return vs Nifty])</f>
        <v>-0.27751847063399165</v>
      </c>
      <c r="I317">
        <v>23.416402663566402</v>
      </c>
      <c r="J317">
        <f>(Table2[[#This Row],[1M Return vs Nifty]]-AVERAGE(Table2[1M Return vs Nifty]))/_xlfn.STDEV.P(Table2[1M Return vs Nifty])</f>
        <v>2.0004837928442378</v>
      </c>
      <c r="K317">
        <v>18.176643265481001</v>
      </c>
      <c r="L317">
        <f>(Table2[[#This Row],[6M Return vs Nifty]]-AVERAGE(Table2[6M Return vs Nifty]))/_xlfn.STDEV.P(Table2[6M Return vs Nifty])</f>
        <v>0.16963201699938801</v>
      </c>
      <c r="M317">
        <v>0.550019795651152</v>
      </c>
      <c r="N317">
        <f>(Table2[[#This Row],[1W Return vs Nifty]]-AVERAGE(Table2[1W Return vs Nifty]))/_xlfn.STDEV.P(Table2[1W Return vs Nifty])</f>
        <v>0.4554864146467309</v>
      </c>
      <c r="O317">
        <v>1182.73</v>
      </c>
      <c r="P317">
        <v>1105.9260273858199</v>
      </c>
      <c r="Q317">
        <v>999.45377374982399</v>
      </c>
      <c r="R317">
        <v>82.400910733744695</v>
      </c>
      <c r="S317">
        <f>(Table2[[#This Row],[Close Price]]-Table2[[#This Row],[20D EMA]])/Table2[[#This Row],[20D EMA]]</f>
        <v>9.0527846592206113E-2</v>
      </c>
      <c r="T317">
        <f>(Table2[[#This Row],[Close Price]]-Table2[[#This Row],[50D EMA]])/Table2[[#This Row],[50D EMA]]</f>
        <v>0.16626245161154227</v>
      </c>
      <c r="U317">
        <f>(Table2[[#This Row],[Close Price]]-Table2[[#This Row],[200D EMA]])/Table2[[#This Row],[200D EMA]]</f>
        <v>0.29050490765654291</v>
      </c>
      <c r="V317">
        <v>2.3803558575708701</v>
      </c>
      <c r="W317">
        <v>1285</v>
      </c>
      <c r="X317">
        <v>1317.55</v>
      </c>
      <c r="Y317">
        <v>1241.05</v>
      </c>
      <c r="Z317">
        <v>1342.55</v>
      </c>
      <c r="AA317">
        <v>955</v>
      </c>
      <c r="AB317">
        <v>1342.55</v>
      </c>
      <c r="AC317">
        <f>(Table2[[#This Row],[Close Price]]/Table2[[#This Row],[Day Low]])-1</f>
        <v>3.735408560311182E-3</v>
      </c>
      <c r="AD317">
        <f>(Table2[[#This Row],[Day High]]/Table2[[#This Row],[Close Price]])-1</f>
        <v>2.1514963560241851E-2</v>
      </c>
      <c r="AE317">
        <f>(Table2[[#This Row],[Close Price]]/Table2[[#This Row],[Current Week Low]])-1</f>
        <v>3.9281253777043723E-2</v>
      </c>
      <c r="AF317">
        <f>(Table2[[#This Row],[Current Week High]]/Table2[[#This Row],[Close Price]])-1</f>
        <v>4.0897813614513945E-2</v>
      </c>
      <c r="AG317">
        <f>(Table2[[#This Row],[Close Price]]/Table2[[#This Row],[Current Month Low]])-1</f>
        <v>0.35057591623036655</v>
      </c>
      <c r="AH317">
        <f>(Table2[[#This Row],[Current Month High]]/Table2[[#This Row],[Close Price]])-1</f>
        <v>4.0897813614513945E-2</v>
      </c>
      <c r="AI317">
        <v>4.08978136145139</v>
      </c>
      <c r="AJ317">
        <v>57.196831200487502</v>
      </c>
      <c r="AK317" t="str">
        <f>IF(AND(Table2[[#This Row],[20D EMA]]&gt;Table2[[#This Row],[50D EMA]],Table2[[#This Row],[50D EMA]]&gt;Table2[[#This Row],[200D EMA]]),"Uptrend","Downtrend/NoTrend")</f>
        <v>Uptrend</v>
      </c>
      <c r="AL317">
        <v>0.09</v>
      </c>
      <c r="AM317" t="s">
        <v>3033</v>
      </c>
      <c r="AN317">
        <v>21.46</v>
      </c>
      <c r="AO317" t="s">
        <v>3033</v>
      </c>
      <c r="AP317">
        <v>5.3854813163092E-2</v>
      </c>
      <c r="AQ317">
        <f>(Table2[[#This Row],[Sharpe Ratio]]-AVERAGE(Table2[Sharpe Ratio]))/_xlfn.STDEV.P(Table2[Sharpe Ratio])</f>
        <v>-3.7594109278477762E-2</v>
      </c>
      <c r="AR3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2.3104896445778871</v>
      </c>
      <c r="AS317">
        <f>_xlfn.RANK.AVG(Table2[[#This Row],[1Y Return vs Nifty Z-Score]],Table2[1Y Return vs Nifty Z-Score])</f>
        <v>374</v>
      </c>
      <c r="AT317">
        <f>_xlfn.RANK.AVG(Table2[[#This Row],[6M Return vs Nifty Z-Score]],Table2[6M Return vs Nifty Z-Score])</f>
        <v>255</v>
      </c>
      <c r="AU317">
        <f>_xlfn.RANK.AVG(Table2[[#This Row],[Sharpe Ratio Z-Score]],Table2[Sharpe Ratio Z-Score])</f>
        <v>354</v>
      </c>
      <c r="AV317">
        <f>(Table2[[#This Row],[Rank 1Y]]+Table2[[#This Row],[Rank 6M]]+Table2[[#This Row],[Rank Sharpe]])/3</f>
        <v>327.66666666666669</v>
      </c>
    </row>
    <row r="318" spans="1:48" x14ac:dyDescent="0.3">
      <c r="A318" t="s">
        <v>1150</v>
      </c>
      <c r="B318" t="s">
        <v>1151</v>
      </c>
      <c r="C318" t="s">
        <v>3000</v>
      </c>
      <c r="D318" t="s">
        <v>471</v>
      </c>
      <c r="E318">
        <v>10007.763821009999</v>
      </c>
      <c r="F318">
        <v>2096.35</v>
      </c>
      <c r="G318">
        <v>14.629739934337</v>
      </c>
      <c r="H318">
        <f>(Table2[[#This Row],[1Y Return vs Nifty]]-AVERAGE(Table2[1Y Return vs Nifty]))/_xlfn.STDEV.P(Table2[1Y Return vs Nifty])</f>
        <v>-0.35853590421245179</v>
      </c>
      <c r="I318">
        <v>-2.4576304290370099</v>
      </c>
      <c r="J318">
        <f>(Table2[[#This Row],[1M Return vs Nifty]]-AVERAGE(Table2[1M Return vs Nifty]))/_xlfn.STDEV.P(Table2[1M Return vs Nifty])</f>
        <v>-0.49499152423859688</v>
      </c>
      <c r="K318">
        <v>-9.8056469034025699</v>
      </c>
      <c r="L318">
        <f>(Table2[[#This Row],[6M Return vs Nifty]]-AVERAGE(Table2[6M Return vs Nifty]))/_xlfn.STDEV.P(Table2[6M Return vs Nifty])</f>
        <v>-0.67910487397570296</v>
      </c>
      <c r="M318">
        <v>-4.3777486971023398</v>
      </c>
      <c r="N318">
        <f>(Table2[[#This Row],[1W Return vs Nifty]]-AVERAGE(Table2[1W Return vs Nifty]))/_xlfn.STDEV.P(Table2[1W Return vs Nifty])</f>
        <v>-0.62987551123089258</v>
      </c>
      <c r="O318">
        <v>2051.62</v>
      </c>
      <c r="P318">
        <v>2025.8958256619801</v>
      </c>
      <c r="Q318">
        <v>1905.0269553774799</v>
      </c>
      <c r="R318">
        <v>49.271073319280497</v>
      </c>
      <c r="S318">
        <f>(Table2[[#This Row],[Close Price]]-Table2[[#This Row],[20D EMA]])/Table2[[#This Row],[20D EMA]]</f>
        <v>2.1802283073863591E-2</v>
      </c>
      <c r="T318">
        <f>(Table2[[#This Row],[Close Price]]-Table2[[#This Row],[50D EMA]])/Table2[[#This Row],[50D EMA]]</f>
        <v>3.4776800191588457E-2</v>
      </c>
      <c r="U318">
        <f>(Table2[[#This Row],[Close Price]]-Table2[[#This Row],[200D EMA]])/Table2[[#This Row],[200D EMA]]</f>
        <v>0.10043062334758904</v>
      </c>
      <c r="V318">
        <v>1.4231016872272699</v>
      </c>
      <c r="W318">
        <v>2040.7</v>
      </c>
      <c r="X318">
        <v>2123.4</v>
      </c>
      <c r="Y318">
        <v>2040.7</v>
      </c>
      <c r="Z318">
        <v>2146.4499999999998</v>
      </c>
      <c r="AA318">
        <v>1850</v>
      </c>
      <c r="AB318">
        <v>2220</v>
      </c>
      <c r="AC318">
        <f>(Table2[[#This Row],[Close Price]]/Table2[[#This Row],[Day Low]])-1</f>
        <v>2.7270054393100374E-2</v>
      </c>
      <c r="AD318">
        <f>(Table2[[#This Row],[Day High]]/Table2[[#This Row],[Close Price]])-1</f>
        <v>1.2903379683736116E-2</v>
      </c>
      <c r="AE318">
        <f>(Table2[[#This Row],[Close Price]]/Table2[[#This Row],[Current Week Low]])-1</f>
        <v>2.7270054393100374E-2</v>
      </c>
      <c r="AF318">
        <f>(Table2[[#This Row],[Current Week High]]/Table2[[#This Row],[Close Price]])-1</f>
        <v>2.3898681040856795E-2</v>
      </c>
      <c r="AG318">
        <f>(Table2[[#This Row],[Close Price]]/Table2[[#This Row],[Current Month Low]])-1</f>
        <v>0.13316216216216215</v>
      </c>
      <c r="AH318">
        <f>(Table2[[#This Row],[Current Month High]]/Table2[[#This Row],[Close Price]])-1</f>
        <v>5.8983471271495835E-2</v>
      </c>
      <c r="AI318">
        <v>10.430033152860901</v>
      </c>
      <c r="AJ318">
        <v>52.903849309822903</v>
      </c>
      <c r="AK318" t="str">
        <f>IF(AND(Table2[[#This Row],[20D EMA]]&gt;Table2[[#This Row],[50D EMA]],Table2[[#This Row],[50D EMA]]&gt;Table2[[#This Row],[200D EMA]]),"Uptrend","Downtrend/NoTrend")</f>
        <v>Uptrend</v>
      </c>
      <c r="AL318">
        <v>0.03</v>
      </c>
      <c r="AM318" t="s">
        <v>3033</v>
      </c>
      <c r="AN318">
        <v>4.7300000000000004</v>
      </c>
      <c r="AO318" t="s">
        <v>3033</v>
      </c>
      <c r="AP318">
        <v>0.205095992646848</v>
      </c>
      <c r="AQ318">
        <f>(Table2[[#This Row],[Sharpe Ratio]]-AVERAGE(Table2[Sharpe Ratio]))/_xlfn.STDEV.P(Table2[Sharpe Ratio])</f>
        <v>1.6746306799792929</v>
      </c>
      <c r="AR3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-0.48787713367835139</v>
      </c>
      <c r="AS318">
        <f>_xlfn.RANK.AVG(Table2[[#This Row],[1Y Return vs Nifty Z-Score]],Table2[1Y Return vs Nifty Z-Score])</f>
        <v>415</v>
      </c>
      <c r="AT318">
        <f>_xlfn.RANK.AVG(Table2[[#This Row],[6M Return vs Nifty Z-Score]],Table2[6M Return vs Nifty Z-Score])</f>
        <v>536</v>
      </c>
      <c r="AU318">
        <f>_xlfn.RANK.AVG(Table2[[#This Row],[Sharpe Ratio Z-Score]],Table2[Sharpe Ratio Z-Score])</f>
        <v>34</v>
      </c>
      <c r="AV318">
        <f>(Table2[[#This Row],[Rank 1Y]]+Table2[[#This Row],[Rank 6M]]+Table2[[#This Row],[Rank Sharpe]])/3</f>
        <v>328.33333333333331</v>
      </c>
    </row>
    <row r="319" spans="1:48" x14ac:dyDescent="0.3">
      <c r="A319" t="s">
        <v>1505</v>
      </c>
      <c r="B319" t="s">
        <v>1506</v>
      </c>
      <c r="C319" t="s">
        <v>2996</v>
      </c>
      <c r="D319" t="s">
        <v>900</v>
      </c>
      <c r="E319">
        <v>6107.2436788719997</v>
      </c>
      <c r="F319">
        <v>210.12</v>
      </c>
      <c r="G319">
        <v>52.196524098660099</v>
      </c>
      <c r="H319">
        <f>(Table2[[#This Row],[1Y Return vs Nifty]]-AVERAGE(Table2[1Y Return vs Nifty]))/_xlfn.STDEV.P(Table2[1Y Return vs Nifty])</f>
        <v>8.7010508314000493E-2</v>
      </c>
      <c r="I319">
        <v>-15.875675671312299</v>
      </c>
      <c r="J319">
        <f>(Table2[[#This Row],[1M Return vs Nifty]]-AVERAGE(Table2[1M Return vs Nifty]))/_xlfn.STDEV.P(Table2[1M Return vs Nifty])</f>
        <v>-1.7891230029206315</v>
      </c>
      <c r="K319">
        <v>1.1625913404360599</v>
      </c>
      <c r="L319">
        <f>(Table2[[#This Row],[6M Return vs Nifty]]-AVERAGE(Table2[6M Return vs Nifty]))/_xlfn.STDEV.P(Table2[6M Return vs Nifty])</f>
        <v>-0.34642486921678212</v>
      </c>
      <c r="M319">
        <v>-4.1565420055414002</v>
      </c>
      <c r="N319">
        <f>(Table2[[#This Row],[1W Return vs Nifty]]-AVERAGE(Table2[1W Return vs Nifty]))/_xlfn.STDEV.P(Table2[1W Return vs Nifty])</f>
        <v>-0.58115379852814264</v>
      </c>
      <c r="O319">
        <v>209.39</v>
      </c>
      <c r="P319">
        <v>210.51560848704401</v>
      </c>
      <c r="Q319">
        <v>186.01492717303799</v>
      </c>
      <c r="R319">
        <v>45.854337525113799</v>
      </c>
      <c r="S319">
        <f>(Table2[[#This Row],[Close Price]]-Table2[[#This Row],[20D EMA]])/Table2[[#This Row],[20D EMA]]</f>
        <v>3.4863173981566371E-3</v>
      </c>
      <c r="T319">
        <f>(Table2[[#This Row],[Close Price]]-Table2[[#This Row],[50D EMA]])/Table2[[#This Row],[50D EMA]]</f>
        <v>-1.8792358908073471E-3</v>
      </c>
      <c r="U319">
        <f>(Table2[[#This Row],[Close Price]]-Table2[[#This Row],[200D EMA]])/Table2[[#This Row],[200D EMA]]</f>
        <v>0.12958676592948146</v>
      </c>
      <c r="V319">
        <v>0.82249234114069003</v>
      </c>
      <c r="W319">
        <v>206.42</v>
      </c>
      <c r="X319">
        <v>213.35</v>
      </c>
      <c r="Y319">
        <v>203.67</v>
      </c>
      <c r="Z319">
        <v>213.35</v>
      </c>
      <c r="AA319">
        <v>175.45</v>
      </c>
      <c r="AB319">
        <v>224</v>
      </c>
      <c r="AC319">
        <f>(Table2[[#This Row],[Close Price]]/Table2[[#This Row],[Day Low]])-1</f>
        <v>1.7924619707392786E-2</v>
      </c>
      <c r="AD319">
        <f>(Table2[[#This Row],[Day High]]/Table2[[#This Row],[Close Price]])-1</f>
        <v>1.53721682847896E-2</v>
      </c>
      <c r="AE319">
        <f>(Table2[[#This Row],[Close Price]]/Table2[[#This Row],[Current Week Low]])-1</f>
        <v>3.166887612314051E-2</v>
      </c>
      <c r="AF319">
        <f>(Table2[[#This Row],[Current Week High]]/Table2[[#This Row],[Close Price]])-1</f>
        <v>1.53721682847896E-2</v>
      </c>
      <c r="AG319">
        <f>(Table2[[#This Row],[Close Price]]/Table2[[#This Row],[Current Month Low]])-1</f>
        <v>0.19760615559988604</v>
      </c>
      <c r="AH319">
        <f>(Table2[[#This Row],[Current Month High]]/Table2[[#This Row],[Close Price]])-1</f>
        <v>6.6057490957547982E-2</v>
      </c>
      <c r="AI319">
        <v>21.1688558918712</v>
      </c>
      <c r="AJ319">
        <v>92.417582417582395</v>
      </c>
      <c r="AK319" t="str">
        <f>IF(AND(Table2[[#This Row],[20D EMA]]&gt;Table2[[#This Row],[50D EMA]],Table2[[#This Row],[50D EMA]]&gt;Table2[[#This Row],[200D EMA]]),"Uptrend","Downtrend/NoTrend")</f>
        <v>Downtrend/NoTrend</v>
      </c>
      <c r="AL319">
        <v>0.02</v>
      </c>
      <c r="AM319" t="s">
        <v>3033</v>
      </c>
      <c r="AN319">
        <v>0.3</v>
      </c>
      <c r="AO319" t="s">
        <v>3033</v>
      </c>
      <c r="AP319">
        <v>6.3765915054527E-2</v>
      </c>
      <c r="AQ319">
        <f>(Table2[[#This Row],[Sharpe Ratio]]-AVERAGE(Table2[Sharpe Ratio]))/_xlfn.STDEV.P(Table2[Sharpe Ratio])</f>
        <v>7.4611008436815174E-2</v>
      </c>
      <c r="AR3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9">
        <f>_xlfn.RANK.AVG(Table2[[#This Row],[1Y Return vs Nifty Z-Score]],Table2[1Y Return vs Nifty Z-Score])</f>
        <v>255</v>
      </c>
      <c r="AT319">
        <f>_xlfn.RANK.AVG(Table2[[#This Row],[6M Return vs Nifty Z-Score]],Table2[6M Return vs Nifty Z-Score])</f>
        <v>417</v>
      </c>
      <c r="AU319">
        <f>_xlfn.RANK.AVG(Table2[[#This Row],[Sharpe Ratio Z-Score]],Table2[Sharpe Ratio Z-Score])</f>
        <v>313</v>
      </c>
      <c r="AV319">
        <f>(Table2[[#This Row],[Rank 1Y]]+Table2[[#This Row],[Rank 6M]]+Table2[[#This Row],[Rank Sharpe]])/3</f>
        <v>328.33333333333331</v>
      </c>
    </row>
    <row r="320" spans="1:48" x14ac:dyDescent="0.3">
      <c r="A320" t="s">
        <v>1576</v>
      </c>
      <c r="B320" t="s">
        <v>1577</v>
      </c>
      <c r="C320" t="s">
        <v>2997</v>
      </c>
      <c r="D320" t="s">
        <v>140</v>
      </c>
      <c r="E320">
        <v>5529.8549999999996</v>
      </c>
      <c r="F320">
        <v>192.33</v>
      </c>
      <c r="G320">
        <v>71.295642510667804</v>
      </c>
      <c r="H320">
        <f>(Table2[[#This Row],[1Y Return vs Nifty]]-AVERAGE(Table2[1Y Return vs Nifty]))/_xlfn.STDEV.P(Table2[1Y Return vs Nifty])</f>
        <v>0.31352826542799367</v>
      </c>
      <c r="I320">
        <v>-11.355568629414799</v>
      </c>
      <c r="J320">
        <f>(Table2[[#This Row],[1M Return vs Nifty]]-AVERAGE(Table2[1M Return vs Nifty]))/_xlfn.STDEV.P(Table2[1M Return vs Nifty])</f>
        <v>-1.3531718114980593</v>
      </c>
      <c r="K320">
        <v>10.5994119949153</v>
      </c>
      <c r="L320">
        <f>(Table2[[#This Row],[6M Return vs Nifty]]-AVERAGE(Table2[6M Return vs Nifty]))/_xlfn.STDEV.P(Table2[6M Return vs Nifty])</f>
        <v>-6.0194622348757817E-2</v>
      </c>
      <c r="M320">
        <v>-3.33674204212417</v>
      </c>
      <c r="N320">
        <f>(Table2[[#This Row],[1W Return vs Nifty]]-AVERAGE(Table2[1W Return vs Nifty]))/_xlfn.STDEV.P(Table2[1W Return vs Nifty])</f>
        <v>-0.4005893770384984</v>
      </c>
      <c r="O320">
        <v>194.78</v>
      </c>
      <c r="P320">
        <v>197.888986204503</v>
      </c>
      <c r="Q320">
        <v>176.939796497559</v>
      </c>
      <c r="R320">
        <v>49.4822905648454</v>
      </c>
      <c r="S320">
        <f>(Table2[[#This Row],[Close Price]]-Table2[[#This Row],[20D EMA]])/Table2[[#This Row],[20D EMA]]</f>
        <v>-1.2578293459287343E-2</v>
      </c>
      <c r="T320">
        <f>(Table2[[#This Row],[Close Price]]-Table2[[#This Row],[50D EMA]])/Table2[[#This Row],[50D EMA]]</f>
        <v>-2.8091438089223434E-2</v>
      </c>
      <c r="U320">
        <f>(Table2[[#This Row],[Close Price]]-Table2[[#This Row],[200D EMA]])/Table2[[#This Row],[200D EMA]]</f>
        <v>8.6979886984629426E-2</v>
      </c>
      <c r="V320">
        <v>0.97120553457046099</v>
      </c>
      <c r="W320">
        <v>191.55</v>
      </c>
      <c r="X320">
        <v>198.22</v>
      </c>
      <c r="Y320">
        <v>189.09</v>
      </c>
      <c r="Z320">
        <v>198.22</v>
      </c>
      <c r="AA320">
        <v>162.80000000000001</v>
      </c>
      <c r="AB320">
        <v>210.95</v>
      </c>
      <c r="AC320">
        <f>(Table2[[#This Row],[Close Price]]/Table2[[#This Row],[Day Low]])-1</f>
        <v>4.0720438527799274E-3</v>
      </c>
      <c r="AD320">
        <f>(Table2[[#This Row],[Day High]]/Table2[[#This Row],[Close Price]])-1</f>
        <v>3.0624447564082447E-2</v>
      </c>
      <c r="AE320">
        <f>(Table2[[#This Row],[Close Price]]/Table2[[#This Row],[Current Week Low]])-1</f>
        <v>1.7134697762970053E-2</v>
      </c>
      <c r="AF320">
        <f>(Table2[[#This Row],[Current Week High]]/Table2[[#This Row],[Close Price]])-1</f>
        <v>3.0624447564082447E-2</v>
      </c>
      <c r="AG320">
        <f>(Table2[[#This Row],[Close Price]]/Table2[[#This Row],[Current Month Low]])-1</f>
        <v>0.18138820638820641</v>
      </c>
      <c r="AH320">
        <f>(Table2[[#This Row],[Current Month High]]/Table2[[#This Row],[Close Price]])-1</f>
        <v>9.6812769718712444E-2</v>
      </c>
      <c r="AI320">
        <v>37.7580200696719</v>
      </c>
      <c r="AJ320">
        <v>99.927234927234906</v>
      </c>
      <c r="AK320" t="str">
        <f>IF(AND(Table2[[#This Row],[20D EMA]]&gt;Table2[[#This Row],[50D EMA]],Table2[[#This Row],[50D EMA]]&gt;Table2[[#This Row],[200D EMA]]),"Uptrend","Downtrend/NoTrend")</f>
        <v>Downtrend/NoTrend</v>
      </c>
      <c r="AL320">
        <v>-0.24</v>
      </c>
      <c r="AM320" t="s">
        <v>3034</v>
      </c>
      <c r="AN320">
        <v>1.2</v>
      </c>
      <c r="AO320" t="s">
        <v>3033</v>
      </c>
      <c r="AP320">
        <v>1.6394528608586E-2</v>
      </c>
      <c r="AQ320">
        <f>(Table2[[#This Row],[Sharpe Ratio]]-AVERAGE(Table2[Sharpe Ratio]))/_xlfn.STDEV.P(Table2[Sharpe Ratio])</f>
        <v>-0.46168778565557944</v>
      </c>
      <c r="AR3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0">
        <f>_xlfn.RANK.AVG(Table2[[#This Row],[1Y Return vs Nifty Z-Score]],Table2[1Y Return vs Nifty Z-Score])</f>
        <v>189</v>
      </c>
      <c r="AT320">
        <f>_xlfn.RANK.AVG(Table2[[#This Row],[6M Return vs Nifty Z-Score]],Table2[6M Return vs Nifty Z-Score])</f>
        <v>329</v>
      </c>
      <c r="AU320">
        <f>_xlfn.RANK.AVG(Table2[[#This Row],[Sharpe Ratio Z-Score]],Table2[Sharpe Ratio Z-Score])</f>
        <v>470</v>
      </c>
      <c r="AV320">
        <f>(Table2[[#This Row],[Rank 1Y]]+Table2[[#This Row],[Rank 6M]]+Table2[[#This Row],[Rank Sharpe]])/3</f>
        <v>329.33333333333331</v>
      </c>
    </row>
    <row r="321" spans="1:48" x14ac:dyDescent="0.3">
      <c r="A321" t="s">
        <v>994</v>
      </c>
      <c r="B321" t="s">
        <v>995</v>
      </c>
      <c r="C321" t="s">
        <v>2987</v>
      </c>
      <c r="D321" t="s">
        <v>303</v>
      </c>
      <c r="E321">
        <v>13052.43670054</v>
      </c>
      <c r="F321">
        <v>2276.35</v>
      </c>
      <c r="G321">
        <v>55.668846553864199</v>
      </c>
      <c r="H321">
        <f>(Table2[[#This Row],[1Y Return vs Nifty]]-AVERAGE(Table2[1Y Return vs Nifty]))/_xlfn.STDEV.P(Table2[1Y Return vs Nifty])</f>
        <v>0.12819265492213314</v>
      </c>
      <c r="I321">
        <v>16.874737152573999</v>
      </c>
      <c r="J321">
        <f>(Table2[[#This Row],[1M Return vs Nifty]]-AVERAGE(Table2[1M Return vs Nifty]))/_xlfn.STDEV.P(Table2[1M Return vs Nifty])</f>
        <v>1.3695591605355508</v>
      </c>
      <c r="K321">
        <v>2.7213856980503901</v>
      </c>
      <c r="L321">
        <f>(Table2[[#This Row],[6M Return vs Nifty]]-AVERAGE(Table2[6M Return vs Nifty]))/_xlfn.STDEV.P(Table2[6M Return vs Nifty])</f>
        <v>-0.29914474065095481</v>
      </c>
      <c r="M321">
        <v>19.255122543411499</v>
      </c>
      <c r="N321">
        <f>(Table2[[#This Row],[1W Return vs Nifty]]-AVERAGE(Table2[1W Return vs Nifty]))/_xlfn.STDEV.P(Table2[1W Return vs Nifty])</f>
        <v>4.5753646865060373</v>
      </c>
      <c r="O321">
        <v>2134.98</v>
      </c>
      <c r="P321">
        <v>2025.4284105999</v>
      </c>
      <c r="Q321">
        <v>1876.7519332674599</v>
      </c>
      <c r="R321">
        <v>75.316482809822901</v>
      </c>
      <c r="S321">
        <f>(Table2[[#This Row],[Close Price]]-Table2[[#This Row],[20D EMA]])/Table2[[#This Row],[20D EMA]]</f>
        <v>6.6216076965592133E-2</v>
      </c>
      <c r="T321">
        <f>(Table2[[#This Row],[Close Price]]-Table2[[#This Row],[50D EMA]])/Table2[[#This Row],[50D EMA]]</f>
        <v>0.1238856866463036</v>
      </c>
      <c r="U321">
        <f>(Table2[[#This Row],[Close Price]]-Table2[[#This Row],[200D EMA]])/Table2[[#This Row],[200D EMA]]</f>
        <v>0.21292002403153643</v>
      </c>
      <c r="V321">
        <v>4.1470743535281303</v>
      </c>
      <c r="W321">
        <v>2262</v>
      </c>
      <c r="X321">
        <v>2398.6999999999998</v>
      </c>
      <c r="Y321">
        <v>2262</v>
      </c>
      <c r="Z321">
        <v>2544.9</v>
      </c>
      <c r="AA321">
        <v>1820</v>
      </c>
      <c r="AB321">
        <v>2747.85</v>
      </c>
      <c r="AC321">
        <f>(Table2[[#This Row],[Close Price]]/Table2[[#This Row],[Day Low]])-1</f>
        <v>6.3439434129088923E-3</v>
      </c>
      <c r="AD321">
        <f>(Table2[[#This Row],[Day High]]/Table2[[#This Row],[Close Price]])-1</f>
        <v>5.3748325169679534E-2</v>
      </c>
      <c r="AE321">
        <f>(Table2[[#This Row],[Close Price]]/Table2[[#This Row],[Current Week Low]])-1</f>
        <v>6.3439434129088923E-3</v>
      </c>
      <c r="AF321">
        <f>(Table2[[#This Row],[Current Week High]]/Table2[[#This Row],[Close Price]])-1</f>
        <v>0.11797394952445805</v>
      </c>
      <c r="AG321">
        <f>(Table2[[#This Row],[Close Price]]/Table2[[#This Row],[Current Month Low]])-1</f>
        <v>0.25074175824175815</v>
      </c>
      <c r="AH321">
        <f>(Table2[[#This Row],[Current Month High]]/Table2[[#This Row],[Close Price]])-1</f>
        <v>0.20712983504294158</v>
      </c>
      <c r="AI321">
        <v>20.712983504294101</v>
      </c>
      <c r="AJ321">
        <v>93.567176870748298</v>
      </c>
      <c r="AK321" t="str">
        <f>IF(AND(Table2[[#This Row],[20D EMA]]&gt;Table2[[#This Row],[50D EMA]],Table2[[#This Row],[50D EMA]]&gt;Table2[[#This Row],[200D EMA]]),"Uptrend","Downtrend/NoTrend")</f>
        <v>Uptrend</v>
      </c>
      <c r="AL321">
        <v>0.2</v>
      </c>
      <c r="AM321" t="s">
        <v>3033</v>
      </c>
      <c r="AN321">
        <v>14.3</v>
      </c>
      <c r="AO321" t="s">
        <v>3033</v>
      </c>
      <c r="AP321">
        <v>5.5519560034131998E-2</v>
      </c>
      <c r="AQ321">
        <f>(Table2[[#This Row],[Sharpe Ratio]]-AVERAGE(Table2[Sharpe Ratio]))/_xlfn.STDEV.P(Table2[Sharpe Ratio])</f>
        <v>-1.8747252422669232E-2</v>
      </c>
      <c r="AR3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5.7552245088900973</v>
      </c>
      <c r="AS321">
        <f>_xlfn.RANK.AVG(Table2[[#This Row],[1Y Return vs Nifty Z-Score]],Table2[1Y Return vs Nifty Z-Score])</f>
        <v>244</v>
      </c>
      <c r="AT321">
        <f>_xlfn.RANK.AVG(Table2[[#This Row],[6M Return vs Nifty Z-Score]],Table2[6M Return vs Nifty Z-Score])</f>
        <v>401</v>
      </c>
      <c r="AU321">
        <f>_xlfn.RANK.AVG(Table2[[#This Row],[Sharpe Ratio Z-Score]],Table2[Sharpe Ratio Z-Score])</f>
        <v>344</v>
      </c>
      <c r="AV321">
        <f>(Table2[[#This Row],[Rank 1Y]]+Table2[[#This Row],[Rank 6M]]+Table2[[#This Row],[Rank Sharpe]])/3</f>
        <v>329.66666666666669</v>
      </c>
    </row>
    <row r="322" spans="1:48" x14ac:dyDescent="0.3">
      <c r="A322" t="s">
        <v>458</v>
      </c>
      <c r="B322" t="s">
        <v>459</v>
      </c>
      <c r="C322" t="s">
        <v>2988</v>
      </c>
      <c r="D322" t="s">
        <v>49</v>
      </c>
      <c r="E322">
        <v>46189.010078665997</v>
      </c>
      <c r="F322">
        <v>181.71</v>
      </c>
      <c r="G322">
        <v>25.4471778575573</v>
      </c>
      <c r="H322">
        <f>(Table2[[#This Row],[1Y Return vs Nifty]]-AVERAGE(Table2[1Y Return vs Nifty]))/_xlfn.STDEV.P(Table2[1Y Return vs Nifty])</f>
        <v>-0.23023983717790356</v>
      </c>
      <c r="I322">
        <v>13.6261439229228</v>
      </c>
      <c r="J322">
        <f>(Table2[[#This Row],[1M Return vs Nifty]]-AVERAGE(Table2[1M Return vs Nifty]))/_xlfn.STDEV.P(Table2[1M Return vs Nifty])</f>
        <v>1.056241782033996</v>
      </c>
      <c r="K322">
        <v>7.4433571799624598</v>
      </c>
      <c r="L322">
        <f>(Table2[[#This Row],[6M Return vs Nifty]]-AVERAGE(Table2[6M Return vs Nifty]))/_xlfn.STDEV.P(Table2[6M Return vs Nifty])</f>
        <v>-0.15592160306489383</v>
      </c>
      <c r="M322">
        <v>0.99145756174942101</v>
      </c>
      <c r="N322">
        <f>(Table2[[#This Row],[1W Return vs Nifty]]-AVERAGE(Table2[1W Return vs Nifty]))/_xlfn.STDEV.P(Table2[1W Return vs Nifty])</f>
        <v>0.55271495626188594</v>
      </c>
      <c r="O322">
        <v>173.03</v>
      </c>
      <c r="P322">
        <v>167.14863085286001</v>
      </c>
      <c r="Q322">
        <v>153.59876354391901</v>
      </c>
      <c r="R322">
        <v>70.200631486187802</v>
      </c>
      <c r="S322">
        <f>(Table2[[#This Row],[Close Price]]-Table2[[#This Row],[20D EMA]])/Table2[[#This Row],[20D EMA]]</f>
        <v>5.0164711321736152E-2</v>
      </c>
      <c r="T322">
        <f>(Table2[[#This Row],[Close Price]]-Table2[[#This Row],[50D EMA]])/Table2[[#This Row],[50D EMA]]</f>
        <v>8.7116293282463619E-2</v>
      </c>
      <c r="U322">
        <f>(Table2[[#This Row],[Close Price]]-Table2[[#This Row],[200D EMA]])/Table2[[#This Row],[200D EMA]]</f>
        <v>0.18301733560532904</v>
      </c>
      <c r="V322">
        <v>2.7665368648130402</v>
      </c>
      <c r="W322">
        <v>181.2</v>
      </c>
      <c r="X322">
        <v>187.8</v>
      </c>
      <c r="Y322">
        <v>177.5</v>
      </c>
      <c r="Z322">
        <v>187.8</v>
      </c>
      <c r="AA322">
        <v>144.6</v>
      </c>
      <c r="AB322">
        <v>187.8</v>
      </c>
      <c r="AC322">
        <f>(Table2[[#This Row],[Close Price]]/Table2[[#This Row],[Day Low]])-1</f>
        <v>2.8145695364238943E-3</v>
      </c>
      <c r="AD322">
        <f>(Table2[[#This Row],[Day High]]/Table2[[#This Row],[Close Price]])-1</f>
        <v>3.3514941390127229E-2</v>
      </c>
      <c r="AE322">
        <f>(Table2[[#This Row],[Close Price]]/Table2[[#This Row],[Current Week Low]])-1</f>
        <v>2.3718309859154907E-2</v>
      </c>
      <c r="AF322">
        <f>(Table2[[#This Row],[Current Week High]]/Table2[[#This Row],[Close Price]])-1</f>
        <v>3.3514941390127229E-2</v>
      </c>
      <c r="AG322">
        <f>(Table2[[#This Row],[Close Price]]/Table2[[#This Row],[Current Month Low]])-1</f>
        <v>0.25663900414937779</v>
      </c>
      <c r="AH322">
        <f>(Table2[[#This Row],[Current Month High]]/Table2[[#This Row],[Close Price]])-1</f>
        <v>3.3514941390127229E-2</v>
      </c>
      <c r="AI322">
        <v>3.3514941390127202</v>
      </c>
      <c r="AJ322">
        <v>58.077424967377098</v>
      </c>
      <c r="AK322" t="str">
        <f>IF(AND(Table2[[#This Row],[20D EMA]]&gt;Table2[[#This Row],[50D EMA]],Table2[[#This Row],[50D EMA]]&gt;Table2[[#This Row],[200D EMA]]),"Uptrend","Downtrend/NoTrend")</f>
        <v>Uptrend</v>
      </c>
      <c r="AL322">
        <v>-0.04</v>
      </c>
      <c r="AM322" t="s">
        <v>3034</v>
      </c>
      <c r="AN322">
        <v>7.87</v>
      </c>
      <c r="AO322" t="s">
        <v>3033</v>
      </c>
      <c r="AP322">
        <v>7.4627107766895004E-2</v>
      </c>
      <c r="AQ322">
        <f>(Table2[[#This Row],[Sharpe Ratio]]-AVERAGE(Table2[Sharpe Ratio]))/_xlfn.STDEV.P(Table2[Sharpe Ratio])</f>
        <v>0.19757225131061679</v>
      </c>
      <c r="AR3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1.4203675493637014</v>
      </c>
      <c r="AS322">
        <f>_xlfn.RANK.AVG(Table2[[#This Row],[1Y Return vs Nifty Z-Score]],Table2[1Y Return vs Nifty Z-Score])</f>
        <v>354</v>
      </c>
      <c r="AT322">
        <f>_xlfn.RANK.AVG(Table2[[#This Row],[6M Return vs Nifty Z-Score]],Table2[6M Return vs Nifty Z-Score])</f>
        <v>358</v>
      </c>
      <c r="AU322">
        <f>_xlfn.RANK.AVG(Table2[[#This Row],[Sharpe Ratio Z-Score]],Table2[Sharpe Ratio Z-Score])</f>
        <v>278</v>
      </c>
      <c r="AV322">
        <f>(Table2[[#This Row],[Rank 1Y]]+Table2[[#This Row],[Rank 6M]]+Table2[[#This Row],[Rank Sharpe]])/3</f>
        <v>330</v>
      </c>
    </row>
    <row r="323" spans="1:48" x14ac:dyDescent="0.3">
      <c r="A323" t="s">
        <v>1006</v>
      </c>
      <c r="B323" t="s">
        <v>1007</v>
      </c>
      <c r="C323" t="s">
        <v>2994</v>
      </c>
      <c r="D323" t="s">
        <v>281</v>
      </c>
      <c r="E323">
        <v>12904.924485179999</v>
      </c>
      <c r="F323">
        <v>1275</v>
      </c>
      <c r="G323">
        <v>6.7645665034473001</v>
      </c>
      <c r="H323">
        <f>(Table2[[#This Row],[1Y Return vs Nifty]]-AVERAGE(Table2[1Y Return vs Nifty]))/_xlfn.STDEV.P(Table2[1Y Return vs Nifty])</f>
        <v>-0.45181777233038567</v>
      </c>
      <c r="I323">
        <v>-2.1778856715927</v>
      </c>
      <c r="J323">
        <f>(Table2[[#This Row],[1M Return vs Nifty]]-AVERAGE(Table2[1M Return vs Nifty]))/_xlfn.STDEV.P(Table2[1M Return vs Nifty])</f>
        <v>-0.46801095515657148</v>
      </c>
      <c r="K323">
        <v>2.1835030736266101</v>
      </c>
      <c r="L323">
        <f>(Table2[[#This Row],[6M Return vs Nifty]]-AVERAGE(Table2[6M Return vs Nifty]))/_xlfn.STDEV.P(Table2[6M Return vs Nifty])</f>
        <v>-0.31545937478589114</v>
      </c>
      <c r="M323">
        <v>-5.4984429356696003</v>
      </c>
      <c r="N323">
        <f>(Table2[[#This Row],[1W Return vs Nifty]]-AVERAGE(Table2[1W Return vs Nifty]))/_xlfn.STDEV.P(Table2[1W Return vs Nifty])</f>
        <v>-0.87671317393360071</v>
      </c>
      <c r="O323">
        <v>1295.19</v>
      </c>
      <c r="P323">
        <v>1301.6661032162999</v>
      </c>
      <c r="Q323">
        <v>1200.78489590604</v>
      </c>
      <c r="R323">
        <v>38.409101357681898</v>
      </c>
      <c r="S323">
        <f>(Table2[[#This Row],[Close Price]]-Table2[[#This Row],[20D EMA]])/Table2[[#This Row],[20D EMA]]</f>
        <v>-1.5588446482755468E-2</v>
      </c>
      <c r="T323">
        <f>(Table2[[#This Row],[Close Price]]-Table2[[#This Row],[50D EMA]])/Table2[[#This Row],[50D EMA]]</f>
        <v>-2.0486131697222791E-2</v>
      </c>
      <c r="U323">
        <f>(Table2[[#This Row],[Close Price]]-Table2[[#This Row],[200D EMA]])/Table2[[#This Row],[200D EMA]]</f>
        <v>6.1805494345397942E-2</v>
      </c>
      <c r="V323">
        <v>0.71944694149571098</v>
      </c>
      <c r="W323">
        <v>1266.8</v>
      </c>
      <c r="X323">
        <v>1295</v>
      </c>
      <c r="Y323">
        <v>1260.0999999999999</v>
      </c>
      <c r="Z323">
        <v>1305</v>
      </c>
      <c r="AA323">
        <v>1220</v>
      </c>
      <c r="AB323">
        <v>1362.15</v>
      </c>
      <c r="AC323">
        <f>(Table2[[#This Row],[Close Price]]/Table2[[#This Row],[Day Low]])-1</f>
        <v>6.4730028418060748E-3</v>
      </c>
      <c r="AD323">
        <f>(Table2[[#This Row],[Day High]]/Table2[[#This Row],[Close Price]])-1</f>
        <v>1.5686274509803866E-2</v>
      </c>
      <c r="AE323">
        <f>(Table2[[#This Row],[Close Price]]/Table2[[#This Row],[Current Week Low]])-1</f>
        <v>1.1824458376319402E-2</v>
      </c>
      <c r="AF323">
        <f>(Table2[[#This Row],[Current Week High]]/Table2[[#This Row],[Close Price]])-1</f>
        <v>2.3529411764705799E-2</v>
      </c>
      <c r="AG323">
        <f>(Table2[[#This Row],[Close Price]]/Table2[[#This Row],[Current Month Low]])-1</f>
        <v>4.508196721311486E-2</v>
      </c>
      <c r="AH323">
        <f>(Table2[[#This Row],[Current Month High]]/Table2[[#This Row],[Close Price]])-1</f>
        <v>6.8352941176470727E-2</v>
      </c>
      <c r="AI323">
        <v>29.3333333333333</v>
      </c>
      <c r="AJ323">
        <v>37.837837837837803</v>
      </c>
      <c r="AK323" t="str">
        <f>IF(AND(Table2[[#This Row],[20D EMA]]&gt;Table2[[#This Row],[50D EMA]],Table2[[#This Row],[50D EMA]]&gt;Table2[[#This Row],[200D EMA]]),"Uptrend","Downtrend/NoTrend")</f>
        <v>Downtrend/NoTrend</v>
      </c>
      <c r="AL323">
        <v>-0.09</v>
      </c>
      <c r="AM323" t="s">
        <v>3034</v>
      </c>
      <c r="AN323">
        <v>-2.5499999999999998</v>
      </c>
      <c r="AO323" t="s">
        <v>3034</v>
      </c>
      <c r="AP323">
        <v>0.13884469545633099</v>
      </c>
      <c r="AQ323">
        <f>(Table2[[#This Row],[Sharpe Ratio]]-AVERAGE(Table2[Sharpe Ratio]))/_xlfn.STDEV.P(Table2[Sharpe Ratio])</f>
        <v>0.92458949571128357</v>
      </c>
      <c r="AR3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3">
        <f>_xlfn.RANK.AVG(Table2[[#This Row],[1Y Return vs Nifty Z-Score]],Table2[1Y Return vs Nifty Z-Score])</f>
        <v>454</v>
      </c>
      <c r="AT323">
        <f>_xlfn.RANK.AVG(Table2[[#This Row],[6M Return vs Nifty Z-Score]],Table2[6M Return vs Nifty Z-Score])</f>
        <v>407</v>
      </c>
      <c r="AU323">
        <f>_xlfn.RANK.AVG(Table2[[#This Row],[Sharpe Ratio Z-Score]],Table2[Sharpe Ratio Z-Score])</f>
        <v>132</v>
      </c>
      <c r="AV323">
        <f>(Table2[[#This Row],[Rank 1Y]]+Table2[[#This Row],[Rank 6M]]+Table2[[#This Row],[Rank Sharpe]])/3</f>
        <v>331</v>
      </c>
    </row>
    <row r="324" spans="1:48" x14ac:dyDescent="0.3">
      <c r="A324" t="s">
        <v>474</v>
      </c>
      <c r="B324" t="s">
        <v>475</v>
      </c>
      <c r="C324" t="s">
        <v>3002</v>
      </c>
      <c r="D324" t="s">
        <v>373</v>
      </c>
      <c r="E324">
        <v>44921.645817764998</v>
      </c>
      <c r="F324">
        <v>1559.95</v>
      </c>
      <c r="G324">
        <v>38.889396246729397</v>
      </c>
      <c r="H324">
        <f>(Table2[[#This Row],[1Y Return vs Nifty]]-AVERAGE(Table2[1Y Return vs Nifty]))/_xlfn.STDEV.P(Table2[1Y Return vs Nifty])</f>
        <v>-7.0813569720584987E-2</v>
      </c>
      <c r="I324">
        <v>16.958635580133301</v>
      </c>
      <c r="J324">
        <f>(Table2[[#This Row],[1M Return vs Nifty]]-AVERAGE(Table2[1M Return vs Nifty]))/_xlfn.STDEV.P(Table2[1M Return vs Nifty])</f>
        <v>1.3776509201142364</v>
      </c>
      <c r="K324">
        <v>12.170576566767201</v>
      </c>
      <c r="L324">
        <f>(Table2[[#This Row],[6M Return vs Nifty]]-AVERAGE(Table2[6M Return vs Nifty]))/_xlfn.STDEV.P(Table2[6M Return vs Nifty])</f>
        <v>-1.2539290141294126E-2</v>
      </c>
      <c r="M324">
        <v>-2.9634334400065399</v>
      </c>
      <c r="N324">
        <f>(Table2[[#This Row],[1W Return vs Nifty]]-AVERAGE(Table2[1W Return vs Nifty]))/_xlfn.STDEV.P(Table2[1W Return vs Nifty])</f>
        <v>-0.31836657295650822</v>
      </c>
      <c r="O324">
        <v>1462.21</v>
      </c>
      <c r="P324">
        <v>1341.20666751828</v>
      </c>
      <c r="Q324">
        <v>1181.1799220637299</v>
      </c>
      <c r="R324">
        <v>58.593321035174696</v>
      </c>
      <c r="S324">
        <f>(Table2[[#This Row],[Close Price]]-Table2[[#This Row],[20D EMA]])/Table2[[#This Row],[20D EMA]]</f>
        <v>6.6844023772235181E-2</v>
      </c>
      <c r="T324">
        <f>(Table2[[#This Row],[Close Price]]-Table2[[#This Row],[50D EMA]])/Table2[[#This Row],[50D EMA]]</f>
        <v>0.16309442666764751</v>
      </c>
      <c r="U324">
        <f>(Table2[[#This Row],[Close Price]]-Table2[[#This Row],[200D EMA]])/Table2[[#This Row],[200D EMA]]</f>
        <v>0.3206709417092799</v>
      </c>
      <c r="V324">
        <v>1.7370346350871999</v>
      </c>
      <c r="W324">
        <v>1521</v>
      </c>
      <c r="X324">
        <v>1576.45</v>
      </c>
      <c r="Y324">
        <v>1493.35</v>
      </c>
      <c r="Z324">
        <v>1576.45</v>
      </c>
      <c r="AA324">
        <v>1245.55</v>
      </c>
      <c r="AB324">
        <v>1688.45</v>
      </c>
      <c r="AC324">
        <f>(Table2[[#This Row],[Close Price]]/Table2[[#This Row],[Day Low]])-1</f>
        <v>2.56081525312295E-2</v>
      </c>
      <c r="AD324">
        <f>(Table2[[#This Row],[Day High]]/Table2[[#This Row],[Close Price]])-1</f>
        <v>1.0577262091733708E-2</v>
      </c>
      <c r="AE324">
        <f>(Table2[[#This Row],[Close Price]]/Table2[[#This Row],[Current Week Low]])-1</f>
        <v>4.4597716543342214E-2</v>
      </c>
      <c r="AF324">
        <f>(Table2[[#This Row],[Current Week High]]/Table2[[#This Row],[Close Price]])-1</f>
        <v>1.0577262091733708E-2</v>
      </c>
      <c r="AG324">
        <f>(Table2[[#This Row],[Close Price]]/Table2[[#This Row],[Current Month Low]])-1</f>
        <v>0.25241861025249901</v>
      </c>
      <c r="AH324">
        <f>(Table2[[#This Row],[Current Month High]]/Table2[[#This Row],[Close Price]])-1</f>
        <v>8.2374435078047314E-2</v>
      </c>
      <c r="AI324">
        <v>8.2374435078047306</v>
      </c>
      <c r="AJ324">
        <v>70.756937222921493</v>
      </c>
      <c r="AK324" t="str">
        <f>IF(AND(Table2[[#This Row],[20D EMA]]&gt;Table2[[#This Row],[50D EMA]],Table2[[#This Row],[50D EMA]]&gt;Table2[[#This Row],[200D EMA]]),"Uptrend","Downtrend/NoTrend")</f>
        <v>Uptrend</v>
      </c>
      <c r="AL324">
        <v>0.28999999999999998</v>
      </c>
      <c r="AM324" t="s">
        <v>3033</v>
      </c>
      <c r="AN324">
        <v>12.06</v>
      </c>
      <c r="AO324" t="s">
        <v>3033</v>
      </c>
      <c r="AP324">
        <v>3.8972466849864003E-2</v>
      </c>
      <c r="AQ324">
        <f>(Table2[[#This Row],[Sharpe Ratio]]-AVERAGE(Table2[Sharpe Ratio]))/_xlfn.STDEV.P(Table2[Sharpe Ratio])</f>
        <v>-0.20607945412177719</v>
      </c>
      <c r="AR3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0.76985203317407191</v>
      </c>
      <c r="AS324">
        <f>_xlfn.RANK.AVG(Table2[[#This Row],[1Y Return vs Nifty Z-Score]],Table2[1Y Return vs Nifty Z-Score])</f>
        <v>298</v>
      </c>
      <c r="AT324">
        <f>_xlfn.RANK.AVG(Table2[[#This Row],[6M Return vs Nifty Z-Score]],Table2[6M Return vs Nifty Z-Score])</f>
        <v>308</v>
      </c>
      <c r="AU324">
        <f>_xlfn.RANK.AVG(Table2[[#This Row],[Sharpe Ratio Z-Score]],Table2[Sharpe Ratio Z-Score])</f>
        <v>396</v>
      </c>
      <c r="AV324">
        <f>(Table2[[#This Row],[Rank 1Y]]+Table2[[#This Row],[Rank 6M]]+Table2[[#This Row],[Rank Sharpe]])/3</f>
        <v>334</v>
      </c>
    </row>
    <row r="325" spans="1:48" x14ac:dyDescent="0.3">
      <c r="A325" t="s">
        <v>265</v>
      </c>
      <c r="B325" t="s">
        <v>266</v>
      </c>
      <c r="C325" t="s">
        <v>2994</v>
      </c>
      <c r="D325" t="s">
        <v>62</v>
      </c>
      <c r="E325">
        <v>95795.289564799998</v>
      </c>
      <c r="F325">
        <v>2790.55</v>
      </c>
      <c r="G325">
        <v>21.706304381507199</v>
      </c>
      <c r="H325">
        <f>(Table2[[#This Row],[1Y Return vs Nifty]]-AVERAGE(Table2[1Y Return vs Nifty]))/_xlfn.STDEV.P(Table2[1Y Return vs Nifty])</f>
        <v>-0.27460703000651854</v>
      </c>
      <c r="I325">
        <v>-0.158740188325492</v>
      </c>
      <c r="J325">
        <f>(Table2[[#This Row],[1M Return vs Nifty]]-AVERAGE(Table2[1M Return vs Nifty]))/_xlfn.STDEV.P(Table2[1M Return vs Nifty])</f>
        <v>-0.27327023974282227</v>
      </c>
      <c r="K325">
        <v>10.9478534182772</v>
      </c>
      <c r="L325">
        <f>(Table2[[#This Row],[6M Return vs Nifty]]-AVERAGE(Table2[6M Return vs Nifty]))/_xlfn.STDEV.P(Table2[6M Return vs Nifty])</f>
        <v>-4.9625970227496756E-2</v>
      </c>
      <c r="M325">
        <v>-3.7299615357610501</v>
      </c>
      <c r="N325">
        <f>(Table2[[#This Row],[1W Return vs Nifty]]-AVERAGE(Table2[1W Return vs Nifty]))/_xlfn.STDEV.P(Table2[1W Return vs Nifty])</f>
        <v>-0.48719763948710076</v>
      </c>
      <c r="O325">
        <v>2805.29</v>
      </c>
      <c r="P325">
        <v>2725.8808964402501</v>
      </c>
      <c r="Q325">
        <v>2423.6416495389799</v>
      </c>
      <c r="R325">
        <v>50.777866787989304</v>
      </c>
      <c r="S325">
        <f>(Table2[[#This Row],[Close Price]]-Table2[[#This Row],[20D EMA]])/Table2[[#This Row],[20D EMA]]</f>
        <v>-5.2543587294004478E-3</v>
      </c>
      <c r="T325">
        <f>(Table2[[#This Row],[Close Price]]-Table2[[#This Row],[50D EMA]])/Table2[[#This Row],[50D EMA]]</f>
        <v>2.3724111953754824E-2</v>
      </c>
      <c r="U325">
        <f>(Table2[[#This Row],[Close Price]]-Table2[[#This Row],[200D EMA]])/Table2[[#This Row],[200D EMA]]</f>
        <v>0.15138721127804222</v>
      </c>
      <c r="V325">
        <v>0.85956026357110504</v>
      </c>
      <c r="W325">
        <v>2779.25</v>
      </c>
      <c r="X325">
        <v>2843.2</v>
      </c>
      <c r="Y325">
        <v>2779.25</v>
      </c>
      <c r="Z325">
        <v>2890</v>
      </c>
      <c r="AA325">
        <v>2570.4499999999998</v>
      </c>
      <c r="AB325">
        <v>2980</v>
      </c>
      <c r="AC325">
        <f>(Table2[[#This Row],[Close Price]]/Table2[[#This Row],[Day Low]])-1</f>
        <v>4.0658451020958442E-3</v>
      </c>
      <c r="AD325">
        <f>(Table2[[#This Row],[Day High]]/Table2[[#This Row],[Close Price]])-1</f>
        <v>1.8867248391893909E-2</v>
      </c>
      <c r="AE325">
        <f>(Table2[[#This Row],[Close Price]]/Table2[[#This Row],[Current Week Low]])-1</f>
        <v>4.0658451020958442E-3</v>
      </c>
      <c r="AF325">
        <f>(Table2[[#This Row],[Current Week High]]/Table2[[#This Row],[Close Price]])-1</f>
        <v>3.5638135851355335E-2</v>
      </c>
      <c r="AG325">
        <f>(Table2[[#This Row],[Close Price]]/Table2[[#This Row],[Current Month Low]])-1</f>
        <v>8.5627030286525851E-2</v>
      </c>
      <c r="AH325">
        <f>(Table2[[#This Row],[Current Month High]]/Table2[[#This Row],[Close Price]])-1</f>
        <v>6.7889842504165854E-2</v>
      </c>
      <c r="AI325">
        <v>6.78898425041658</v>
      </c>
      <c r="AJ325">
        <v>57.475804858779298</v>
      </c>
      <c r="AK325" t="str">
        <f>IF(AND(Table2[[#This Row],[20D EMA]]&gt;Table2[[#This Row],[50D EMA]],Table2[[#This Row],[50D EMA]]&gt;Table2[[#This Row],[200D EMA]]),"Uptrend","Downtrend/NoTrend")</f>
        <v>Uptrend</v>
      </c>
      <c r="AL325">
        <v>0.08</v>
      </c>
      <c r="AM325" t="s">
        <v>3033</v>
      </c>
      <c r="AN325">
        <v>-1.91</v>
      </c>
      <c r="AO325" t="s">
        <v>3034</v>
      </c>
      <c r="AP325">
        <v>6.3967770843018995E-2</v>
      </c>
      <c r="AQ325">
        <f>(Table2[[#This Row],[Sharpe Ratio]]-AVERAGE(Table2[Sharpe Ratio]))/_xlfn.STDEV.P(Table2[Sharpe Ratio])</f>
        <v>7.6896249044504886E-2</v>
      </c>
      <c r="AR3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-1.0078046304194335</v>
      </c>
      <c r="AS325">
        <f>_xlfn.RANK.AVG(Table2[[#This Row],[1Y Return vs Nifty Z-Score]],Table2[1Y Return vs Nifty Z-Score])</f>
        <v>370</v>
      </c>
      <c r="AT325">
        <f>_xlfn.RANK.AVG(Table2[[#This Row],[6M Return vs Nifty Z-Score]],Table2[6M Return vs Nifty Z-Score])</f>
        <v>325</v>
      </c>
      <c r="AU325">
        <f>_xlfn.RANK.AVG(Table2[[#This Row],[Sharpe Ratio Z-Score]],Table2[Sharpe Ratio Z-Score])</f>
        <v>310</v>
      </c>
      <c r="AV325">
        <f>(Table2[[#This Row],[Rank 1Y]]+Table2[[#This Row],[Rank 6M]]+Table2[[#This Row],[Rank Sharpe]])/3</f>
        <v>335</v>
      </c>
    </row>
    <row r="326" spans="1:48" x14ac:dyDescent="0.3">
      <c r="A326" t="s">
        <v>44</v>
      </c>
      <c r="B326" t="s">
        <v>45</v>
      </c>
      <c r="C326" t="s">
        <v>2991</v>
      </c>
      <c r="D326" t="s">
        <v>46</v>
      </c>
      <c r="E326">
        <v>493268.00275311997</v>
      </c>
      <c r="F326">
        <v>3602.95</v>
      </c>
      <c r="G326">
        <v>23.839715129602201</v>
      </c>
      <c r="H326">
        <f>(Table2[[#This Row],[1Y Return vs Nifty]]-AVERAGE(Table2[1Y Return vs Nifty]))/_xlfn.STDEV.P(Table2[1Y Return vs Nifty])</f>
        <v>-0.24930453136566286</v>
      </c>
      <c r="I326">
        <v>-5.5378928905149802</v>
      </c>
      <c r="J326">
        <f>(Table2[[#This Row],[1M Return vs Nifty]]-AVERAGE(Table2[1M Return vs Nifty]))/_xlfn.STDEV.P(Table2[1M Return vs Nifty])</f>
        <v>-0.79207388921989896</v>
      </c>
      <c r="K326">
        <v>-8.0864380277583194</v>
      </c>
      <c r="L326">
        <f>(Table2[[#This Row],[6M Return vs Nifty]]-AVERAGE(Table2[6M Return vs Nifty]))/_xlfn.STDEV.P(Table2[6M Return vs Nifty])</f>
        <v>-0.62695917799283196</v>
      </c>
      <c r="M326">
        <v>-4.1326910985375296</v>
      </c>
      <c r="N326">
        <f>(Table2[[#This Row],[1W Return vs Nifty]]-AVERAGE(Table2[1W Return vs Nifty]))/_xlfn.STDEV.P(Table2[1W Return vs Nifty])</f>
        <v>-0.57590053502809857</v>
      </c>
      <c r="O326">
        <v>3585.1</v>
      </c>
      <c r="P326">
        <v>3568.8664407036499</v>
      </c>
      <c r="Q326">
        <v>3319.9354828405799</v>
      </c>
      <c r="R326">
        <v>50.033593331811197</v>
      </c>
      <c r="S326">
        <f>(Table2[[#This Row],[Close Price]]-Table2[[#This Row],[20D EMA]])/Table2[[#This Row],[20D EMA]]</f>
        <v>4.9789406153245121E-3</v>
      </c>
      <c r="T326">
        <f>(Table2[[#This Row],[Close Price]]-Table2[[#This Row],[50D EMA]])/Table2[[#This Row],[50D EMA]]</f>
        <v>9.5502479183922264E-3</v>
      </c>
      <c r="U326">
        <f>(Table2[[#This Row],[Close Price]]-Table2[[#This Row],[200D EMA]])/Table2[[#This Row],[200D EMA]]</f>
        <v>8.5246993088332265E-2</v>
      </c>
      <c r="V326">
        <v>0.80804832140246896</v>
      </c>
      <c r="W326">
        <v>3592.25</v>
      </c>
      <c r="X326">
        <v>3624.9</v>
      </c>
      <c r="Y326">
        <v>3505</v>
      </c>
      <c r="Z326">
        <v>3624.9</v>
      </c>
      <c r="AA326">
        <v>3175.05</v>
      </c>
      <c r="AB326">
        <v>3919.9</v>
      </c>
      <c r="AC326">
        <f>(Table2[[#This Row],[Close Price]]/Table2[[#This Row],[Day Low]])-1</f>
        <v>2.9786345605120612E-3</v>
      </c>
      <c r="AD326">
        <f>(Table2[[#This Row],[Day High]]/Table2[[#This Row],[Close Price]])-1</f>
        <v>6.09222997821246E-3</v>
      </c>
      <c r="AE326">
        <f>(Table2[[#This Row],[Close Price]]/Table2[[#This Row],[Current Week Low]])-1</f>
        <v>2.7945791726105451E-2</v>
      </c>
      <c r="AF326">
        <f>(Table2[[#This Row],[Current Week High]]/Table2[[#This Row],[Close Price]])-1</f>
        <v>6.09222997821246E-3</v>
      </c>
      <c r="AG326">
        <f>(Table2[[#This Row],[Close Price]]/Table2[[#This Row],[Current Month Low]])-1</f>
        <v>0.13476953118848511</v>
      </c>
      <c r="AH326">
        <f>(Table2[[#This Row],[Current Month High]]/Table2[[#This Row],[Close Price]])-1</f>
        <v>8.7969580482660126E-2</v>
      </c>
      <c r="AI326">
        <v>8.7969580482660099</v>
      </c>
      <c r="AJ326">
        <v>52.154817458138901</v>
      </c>
      <c r="AK326" t="str">
        <f>IF(AND(Table2[[#This Row],[20D EMA]]&gt;Table2[[#This Row],[50D EMA]],Table2[[#This Row],[50D EMA]]&gt;Table2[[#This Row],[200D EMA]]),"Uptrend","Downtrend/NoTrend")</f>
        <v>Uptrend</v>
      </c>
      <c r="AL326">
        <v>-0.12</v>
      </c>
      <c r="AM326" t="s">
        <v>3034</v>
      </c>
      <c r="AN326">
        <v>1.99</v>
      </c>
      <c r="AO326" t="s">
        <v>3033</v>
      </c>
      <c r="AP326">
        <v>0.13910169134228201</v>
      </c>
      <c r="AQ326">
        <f>(Table2[[#This Row],[Sharpe Ratio]]-AVERAGE(Table2[Sharpe Ratio]))/_xlfn.STDEV.P(Table2[Sharpe Ratio])</f>
        <v>0.92749898589222901</v>
      </c>
      <c r="AR3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-1.3167391477142634</v>
      </c>
      <c r="AS326">
        <f>_xlfn.RANK.AVG(Table2[[#This Row],[1Y Return vs Nifty Z-Score]],Table2[1Y Return vs Nifty Z-Score])</f>
        <v>362</v>
      </c>
      <c r="AT326">
        <f>_xlfn.RANK.AVG(Table2[[#This Row],[6M Return vs Nifty Z-Score]],Table2[6M Return vs Nifty Z-Score])</f>
        <v>517</v>
      </c>
      <c r="AU326">
        <f>_xlfn.RANK.AVG(Table2[[#This Row],[Sharpe Ratio Z-Score]],Table2[Sharpe Ratio Z-Score])</f>
        <v>131</v>
      </c>
      <c r="AV326">
        <f>(Table2[[#This Row],[Rank 1Y]]+Table2[[#This Row],[Rank 6M]]+Table2[[#This Row],[Rank Sharpe]])/3</f>
        <v>336.66666666666669</v>
      </c>
    </row>
    <row r="327" spans="1:48" x14ac:dyDescent="0.3">
      <c r="A327" t="s">
        <v>433</v>
      </c>
      <c r="B327" t="s">
        <v>434</v>
      </c>
      <c r="C327" t="s">
        <v>2995</v>
      </c>
      <c r="D327" t="s">
        <v>132</v>
      </c>
      <c r="E327">
        <v>51196.04319443</v>
      </c>
      <c r="F327">
        <v>57392.7</v>
      </c>
      <c r="G327">
        <v>10.4456285365591</v>
      </c>
      <c r="H327">
        <f>(Table2[[#This Row],[1Y Return vs Nifty]]-AVERAGE(Table2[1Y Return vs Nifty]))/_xlfn.STDEV.P(Table2[1Y Return vs Nifty])</f>
        <v>-0.40815995014453388</v>
      </c>
      <c r="I327">
        <v>6.4482920714437997</v>
      </c>
      <c r="J327">
        <f>(Table2[[#This Row],[1M Return vs Nifty]]-AVERAGE(Table2[1M Return vs Nifty]))/_xlfn.STDEV.P(Table2[1M Return vs Nifty])</f>
        <v>0.36395882556812892</v>
      </c>
      <c r="K327">
        <v>49.280790040248199</v>
      </c>
      <c r="L327">
        <f>(Table2[[#This Row],[6M Return vs Nifty]]-AVERAGE(Table2[6M Return vs Nifty]))/_xlfn.STDEV.P(Table2[6M Return vs Nifty])</f>
        <v>1.1130586154200162</v>
      </c>
      <c r="M327">
        <v>-2.42404544041612</v>
      </c>
      <c r="N327">
        <f>(Table2[[#This Row],[1W Return vs Nifty]]-AVERAGE(Table2[1W Return vs Nifty]))/_xlfn.STDEV.P(Table2[1W Return vs Nifty])</f>
        <v>-0.19956407667616546</v>
      </c>
      <c r="O327">
        <v>54539.54</v>
      </c>
      <c r="P327">
        <v>50623.201930687501</v>
      </c>
      <c r="Q327">
        <v>43295.6343847018</v>
      </c>
      <c r="R327">
        <v>70.775073963471499</v>
      </c>
      <c r="S327">
        <f>(Table2[[#This Row],[Close Price]]-Table2[[#This Row],[20D EMA]])/Table2[[#This Row],[20D EMA]]</f>
        <v>5.2313605871996648E-2</v>
      </c>
      <c r="T327">
        <f>(Table2[[#This Row],[Close Price]]-Table2[[#This Row],[50D EMA]])/Table2[[#This Row],[50D EMA]]</f>
        <v>0.13372322988540289</v>
      </c>
      <c r="U327">
        <f>(Table2[[#This Row],[Close Price]]-Table2[[#This Row],[200D EMA]])/Table2[[#This Row],[200D EMA]]</f>
        <v>0.32560016305660816</v>
      </c>
      <c r="V327">
        <v>1.1274873993266601</v>
      </c>
      <c r="W327">
        <v>57011.15</v>
      </c>
      <c r="X327">
        <v>59994</v>
      </c>
      <c r="Y327">
        <v>55425.25</v>
      </c>
      <c r="Z327">
        <v>59994</v>
      </c>
      <c r="AA327">
        <v>48024.55</v>
      </c>
      <c r="AB327">
        <v>59994</v>
      </c>
      <c r="AC327">
        <f>(Table2[[#This Row],[Close Price]]/Table2[[#This Row],[Day Low]])-1</f>
        <v>6.6925504923158741E-3</v>
      </c>
      <c r="AD327">
        <f>(Table2[[#This Row],[Day High]]/Table2[[#This Row],[Close Price]])-1</f>
        <v>4.5324579606814241E-2</v>
      </c>
      <c r="AE327">
        <f>(Table2[[#This Row],[Close Price]]/Table2[[#This Row],[Current Week Low]])-1</f>
        <v>3.549735905566509E-2</v>
      </c>
      <c r="AF327">
        <f>(Table2[[#This Row],[Current Week High]]/Table2[[#This Row],[Close Price]])-1</f>
        <v>4.5324579606814241E-2</v>
      </c>
      <c r="AG327">
        <f>(Table2[[#This Row],[Close Price]]/Table2[[#This Row],[Current Month Low]])-1</f>
        <v>0.19507002147859787</v>
      </c>
      <c r="AH327">
        <f>(Table2[[#This Row],[Current Month High]]/Table2[[#This Row],[Close Price]])-1</f>
        <v>4.5324579606814241E-2</v>
      </c>
      <c r="AI327">
        <v>4.5324579606814197</v>
      </c>
      <c r="AJ327">
        <v>64.083687606675099</v>
      </c>
      <c r="AK327" t="str">
        <f>IF(AND(Table2[[#This Row],[20D EMA]]&gt;Table2[[#This Row],[50D EMA]],Table2[[#This Row],[50D EMA]]&gt;Table2[[#This Row],[200D EMA]]),"Uptrend","Downtrend/NoTrend")</f>
        <v>Uptrend</v>
      </c>
      <c r="AL327">
        <v>0.28999999999999998</v>
      </c>
      <c r="AM327" t="s">
        <v>3033</v>
      </c>
      <c r="AN327">
        <v>9.6999999999999993</v>
      </c>
      <c r="AO327" t="s">
        <v>3033</v>
      </c>
      <c r="AP327">
        <v>1.1011665708349999E-3</v>
      </c>
      <c r="AQ327">
        <f>(Table2[[#This Row],[Sharpe Ratio]]-AVERAGE(Table2[Sharpe Ratio]))/_xlfn.STDEV.P(Table2[Sharpe Ratio])</f>
        <v>-0.63482630309846588</v>
      </c>
      <c r="AR3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0.2344671110689798</v>
      </c>
      <c r="AS327">
        <f>_xlfn.RANK.AVG(Table2[[#This Row],[1Y Return vs Nifty Z-Score]],Table2[1Y Return vs Nifty Z-Score])</f>
        <v>431</v>
      </c>
      <c r="AT327">
        <f>_xlfn.RANK.AVG(Table2[[#This Row],[6M Return vs Nifty Z-Score]],Table2[6M Return vs Nifty Z-Score])</f>
        <v>82</v>
      </c>
      <c r="AU327">
        <f>_xlfn.RANK.AVG(Table2[[#This Row],[Sharpe Ratio Z-Score]],Table2[Sharpe Ratio Z-Score])</f>
        <v>504</v>
      </c>
      <c r="AV327">
        <f>(Table2[[#This Row],[Rank 1Y]]+Table2[[#This Row],[Rank 6M]]+Table2[[#This Row],[Rank Sharpe]])/3</f>
        <v>339</v>
      </c>
    </row>
    <row r="328" spans="1:48" x14ac:dyDescent="0.3">
      <c r="A328" t="s">
        <v>1394</v>
      </c>
      <c r="B328" t="s">
        <v>1395</v>
      </c>
      <c r="C328" t="s">
        <v>2992</v>
      </c>
      <c r="D328" t="s">
        <v>196</v>
      </c>
      <c r="E328">
        <v>7116.2017073349998</v>
      </c>
      <c r="F328">
        <v>514.29999999999995</v>
      </c>
      <c r="G328">
        <v>2.78258235824077</v>
      </c>
      <c r="H328">
        <f>(Table2[[#This Row],[1Y Return vs Nifty]]-AVERAGE(Table2[1Y Return vs Nifty]))/_xlfn.STDEV.P(Table2[1Y Return vs Nifty])</f>
        <v>-0.4990445656293151</v>
      </c>
      <c r="I328">
        <v>18.733705246121701</v>
      </c>
      <c r="J328">
        <f>(Table2[[#This Row],[1M Return vs Nifty]]-AVERAGE(Table2[1M Return vs Nifty]))/_xlfn.STDEV.P(Table2[1M Return vs Nifty])</f>
        <v>1.5488512320919938</v>
      </c>
      <c r="K328">
        <v>29.737345757291301</v>
      </c>
      <c r="L328">
        <f>(Table2[[#This Row],[6M Return vs Nifty]]-AVERAGE(Table2[6M Return vs Nifty]))/_xlfn.STDEV.P(Table2[6M Return vs Nifty])</f>
        <v>0.5202821829139006</v>
      </c>
      <c r="M328">
        <v>-3.5863667857453199</v>
      </c>
      <c r="N328">
        <f>(Table2[[#This Row],[1W Return vs Nifty]]-AVERAGE(Table2[1W Return vs Nifty]))/_xlfn.STDEV.P(Table2[1W Return vs Nifty])</f>
        <v>-0.455570286324675</v>
      </c>
      <c r="O328">
        <v>485.92</v>
      </c>
      <c r="P328">
        <v>454.68262079070399</v>
      </c>
      <c r="Q328">
        <v>415.14992281047802</v>
      </c>
      <c r="R328">
        <v>70.535487443348202</v>
      </c>
      <c r="S328">
        <f>(Table2[[#This Row],[Close Price]]-Table2[[#This Row],[20D EMA]])/Table2[[#This Row],[20D EMA]]</f>
        <v>5.8404675666776297E-2</v>
      </c>
      <c r="T328">
        <f>(Table2[[#This Row],[Close Price]]-Table2[[#This Row],[50D EMA]])/Table2[[#This Row],[50D EMA]]</f>
        <v>0.13111866713889331</v>
      </c>
      <c r="U328">
        <f>(Table2[[#This Row],[Close Price]]-Table2[[#This Row],[200D EMA]])/Table2[[#This Row],[200D EMA]]</f>
        <v>0.23882956913082551</v>
      </c>
      <c r="V328">
        <v>1.33532433815301</v>
      </c>
      <c r="W328">
        <v>512</v>
      </c>
      <c r="X328">
        <v>520</v>
      </c>
      <c r="Y328">
        <v>501.3</v>
      </c>
      <c r="Z328">
        <v>530</v>
      </c>
      <c r="AA328">
        <v>399</v>
      </c>
      <c r="AB328">
        <v>530</v>
      </c>
      <c r="AC328">
        <f>(Table2[[#This Row],[Close Price]]/Table2[[#This Row],[Day Low]])-1</f>
        <v>4.4921874999999112E-3</v>
      </c>
      <c r="AD328">
        <f>(Table2[[#This Row],[Day High]]/Table2[[#This Row],[Close Price]])-1</f>
        <v>1.1083025471514851E-2</v>
      </c>
      <c r="AE328">
        <f>(Table2[[#This Row],[Close Price]]/Table2[[#This Row],[Current Week Low]])-1</f>
        <v>2.5932575304209005E-2</v>
      </c>
      <c r="AF328">
        <f>(Table2[[#This Row],[Current Week High]]/Table2[[#This Row],[Close Price]])-1</f>
        <v>3.0526929807505487E-2</v>
      </c>
      <c r="AG328">
        <f>(Table2[[#This Row],[Close Price]]/Table2[[#This Row],[Current Month Low]])-1</f>
        <v>0.28897243107769421</v>
      </c>
      <c r="AH328">
        <f>(Table2[[#This Row],[Current Month High]]/Table2[[#This Row],[Close Price]])-1</f>
        <v>3.0526929807505487E-2</v>
      </c>
      <c r="AI328">
        <v>3.0526929807505399</v>
      </c>
      <c r="AJ328">
        <v>45.385159010600603</v>
      </c>
      <c r="AK328" t="str">
        <f>IF(AND(Table2[[#This Row],[20D EMA]]&gt;Table2[[#This Row],[50D EMA]],Table2[[#This Row],[50D EMA]]&gt;Table2[[#This Row],[200D EMA]]),"Uptrend","Downtrend/NoTrend")</f>
        <v>Uptrend</v>
      </c>
      <c r="AL328">
        <v>0.05</v>
      </c>
      <c r="AM328" t="s">
        <v>3033</v>
      </c>
      <c r="AN328">
        <v>7.91</v>
      </c>
      <c r="AO328" t="s">
        <v>3033</v>
      </c>
      <c r="AP328">
        <v>5.1016669601440003E-2</v>
      </c>
      <c r="AQ328">
        <f>(Table2[[#This Row],[Sharpe Ratio]]-AVERAGE(Table2[Sharpe Ratio]))/_xlfn.STDEV.P(Table2[Sharpe Ratio])</f>
        <v>-6.9725171587832646E-2</v>
      </c>
      <c r="AR3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1.0447933914640717</v>
      </c>
      <c r="AS328">
        <f>_xlfn.RANK.AVG(Table2[[#This Row],[1Y Return vs Nifty Z-Score]],Table2[1Y Return vs Nifty Z-Score])</f>
        <v>480</v>
      </c>
      <c r="AT328">
        <f>_xlfn.RANK.AVG(Table2[[#This Row],[6M Return vs Nifty Z-Score]],Table2[6M Return vs Nifty Z-Score])</f>
        <v>175</v>
      </c>
      <c r="AU328">
        <f>_xlfn.RANK.AVG(Table2[[#This Row],[Sharpe Ratio Z-Score]],Table2[Sharpe Ratio Z-Score])</f>
        <v>363</v>
      </c>
      <c r="AV328">
        <f>(Table2[[#This Row],[Rank 1Y]]+Table2[[#This Row],[Rank 6M]]+Table2[[#This Row],[Rank Sharpe]])/3</f>
        <v>339.33333333333331</v>
      </c>
    </row>
    <row r="329" spans="1:48" x14ac:dyDescent="0.3">
      <c r="A329" t="s">
        <v>905</v>
      </c>
      <c r="B329" t="s">
        <v>906</v>
      </c>
      <c r="C329" t="s">
        <v>2994</v>
      </c>
      <c r="D329" t="s">
        <v>62</v>
      </c>
      <c r="E329">
        <v>15635.94988824</v>
      </c>
      <c r="F329">
        <v>6686.75</v>
      </c>
      <c r="G329">
        <v>26.8571206250557</v>
      </c>
      <c r="H329">
        <f>(Table2[[#This Row],[1Y Return vs Nifty]]-AVERAGE(Table2[1Y Return vs Nifty]))/_xlfn.STDEV.P(Table2[1Y Return vs Nifty])</f>
        <v>-0.21351775260503447</v>
      </c>
      <c r="I329">
        <v>18.162193689137901</v>
      </c>
      <c r="J329">
        <f>(Table2[[#This Row],[1M Return vs Nifty]]-AVERAGE(Table2[1M Return vs Nifty]))/_xlfn.STDEV.P(Table2[1M Return vs Nifty])</f>
        <v>1.4937306028968353</v>
      </c>
      <c r="K329">
        <v>22.091835277876001</v>
      </c>
      <c r="L329">
        <f>(Table2[[#This Row],[6M Return vs Nifty]]-AVERAGE(Table2[6M Return vs Nifty]))/_xlfn.STDEV.P(Table2[6M Return vs Nifty])</f>
        <v>0.2883845521248295</v>
      </c>
      <c r="M329">
        <v>-11.338236553135401</v>
      </c>
      <c r="N329">
        <f>(Table2[[#This Row],[1W Return vs Nifty]]-AVERAGE(Table2[1W Return vs Nifty]))/_xlfn.STDEV.P(Table2[1W Return vs Nifty])</f>
        <v>-2.1629525045152378</v>
      </c>
      <c r="O329">
        <v>7765.62</v>
      </c>
      <c r="P329">
        <v>5888.57361323859</v>
      </c>
      <c r="Q329">
        <v>5228.1926340779901</v>
      </c>
      <c r="R329">
        <v>65.340579613546495</v>
      </c>
      <c r="S329">
        <f>(Table2[[#This Row],[Close Price]]-Table2[[#This Row],[20D EMA]])/Table2[[#This Row],[20D EMA]]</f>
        <v>-0.13892902305289209</v>
      </c>
      <c r="T329">
        <f>(Table2[[#This Row],[Close Price]]-Table2[[#This Row],[50D EMA]])/Table2[[#This Row],[50D EMA]]</f>
        <v>0.13554664324259502</v>
      </c>
      <c r="U329">
        <f>(Table2[[#This Row],[Close Price]]-Table2[[#This Row],[200D EMA]])/Table2[[#This Row],[200D EMA]]</f>
        <v>0.27897927027687486</v>
      </c>
      <c r="V329">
        <v>0.63442775412267005</v>
      </c>
      <c r="W329">
        <v>6645</v>
      </c>
      <c r="X329">
        <v>6816</v>
      </c>
      <c r="Y329">
        <v>6645</v>
      </c>
      <c r="Z329">
        <v>6960</v>
      </c>
      <c r="AA329">
        <v>5892.8</v>
      </c>
      <c r="AB329">
        <v>10524.95</v>
      </c>
      <c r="AC329">
        <f>(Table2[[#This Row],[Close Price]]/Table2[[#This Row],[Day Low]])-1</f>
        <v>6.2829194883371464E-3</v>
      </c>
      <c r="AD329">
        <f>(Table2[[#This Row],[Day High]]/Table2[[#This Row],[Close Price]])-1</f>
        <v>1.9329270572400636E-2</v>
      </c>
      <c r="AE329">
        <f>(Table2[[#This Row],[Close Price]]/Table2[[#This Row],[Current Week Low]])-1</f>
        <v>6.2829194883371464E-3</v>
      </c>
      <c r="AF329">
        <f>(Table2[[#This Row],[Current Week High]]/Table2[[#This Row],[Close Price]])-1</f>
        <v>4.0864396007028736E-2</v>
      </c>
      <c r="AG329">
        <f>(Table2[[#This Row],[Close Price]]/Table2[[#This Row],[Current Month Low]])-1</f>
        <v>0.13473221558512072</v>
      </c>
      <c r="AH329">
        <f>(Table2[[#This Row],[Current Month High]]/Table2[[#This Row],[Close Price]])-1</f>
        <v>0.57400082252215223</v>
      </c>
      <c r="AI329">
        <v>12.754327588140701</v>
      </c>
      <c r="AJ329">
        <v>57.891609807367502</v>
      </c>
      <c r="AK329" t="str">
        <f>IF(AND(Table2[[#This Row],[20D EMA]]&gt;Table2[[#This Row],[50D EMA]],Table2[[#This Row],[50D EMA]]&gt;Table2[[#This Row],[200D EMA]]),"Uptrend","Downtrend/NoTrend")</f>
        <v>Uptrend</v>
      </c>
      <c r="AL329">
        <v>-0.25</v>
      </c>
      <c r="AM329" t="s">
        <v>3034</v>
      </c>
      <c r="AN329">
        <v>-30.15</v>
      </c>
      <c r="AO329" t="s">
        <v>3034</v>
      </c>
      <c r="AP329">
        <v>2.2431578952182001E-2</v>
      </c>
      <c r="AQ329">
        <f>(Table2[[#This Row],[Sharpe Ratio]]-AVERAGE(Table2[Sharpe Ratio]))/_xlfn.STDEV.P(Table2[Sharpe Ratio])</f>
        <v>-0.39334140481151553</v>
      </c>
      <c r="AR3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-0.9876965069101229</v>
      </c>
      <c r="AS329">
        <f>_xlfn.RANK.AVG(Table2[[#This Row],[1Y Return vs Nifty Z-Score]],Table2[1Y Return vs Nifty Z-Score])</f>
        <v>348</v>
      </c>
      <c r="AT329">
        <f>_xlfn.RANK.AVG(Table2[[#This Row],[6M Return vs Nifty Z-Score]],Table2[6M Return vs Nifty Z-Score])</f>
        <v>229</v>
      </c>
      <c r="AU329">
        <f>_xlfn.RANK.AVG(Table2[[#This Row],[Sharpe Ratio Z-Score]],Table2[Sharpe Ratio Z-Score])</f>
        <v>441</v>
      </c>
      <c r="AV329">
        <f>(Table2[[#This Row],[Rank 1Y]]+Table2[[#This Row],[Rank 6M]]+Table2[[#This Row],[Rank Sharpe]])/3</f>
        <v>339.33333333333331</v>
      </c>
    </row>
    <row r="330" spans="1:48" x14ac:dyDescent="0.3">
      <c r="A330" t="s">
        <v>96</v>
      </c>
      <c r="B330" t="s">
        <v>97</v>
      </c>
      <c r="C330" t="s">
        <v>2996</v>
      </c>
      <c r="D330" t="s">
        <v>98</v>
      </c>
      <c r="E330">
        <v>284666.47662137903</v>
      </c>
      <c r="F330">
        <v>1774.3</v>
      </c>
      <c r="G330">
        <v>55.509548299879803</v>
      </c>
      <c r="H330">
        <f>(Table2[[#This Row],[1Y Return vs Nifty]]-AVERAGE(Table2[1Y Return vs Nifty]))/_xlfn.STDEV.P(Table2[1Y Return vs Nifty])</f>
        <v>0.1263033591742187</v>
      </c>
      <c r="I330">
        <v>-11.736666344252299</v>
      </c>
      <c r="J330">
        <f>(Table2[[#This Row],[1M Return vs Nifty]]-AVERAGE(Table2[1M Return vs Nifty]))/_xlfn.STDEV.P(Table2[1M Return vs Nifty])</f>
        <v>-1.3899275788486669</v>
      </c>
      <c r="K330">
        <v>-0.441458688642201</v>
      </c>
      <c r="L330">
        <f>(Table2[[#This Row],[6M Return vs Nifty]]-AVERAGE(Table2[6M Return vs Nifty]))/_xlfn.STDEV.P(Table2[6M Return vs Nifty])</f>
        <v>-0.39507765733497158</v>
      </c>
      <c r="M330">
        <v>-2.7584969036746498</v>
      </c>
      <c r="N330">
        <f>(Table2[[#This Row],[1W Return vs Nifty]]-AVERAGE(Table2[1W Return vs Nifty]))/_xlfn.STDEV.P(Table2[1W Return vs Nifty])</f>
        <v>-0.27322843099976579</v>
      </c>
      <c r="O330">
        <v>1818.83</v>
      </c>
      <c r="P330">
        <v>1824.4199010099701</v>
      </c>
      <c r="Q330">
        <v>1623.8816800428599</v>
      </c>
      <c r="R330">
        <v>45.1855027425092</v>
      </c>
      <c r="S330">
        <f>(Table2[[#This Row],[Close Price]]-Table2[[#This Row],[20D EMA]])/Table2[[#This Row],[20D EMA]]</f>
        <v>-2.4482771891820552E-2</v>
      </c>
      <c r="T330">
        <f>(Table2[[#This Row],[Close Price]]-Table2[[#This Row],[50D EMA]])/Table2[[#This Row],[50D EMA]]</f>
        <v>-2.747169167702268E-2</v>
      </c>
      <c r="U330">
        <f>(Table2[[#This Row],[Close Price]]-Table2[[#This Row],[200D EMA]])/Table2[[#This Row],[200D EMA]]</f>
        <v>9.2628866872351182E-2</v>
      </c>
      <c r="V330">
        <v>0.46851440671962802</v>
      </c>
      <c r="W330">
        <v>1765</v>
      </c>
      <c r="X330">
        <v>1809.85</v>
      </c>
      <c r="Y330">
        <v>1765</v>
      </c>
      <c r="Z330">
        <v>1830</v>
      </c>
      <c r="AA330">
        <v>1545.15</v>
      </c>
      <c r="AB330">
        <v>2174.1</v>
      </c>
      <c r="AC330">
        <f>(Table2[[#This Row],[Close Price]]/Table2[[#This Row],[Day Low]])-1</f>
        <v>5.2691218130311857E-3</v>
      </c>
      <c r="AD330">
        <f>(Table2[[#This Row],[Day High]]/Table2[[#This Row],[Close Price]])-1</f>
        <v>2.003607056303891E-2</v>
      </c>
      <c r="AE330">
        <f>(Table2[[#This Row],[Close Price]]/Table2[[#This Row],[Current Week Low]])-1</f>
        <v>5.2691218130311857E-3</v>
      </c>
      <c r="AF330">
        <f>(Table2[[#This Row],[Current Week High]]/Table2[[#This Row],[Close Price]])-1</f>
        <v>3.1392661894831697E-2</v>
      </c>
      <c r="AG330">
        <f>(Table2[[#This Row],[Close Price]]/Table2[[#This Row],[Current Month Low]])-1</f>
        <v>0.14830275377795021</v>
      </c>
      <c r="AH330">
        <f>(Table2[[#This Row],[Current Month High]]/Table2[[#This Row],[Close Price]])-1</f>
        <v>0.22532829848390912</v>
      </c>
      <c r="AI330">
        <v>22.5328298483909</v>
      </c>
      <c r="AJ330">
        <v>117.55870271595801</v>
      </c>
      <c r="AK330" t="str">
        <f>IF(AND(Table2[[#This Row],[20D EMA]]&gt;Table2[[#This Row],[50D EMA]],Table2[[#This Row],[50D EMA]]&gt;Table2[[#This Row],[200D EMA]]),"Uptrend","Downtrend/NoTrend")</f>
        <v>Downtrend/NoTrend</v>
      </c>
      <c r="AL330">
        <v>-0.09</v>
      </c>
      <c r="AM330" t="s">
        <v>3034</v>
      </c>
      <c r="AN330">
        <v>-4.82</v>
      </c>
      <c r="AO330" t="s">
        <v>3034</v>
      </c>
      <c r="AP330">
        <v>5.6635168862152002E-2</v>
      </c>
      <c r="AQ330">
        <f>(Table2[[#This Row],[Sharpe Ratio]]-AVERAGE(Table2[Sharpe Ratio]))/_xlfn.STDEV.P(Table2[Sharpe Ratio])</f>
        <v>-6.1172723010461984E-3</v>
      </c>
      <c r="AR3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0">
        <f>_xlfn.RANK.AVG(Table2[[#This Row],[1Y Return vs Nifty Z-Score]],Table2[1Y Return vs Nifty Z-Score])</f>
        <v>246</v>
      </c>
      <c r="AT330">
        <f>_xlfn.RANK.AVG(Table2[[#This Row],[6M Return vs Nifty Z-Score]],Table2[6M Return vs Nifty Z-Score])</f>
        <v>434</v>
      </c>
      <c r="AU330">
        <f>_xlfn.RANK.AVG(Table2[[#This Row],[Sharpe Ratio Z-Score]],Table2[Sharpe Ratio Z-Score])</f>
        <v>340</v>
      </c>
      <c r="AV330">
        <f>(Table2[[#This Row],[Rank 1Y]]+Table2[[#This Row],[Rank 6M]]+Table2[[#This Row],[Rank Sharpe]])/3</f>
        <v>340</v>
      </c>
    </row>
    <row r="331" spans="1:48" x14ac:dyDescent="0.3">
      <c r="A331" t="s">
        <v>681</v>
      </c>
      <c r="B331" t="s">
        <v>682</v>
      </c>
      <c r="C331" t="s">
        <v>2990</v>
      </c>
      <c r="D331" t="s">
        <v>272</v>
      </c>
      <c r="E331">
        <v>24320.811887625001</v>
      </c>
      <c r="F331">
        <v>1800</v>
      </c>
      <c r="G331">
        <v>21.943857913726099</v>
      </c>
      <c r="H331">
        <f>(Table2[[#This Row],[1Y Return vs Nifty]]-AVERAGE(Table2[1Y Return vs Nifty]))/_xlfn.STDEV.P(Table2[1Y Return vs Nifty])</f>
        <v>-0.27178961759239884</v>
      </c>
      <c r="I331">
        <v>6.3422409585809003</v>
      </c>
      <c r="J331">
        <f>(Table2[[#This Row],[1M Return vs Nifty]]-AVERAGE(Table2[1M Return vs Nifty]))/_xlfn.STDEV.P(Table2[1M Return vs Nifty])</f>
        <v>0.35373050385456561</v>
      </c>
      <c r="K331">
        <v>0.12340875047767</v>
      </c>
      <c r="L331">
        <f>(Table2[[#This Row],[6M Return vs Nifty]]-AVERAGE(Table2[6M Return vs Nifty]))/_xlfn.STDEV.P(Table2[6M Return vs Nifty])</f>
        <v>-0.37794454095321151</v>
      </c>
      <c r="M331">
        <v>-8.39904042915256E-2</v>
      </c>
      <c r="N331">
        <f>(Table2[[#This Row],[1W Return vs Nifty]]-AVERAGE(Table2[1W Return vs Nifty]))/_xlfn.STDEV.P(Table2[1W Return vs Nifty])</f>
        <v>0.31584297712571724</v>
      </c>
      <c r="O331">
        <v>1740.76</v>
      </c>
      <c r="P331">
        <v>1705.39202402673</v>
      </c>
      <c r="Q331">
        <v>1571.2072806331601</v>
      </c>
      <c r="R331">
        <v>71.304005474612893</v>
      </c>
      <c r="S331">
        <f>(Table2[[#This Row],[Close Price]]-Table2[[#This Row],[20D EMA]])/Table2[[#This Row],[20D EMA]]</f>
        <v>3.4031112847262124E-2</v>
      </c>
      <c r="T331">
        <f>(Table2[[#This Row],[Close Price]]-Table2[[#This Row],[50D EMA]])/Table2[[#This Row],[50D EMA]]</f>
        <v>5.5475793624203726E-2</v>
      </c>
      <c r="U331">
        <f>(Table2[[#This Row],[Close Price]]-Table2[[#This Row],[200D EMA]])/Table2[[#This Row],[200D EMA]]</f>
        <v>0.14561587270308587</v>
      </c>
      <c r="V331">
        <v>1.1963681703151099</v>
      </c>
      <c r="W331">
        <v>1783</v>
      </c>
      <c r="X331">
        <v>1834.9</v>
      </c>
      <c r="Y331">
        <v>1767.5</v>
      </c>
      <c r="Z331">
        <v>1868</v>
      </c>
      <c r="AA331">
        <v>1429.85</v>
      </c>
      <c r="AB331">
        <v>1868</v>
      </c>
      <c r="AC331">
        <f>(Table2[[#This Row],[Close Price]]/Table2[[#This Row],[Day Low]])-1</f>
        <v>9.534492428491248E-3</v>
      </c>
      <c r="AD331">
        <f>(Table2[[#This Row],[Day High]]/Table2[[#This Row],[Close Price]])-1</f>
        <v>1.93888888888889E-2</v>
      </c>
      <c r="AE331">
        <f>(Table2[[#This Row],[Close Price]]/Table2[[#This Row],[Current Week Low]])-1</f>
        <v>1.8387553041018467E-2</v>
      </c>
      <c r="AF331">
        <f>(Table2[[#This Row],[Current Week High]]/Table2[[#This Row],[Close Price]])-1</f>
        <v>3.7777777777777688E-2</v>
      </c>
      <c r="AG331">
        <f>(Table2[[#This Row],[Close Price]]/Table2[[#This Row],[Current Month Low]])-1</f>
        <v>0.25887330838899203</v>
      </c>
      <c r="AH331">
        <f>(Table2[[#This Row],[Current Month High]]/Table2[[#This Row],[Close Price]])-1</f>
        <v>3.7777777777777688E-2</v>
      </c>
      <c r="AI331">
        <v>4.7277777777777699</v>
      </c>
      <c r="AJ331">
        <v>57.721796276013102</v>
      </c>
      <c r="AK331" t="str">
        <f>IF(AND(Table2[[#This Row],[20D EMA]]&gt;Table2[[#This Row],[50D EMA]],Table2[[#This Row],[50D EMA]]&gt;Table2[[#This Row],[200D EMA]]),"Uptrend","Downtrend/NoTrend")</f>
        <v>Uptrend</v>
      </c>
      <c r="AL331">
        <v>-0.02</v>
      </c>
      <c r="AM331" t="s">
        <v>3034</v>
      </c>
      <c r="AN331">
        <v>4.7699999999999996</v>
      </c>
      <c r="AO331" t="s">
        <v>3033</v>
      </c>
      <c r="AP331">
        <v>9.6840738977758994E-2</v>
      </c>
      <c r="AQ331">
        <f>(Table2[[#This Row],[Sharpe Ratio]]-AVERAGE(Table2[Sharpe Ratio]))/_xlfn.STDEV.P(Table2[Sharpe Ratio])</f>
        <v>0.44905620659646234</v>
      </c>
      <c r="AR3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0.46889552903113491</v>
      </c>
      <c r="AS331">
        <f>_xlfn.RANK.AVG(Table2[[#This Row],[1Y Return vs Nifty Z-Score]],Table2[1Y Return vs Nifty Z-Score])</f>
        <v>367</v>
      </c>
      <c r="AT331">
        <f>_xlfn.RANK.AVG(Table2[[#This Row],[6M Return vs Nifty Z-Score]],Table2[6M Return vs Nifty Z-Score])</f>
        <v>425</v>
      </c>
      <c r="AU331">
        <f>_xlfn.RANK.AVG(Table2[[#This Row],[Sharpe Ratio Z-Score]],Table2[Sharpe Ratio Z-Score])</f>
        <v>229</v>
      </c>
      <c r="AV331">
        <f>(Table2[[#This Row],[Rank 1Y]]+Table2[[#This Row],[Rank 6M]]+Table2[[#This Row],[Rank Sharpe]])/3</f>
        <v>340.33333333333331</v>
      </c>
    </row>
    <row r="332" spans="1:48" x14ac:dyDescent="0.3">
      <c r="A332" t="s">
        <v>514</v>
      </c>
      <c r="B332" t="s">
        <v>515</v>
      </c>
      <c r="C332" t="s">
        <v>2988</v>
      </c>
      <c r="D332" t="s">
        <v>37</v>
      </c>
      <c r="E332">
        <v>39339.408000000003</v>
      </c>
      <c r="F332">
        <v>240.11</v>
      </c>
      <c r="G332">
        <v>78.313849839273502</v>
      </c>
      <c r="H332">
        <f>(Table2[[#This Row],[1Y Return vs Nifty]]-AVERAGE(Table2[1Y Return vs Nifty]))/_xlfn.STDEV.P(Table2[1Y Return vs Nifty])</f>
        <v>0.39676501744672926</v>
      </c>
      <c r="I332">
        <v>-3.5464150765217801</v>
      </c>
      <c r="J332">
        <f>(Table2[[#This Row],[1M Return vs Nifty]]-AVERAGE(Table2[1M Return vs Nifty]))/_xlfn.STDEV.P(Table2[1M Return vs Nifty])</f>
        <v>-0.60000164012167878</v>
      </c>
      <c r="K332">
        <v>1.5388158099479501</v>
      </c>
      <c r="L332">
        <f>(Table2[[#This Row],[6M Return vs Nifty]]-AVERAGE(Table2[6M Return vs Nifty]))/_xlfn.STDEV.P(Table2[6M Return vs Nifty])</f>
        <v>-0.33501352351794594</v>
      </c>
      <c r="M332">
        <v>-3.26568724419832</v>
      </c>
      <c r="N332">
        <f>(Table2[[#This Row],[1W Return vs Nifty]]-AVERAGE(Table2[1W Return vs Nifty]))/_xlfn.STDEV.P(Table2[1W Return vs Nifty])</f>
        <v>-0.3849392562113827</v>
      </c>
      <c r="O332">
        <v>238.17</v>
      </c>
      <c r="P332">
        <v>235.43912348526001</v>
      </c>
      <c r="Q332">
        <v>211.54829383702801</v>
      </c>
      <c r="R332">
        <v>48.515085489128502</v>
      </c>
      <c r="S332">
        <f>(Table2[[#This Row],[Close Price]]-Table2[[#This Row],[20D EMA]])/Table2[[#This Row],[20D EMA]]</f>
        <v>8.1454423311081419E-3</v>
      </c>
      <c r="T332">
        <f>(Table2[[#This Row],[Close Price]]-Table2[[#This Row],[50D EMA]])/Table2[[#This Row],[50D EMA]]</f>
        <v>1.983899891231301E-2</v>
      </c>
      <c r="U332">
        <f>(Table2[[#This Row],[Close Price]]-Table2[[#This Row],[200D EMA]])/Table2[[#This Row],[200D EMA]]</f>
        <v>0.1350126992041604</v>
      </c>
      <c r="V332">
        <v>1.3705216361039401</v>
      </c>
      <c r="W332">
        <v>237.7</v>
      </c>
      <c r="X332">
        <v>241.79</v>
      </c>
      <c r="Y332">
        <v>237.7</v>
      </c>
      <c r="Z332">
        <v>255</v>
      </c>
      <c r="AA332">
        <v>192.45</v>
      </c>
      <c r="AB332">
        <v>263.25</v>
      </c>
      <c r="AC332">
        <f>(Table2[[#This Row],[Close Price]]/Table2[[#This Row],[Day Low]])-1</f>
        <v>1.0138830458561232E-2</v>
      </c>
      <c r="AD332">
        <f>(Table2[[#This Row],[Day High]]/Table2[[#This Row],[Close Price]])-1</f>
        <v>6.9967931364789404E-3</v>
      </c>
      <c r="AE332">
        <f>(Table2[[#This Row],[Close Price]]/Table2[[#This Row],[Current Week Low]])-1</f>
        <v>1.0138830458561232E-2</v>
      </c>
      <c r="AF332">
        <f>(Table2[[#This Row],[Current Week High]]/Table2[[#This Row],[Close Price]])-1</f>
        <v>6.2013243929865514E-2</v>
      </c>
      <c r="AG332">
        <f>(Table2[[#This Row],[Close Price]]/Table2[[#This Row],[Current Month Low]])-1</f>
        <v>0.24764873993245007</v>
      </c>
      <c r="AH332">
        <f>(Table2[[#This Row],[Current Month High]]/Table2[[#This Row],[Close Price]])-1</f>
        <v>9.6372495939361036E-2</v>
      </c>
      <c r="AI332">
        <v>35.229686393736102</v>
      </c>
      <c r="AJ332">
        <v>110.530469092503</v>
      </c>
      <c r="AK332" t="str">
        <f>IF(AND(Table2[[#This Row],[20D EMA]]&gt;Table2[[#This Row],[50D EMA]],Table2[[#This Row],[50D EMA]]&gt;Table2[[#This Row],[200D EMA]]),"Uptrend","Downtrend/NoTrend")</f>
        <v>Uptrend</v>
      </c>
      <c r="AL332">
        <v>-0.09</v>
      </c>
      <c r="AM332" t="s">
        <v>3034</v>
      </c>
      <c r="AN332">
        <v>8.65</v>
      </c>
      <c r="AO332" t="s">
        <v>3033</v>
      </c>
      <c r="AP332">
        <v>2.2141466102414999E-2</v>
      </c>
      <c r="AQ332">
        <f>(Table2[[#This Row],[Sharpe Ratio]]-AVERAGE(Table2[Sharpe Ratio]))/_xlfn.STDEV.P(Table2[Sharpe Ratio])</f>
        <v>-0.39662581726286528</v>
      </c>
      <c r="AR3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-1.3198152196671433</v>
      </c>
      <c r="AS332">
        <f>_xlfn.RANK.AVG(Table2[[#This Row],[1Y Return vs Nifty Z-Score]],Table2[1Y Return vs Nifty Z-Score])</f>
        <v>168</v>
      </c>
      <c r="AT332">
        <f>_xlfn.RANK.AVG(Table2[[#This Row],[6M Return vs Nifty Z-Score]],Table2[6M Return vs Nifty Z-Score])</f>
        <v>412</v>
      </c>
      <c r="AU332">
        <f>_xlfn.RANK.AVG(Table2[[#This Row],[Sharpe Ratio Z-Score]],Table2[Sharpe Ratio Z-Score])</f>
        <v>443</v>
      </c>
      <c r="AV332">
        <f>(Table2[[#This Row],[Rank 1Y]]+Table2[[#This Row],[Rank 6M]]+Table2[[#This Row],[Rank Sharpe]])/3</f>
        <v>341</v>
      </c>
    </row>
    <row r="333" spans="1:48" x14ac:dyDescent="0.3">
      <c r="A333" t="s">
        <v>455</v>
      </c>
      <c r="B333" t="s">
        <v>456</v>
      </c>
      <c r="C333" t="s">
        <v>2986</v>
      </c>
      <c r="D333" t="s">
        <v>457</v>
      </c>
      <c r="E333">
        <v>47730.00280016</v>
      </c>
      <c r="F333">
        <v>314.75</v>
      </c>
      <c r="G333">
        <v>15.1401987010206</v>
      </c>
      <c r="H333">
        <f>(Table2[[#This Row],[1Y Return vs Nifty]]-AVERAGE(Table2[1Y Return vs Nifty]))/_xlfn.STDEV.P(Table2[1Y Return vs Nifty])</f>
        <v>-0.35248180409987018</v>
      </c>
      <c r="I333">
        <v>0.80312804949281202</v>
      </c>
      <c r="J333">
        <f>(Table2[[#This Row],[1M Return vs Nifty]]-AVERAGE(Table2[1M Return vs Nifty]))/_xlfn.STDEV.P(Table2[1M Return vs Nifty])</f>
        <v>-0.18050084282774614</v>
      </c>
      <c r="K333">
        <v>34.632743576765499</v>
      </c>
      <c r="L333">
        <f>(Table2[[#This Row],[6M Return vs Nifty]]-AVERAGE(Table2[6M Return vs Nifty]))/_xlfn.STDEV.P(Table2[6M Return vs Nifty])</f>
        <v>0.66876555222750467</v>
      </c>
      <c r="M333">
        <v>-1.31133826885859</v>
      </c>
      <c r="N333">
        <f>(Table2[[#This Row],[1W Return vs Nifty]]-AVERAGE(Table2[1W Return vs Nifty]))/_xlfn.STDEV.P(Table2[1W Return vs Nifty])</f>
        <v>4.5514400617458851E-2</v>
      </c>
      <c r="O333">
        <v>312.24</v>
      </c>
      <c r="P333">
        <v>303.665509902243</v>
      </c>
      <c r="Q333">
        <v>268.54184214075701</v>
      </c>
      <c r="R333">
        <v>55.095471786890599</v>
      </c>
      <c r="S333">
        <f>(Table2[[#This Row],[Close Price]]-Table2[[#This Row],[20D EMA]])/Table2[[#This Row],[20D EMA]]</f>
        <v>8.0386881885728626E-3</v>
      </c>
      <c r="T333">
        <f>(Table2[[#This Row],[Close Price]]-Table2[[#This Row],[50D EMA]])/Table2[[#This Row],[50D EMA]]</f>
        <v>3.6502301829817133E-2</v>
      </c>
      <c r="U333">
        <f>(Table2[[#This Row],[Close Price]]-Table2[[#This Row],[200D EMA]])/Table2[[#This Row],[200D EMA]]</f>
        <v>0.17207060728742168</v>
      </c>
      <c r="V333">
        <v>0.80203844144047098</v>
      </c>
      <c r="W333">
        <v>314</v>
      </c>
      <c r="X333">
        <v>320.35000000000002</v>
      </c>
      <c r="Y333">
        <v>314</v>
      </c>
      <c r="Z333">
        <v>334.05</v>
      </c>
      <c r="AA333">
        <v>253.4</v>
      </c>
      <c r="AB333">
        <v>334.05</v>
      </c>
      <c r="AC333">
        <f>(Table2[[#This Row],[Close Price]]/Table2[[#This Row],[Day Low]])-1</f>
        <v>2.3885350318471055E-3</v>
      </c>
      <c r="AD333">
        <f>(Table2[[#This Row],[Day High]]/Table2[[#This Row],[Close Price]])-1</f>
        <v>1.7791898332009559E-2</v>
      </c>
      <c r="AE333">
        <f>(Table2[[#This Row],[Close Price]]/Table2[[#This Row],[Current Week Low]])-1</f>
        <v>2.3885350318471055E-3</v>
      </c>
      <c r="AF333">
        <f>(Table2[[#This Row],[Current Week High]]/Table2[[#This Row],[Close Price]])-1</f>
        <v>6.1318506751389945E-2</v>
      </c>
      <c r="AG333">
        <f>(Table2[[#This Row],[Close Price]]/Table2[[#This Row],[Current Month Low]])-1</f>
        <v>0.24210734017363844</v>
      </c>
      <c r="AH333">
        <f>(Table2[[#This Row],[Current Month High]]/Table2[[#This Row],[Close Price]])-1</f>
        <v>6.1318506751389945E-2</v>
      </c>
      <c r="AI333">
        <v>6.1318506751389901</v>
      </c>
      <c r="AJ333">
        <v>64.188836724048002</v>
      </c>
      <c r="AK333" t="str">
        <f>IF(AND(Table2[[#This Row],[20D EMA]]&gt;Table2[[#This Row],[50D EMA]],Table2[[#This Row],[50D EMA]]&gt;Table2[[#This Row],[200D EMA]]),"Uptrend","Downtrend/NoTrend")</f>
        <v>Uptrend</v>
      </c>
      <c r="AL333">
        <v>0.11</v>
      </c>
      <c r="AM333" t="s">
        <v>3033</v>
      </c>
      <c r="AN333">
        <v>4.4800000000000004</v>
      </c>
      <c r="AO333" t="s">
        <v>3033</v>
      </c>
      <c r="AP333">
        <v>1.7271090358158998E-2</v>
      </c>
      <c r="AQ333">
        <f>(Table2[[#This Row],[Sharpe Ratio]]-AVERAGE(Table2[Sharpe Ratio]))/_xlfn.STDEV.P(Table2[Sharpe Ratio])</f>
        <v>-0.45176409448855009</v>
      </c>
      <c r="AR3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-0.27046678857120282</v>
      </c>
      <c r="AS333">
        <f>_xlfn.RANK.AVG(Table2[[#This Row],[1Y Return vs Nifty Z-Score]],Table2[1Y Return vs Nifty Z-Score])</f>
        <v>412</v>
      </c>
      <c r="AT333">
        <f>_xlfn.RANK.AVG(Table2[[#This Row],[6M Return vs Nifty Z-Score]],Table2[6M Return vs Nifty Z-Score])</f>
        <v>148</v>
      </c>
      <c r="AU333">
        <f>_xlfn.RANK.AVG(Table2[[#This Row],[Sharpe Ratio Z-Score]],Table2[Sharpe Ratio Z-Score])</f>
        <v>463</v>
      </c>
      <c r="AV333">
        <f>(Table2[[#This Row],[Rank 1Y]]+Table2[[#This Row],[Rank 6M]]+Table2[[#This Row],[Rank Sharpe]])/3</f>
        <v>341</v>
      </c>
    </row>
    <row r="334" spans="1:48" x14ac:dyDescent="0.3">
      <c r="A334" t="s">
        <v>847</v>
      </c>
      <c r="B334" t="s">
        <v>848</v>
      </c>
      <c r="C334" t="s">
        <v>2992</v>
      </c>
      <c r="D334" t="s">
        <v>196</v>
      </c>
      <c r="E334">
        <v>17050.327760339998</v>
      </c>
      <c r="F334">
        <v>684.55</v>
      </c>
      <c r="G334">
        <v>14.1161273009668</v>
      </c>
      <c r="H334">
        <f>(Table2[[#This Row],[1Y Return vs Nifty]]-AVERAGE(Table2[1Y Return vs Nifty]))/_xlfn.STDEV.P(Table2[1Y Return vs Nifty])</f>
        <v>-0.36462740954933076</v>
      </c>
      <c r="I334">
        <v>11.6758353926453</v>
      </c>
      <c r="J334">
        <f>(Table2[[#This Row],[1M Return vs Nifty]]-AVERAGE(Table2[1M Return vs Nifty]))/_xlfn.STDEV.P(Table2[1M Return vs Nifty])</f>
        <v>0.86814019073646809</v>
      </c>
      <c r="K334">
        <v>11.965459041868799</v>
      </c>
      <c r="L334">
        <f>(Table2[[#This Row],[6M Return vs Nifty]]-AVERAGE(Table2[6M Return vs Nifty]))/_xlfn.STDEV.P(Table2[6M Return vs Nifty])</f>
        <v>-1.8760754121406979E-2</v>
      </c>
      <c r="M334">
        <v>1.49533956822349</v>
      </c>
      <c r="N334">
        <f>(Table2[[#This Row],[1W Return vs Nifty]]-AVERAGE(Table2[1W Return vs Nifty]))/_xlfn.STDEV.P(Table2[1W Return vs Nifty])</f>
        <v>0.66369710685723349</v>
      </c>
      <c r="O334">
        <v>644.51</v>
      </c>
      <c r="P334">
        <v>614.56464689190295</v>
      </c>
      <c r="Q334">
        <v>573.33608761231005</v>
      </c>
      <c r="R334">
        <v>84.101173509133403</v>
      </c>
      <c r="S334">
        <f>(Table2[[#This Row],[Close Price]]-Table2[[#This Row],[20D EMA]])/Table2[[#This Row],[20D EMA]]</f>
        <v>6.212471489969118E-2</v>
      </c>
      <c r="T334">
        <f>(Table2[[#This Row],[Close Price]]-Table2[[#This Row],[50D EMA]])/Table2[[#This Row],[50D EMA]]</f>
        <v>0.1138779353189948</v>
      </c>
      <c r="U334">
        <f>(Table2[[#This Row],[Close Price]]-Table2[[#This Row],[200D EMA]])/Table2[[#This Row],[200D EMA]]</f>
        <v>0.19397682230477836</v>
      </c>
      <c r="V334">
        <v>1.7683070529945299</v>
      </c>
      <c r="W334">
        <v>681.6</v>
      </c>
      <c r="X334">
        <v>708.25</v>
      </c>
      <c r="Y334">
        <v>679.95</v>
      </c>
      <c r="Z334">
        <v>722</v>
      </c>
      <c r="AA334">
        <v>540</v>
      </c>
      <c r="AB334">
        <v>722</v>
      </c>
      <c r="AC334">
        <f>(Table2[[#This Row],[Close Price]]/Table2[[#This Row],[Day Low]])-1</f>
        <v>4.3280516431924987E-3</v>
      </c>
      <c r="AD334">
        <f>(Table2[[#This Row],[Day High]]/Table2[[#This Row],[Close Price]])-1</f>
        <v>3.4621284055218915E-2</v>
      </c>
      <c r="AE334">
        <f>(Table2[[#This Row],[Close Price]]/Table2[[#This Row],[Current Week Low]])-1</f>
        <v>6.7652033237737275E-3</v>
      </c>
      <c r="AF334">
        <f>(Table2[[#This Row],[Current Week High]]/Table2[[#This Row],[Close Price]])-1</f>
        <v>5.4707472061938489E-2</v>
      </c>
      <c r="AG334">
        <f>(Table2[[#This Row],[Close Price]]/Table2[[#This Row],[Current Month Low]])-1</f>
        <v>0.26768518518518514</v>
      </c>
      <c r="AH334">
        <f>(Table2[[#This Row],[Current Month High]]/Table2[[#This Row],[Close Price]])-1</f>
        <v>5.4707472061938489E-2</v>
      </c>
      <c r="AI334">
        <v>5.47074720619384</v>
      </c>
      <c r="AJ334">
        <v>42.927236663534799</v>
      </c>
      <c r="AK334" t="str">
        <f>IF(AND(Table2[[#This Row],[20D EMA]]&gt;Table2[[#This Row],[50D EMA]],Table2[[#This Row],[50D EMA]]&gt;Table2[[#This Row],[200D EMA]]),"Uptrend","Downtrend/NoTrend")</f>
        <v>Uptrend</v>
      </c>
      <c r="AL334">
        <v>0.12</v>
      </c>
      <c r="AM334" t="s">
        <v>3033</v>
      </c>
      <c r="AN334">
        <v>13.72</v>
      </c>
      <c r="AO334" t="s">
        <v>3033</v>
      </c>
      <c r="AP334">
        <v>6.7698548361273994E-2</v>
      </c>
      <c r="AQ334">
        <f>(Table2[[#This Row],[Sharpe Ratio]]-AVERAGE(Table2[Sharpe Ratio]))/_xlfn.STDEV.P(Table2[Sharpe Ratio])</f>
        <v>0.11913295846297307</v>
      </c>
      <c r="AR3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1.2675820923859369</v>
      </c>
      <c r="AS334">
        <f>_xlfn.RANK.AVG(Table2[[#This Row],[1Y Return vs Nifty Z-Score]],Table2[1Y Return vs Nifty Z-Score])</f>
        <v>417</v>
      </c>
      <c r="AT334">
        <f>_xlfn.RANK.AVG(Table2[[#This Row],[6M Return vs Nifty Z-Score]],Table2[6M Return vs Nifty Z-Score])</f>
        <v>312</v>
      </c>
      <c r="AU334">
        <f>_xlfn.RANK.AVG(Table2[[#This Row],[Sharpe Ratio Z-Score]],Table2[Sharpe Ratio Z-Score])</f>
        <v>296</v>
      </c>
      <c r="AV334">
        <f>(Table2[[#This Row],[Rank 1Y]]+Table2[[#This Row],[Rank 6M]]+Table2[[#This Row],[Rank Sharpe]])/3</f>
        <v>341.66666666666669</v>
      </c>
    </row>
    <row r="335" spans="1:48" x14ac:dyDescent="0.3">
      <c r="A335" t="s">
        <v>212</v>
      </c>
      <c r="B335" t="s">
        <v>213</v>
      </c>
      <c r="C335" t="s">
        <v>2988</v>
      </c>
      <c r="D335" t="s">
        <v>49</v>
      </c>
      <c r="E335">
        <v>120260.85930467</v>
      </c>
      <c r="F335">
        <v>1430.25</v>
      </c>
      <c r="G335">
        <v>5.0247649382733099</v>
      </c>
      <c r="H335">
        <f>(Table2[[#This Row],[1Y Return vs Nifty]]-AVERAGE(Table2[1Y Return vs Nifty]))/_xlfn.STDEV.P(Table2[1Y Return vs Nifty])</f>
        <v>-0.47245202045981016</v>
      </c>
      <c r="I335">
        <v>9.0805712163408199</v>
      </c>
      <c r="J335">
        <f>(Table2[[#This Row],[1M Return vs Nifty]]-AVERAGE(Table2[1M Return vs Nifty]))/_xlfn.STDEV.P(Table2[1M Return vs Nifty])</f>
        <v>0.61783450124082639</v>
      </c>
      <c r="K335">
        <v>3.53049422702412</v>
      </c>
      <c r="L335">
        <f>(Table2[[#This Row],[6M Return vs Nifty]]-AVERAGE(Table2[6M Return vs Nifty]))/_xlfn.STDEV.P(Table2[6M Return vs Nifty])</f>
        <v>-0.27460349498457154</v>
      </c>
      <c r="M335">
        <v>-3.2438624905504501</v>
      </c>
      <c r="N335">
        <f>(Table2[[#This Row],[1W Return vs Nifty]]-AVERAGE(Table2[1W Return vs Nifty]))/_xlfn.STDEV.P(Table2[1W Return vs Nifty])</f>
        <v>-0.38013226158777352</v>
      </c>
      <c r="O335">
        <v>1375.74</v>
      </c>
      <c r="P335">
        <v>1302.1888345278801</v>
      </c>
      <c r="Q335">
        <v>1183.46855706205</v>
      </c>
      <c r="R335">
        <v>62.812355366781198</v>
      </c>
      <c r="S335">
        <f>(Table2[[#This Row],[Close Price]]-Table2[[#This Row],[20D EMA]])/Table2[[#This Row],[20D EMA]]</f>
        <v>3.9622312355532291E-2</v>
      </c>
      <c r="T335">
        <f>(Table2[[#This Row],[Close Price]]-Table2[[#This Row],[50D EMA]])/Table2[[#This Row],[50D EMA]]</f>
        <v>9.8343006848580147E-2</v>
      </c>
      <c r="U335">
        <f>(Table2[[#This Row],[Close Price]]-Table2[[#This Row],[200D EMA]])/Table2[[#This Row],[200D EMA]]</f>
        <v>0.20852386948968271</v>
      </c>
      <c r="V335">
        <v>1.0441390848169501</v>
      </c>
      <c r="W335">
        <v>1420.9</v>
      </c>
      <c r="X335">
        <v>1448</v>
      </c>
      <c r="Y335">
        <v>1386.35</v>
      </c>
      <c r="Z335">
        <v>1448</v>
      </c>
      <c r="AA335">
        <v>1197.5999999999999</v>
      </c>
      <c r="AB335">
        <v>1476.2</v>
      </c>
      <c r="AC335">
        <f>(Table2[[#This Row],[Close Price]]/Table2[[#This Row],[Day Low]])-1</f>
        <v>6.5803364065029069E-3</v>
      </c>
      <c r="AD335">
        <f>(Table2[[#This Row],[Day High]]/Table2[[#This Row],[Close Price]])-1</f>
        <v>1.2410417759133097E-2</v>
      </c>
      <c r="AE335">
        <f>(Table2[[#This Row],[Close Price]]/Table2[[#This Row],[Current Week Low]])-1</f>
        <v>3.1665885238215452E-2</v>
      </c>
      <c r="AF335">
        <f>(Table2[[#This Row],[Current Week High]]/Table2[[#This Row],[Close Price]])-1</f>
        <v>1.2410417759133097E-2</v>
      </c>
      <c r="AG335">
        <f>(Table2[[#This Row],[Close Price]]/Table2[[#This Row],[Current Month Low]])-1</f>
        <v>0.19426352705410821</v>
      </c>
      <c r="AH335">
        <f>(Table2[[#This Row],[Current Month High]]/Table2[[#This Row],[Close Price]])-1</f>
        <v>3.2127250480685321E-2</v>
      </c>
      <c r="AI335">
        <v>3.2127250480685299</v>
      </c>
      <c r="AJ335">
        <v>43.419403359237897</v>
      </c>
      <c r="AK335" t="str">
        <f>IF(AND(Table2[[#This Row],[20D EMA]]&gt;Table2[[#This Row],[50D EMA]],Table2[[#This Row],[50D EMA]]&gt;Table2[[#This Row],[200D EMA]]),"Uptrend","Downtrend/NoTrend")</f>
        <v>Uptrend</v>
      </c>
      <c r="AL335">
        <v>0.08</v>
      </c>
      <c r="AM335" t="s">
        <v>3033</v>
      </c>
      <c r="AN335">
        <v>6.91</v>
      </c>
      <c r="AO335" t="s">
        <v>3033</v>
      </c>
      <c r="AP335">
        <v>0.124477217821702</v>
      </c>
      <c r="AQ335">
        <f>(Table2[[#This Row],[Sharpe Ratio]]-AVERAGE(Table2[Sharpe Ratio]))/_xlfn.STDEV.P(Table2[Sharpe Ratio])</f>
        <v>0.76193305882624507</v>
      </c>
      <c r="AR3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0.25257978303491618</v>
      </c>
      <c r="AS335">
        <f>_xlfn.RANK.AVG(Table2[[#This Row],[1Y Return vs Nifty Z-Score]],Table2[1Y Return vs Nifty Z-Score])</f>
        <v>468</v>
      </c>
      <c r="AT335">
        <f>_xlfn.RANK.AVG(Table2[[#This Row],[6M Return vs Nifty Z-Score]],Table2[6M Return vs Nifty Z-Score])</f>
        <v>393</v>
      </c>
      <c r="AU335">
        <f>_xlfn.RANK.AVG(Table2[[#This Row],[Sharpe Ratio Z-Score]],Table2[Sharpe Ratio Z-Score])</f>
        <v>165</v>
      </c>
      <c r="AV335">
        <f>(Table2[[#This Row],[Rank 1Y]]+Table2[[#This Row],[Rank 6M]]+Table2[[#This Row],[Rank Sharpe]])/3</f>
        <v>342</v>
      </c>
    </row>
    <row r="336" spans="1:48" x14ac:dyDescent="0.3">
      <c r="A336" t="s">
        <v>1047</v>
      </c>
      <c r="B336" t="s">
        <v>1048</v>
      </c>
      <c r="C336" t="s">
        <v>2994</v>
      </c>
      <c r="D336" t="s">
        <v>62</v>
      </c>
      <c r="E336">
        <v>11822.745966480001</v>
      </c>
      <c r="F336">
        <v>502.2</v>
      </c>
      <c r="G336">
        <v>44.728448374043701</v>
      </c>
      <c r="H336">
        <f>(Table2[[#This Row],[1Y Return vs Nifty]]-AVERAGE(Table2[1Y Return vs Nifty]))/_xlfn.STDEV.P(Table2[1Y Return vs Nifty])</f>
        <v>-1.5617350013776912E-3</v>
      </c>
      <c r="I336">
        <v>9.9208112640085293</v>
      </c>
      <c r="J336">
        <f>(Table2[[#This Row],[1M Return vs Nifty]]-AVERAGE(Table2[1M Return vs Nifty]))/_xlfn.STDEV.P(Table2[1M Return vs Nifty])</f>
        <v>0.69887321259575164</v>
      </c>
      <c r="K336">
        <v>15.2890130775162</v>
      </c>
      <c r="L336">
        <f>(Table2[[#This Row],[6M Return vs Nifty]]-AVERAGE(Table2[6M Return vs Nifty]))/_xlfn.STDEV.P(Table2[6M Return vs Nifty])</f>
        <v>8.204668165952346E-2</v>
      </c>
      <c r="M336">
        <v>0.47528577648620002</v>
      </c>
      <c r="N336">
        <f>(Table2[[#This Row],[1W Return vs Nifty]]-AVERAGE(Table2[1W Return vs Nifty]))/_xlfn.STDEV.P(Table2[1W Return vs Nifty])</f>
        <v>0.43902592972567001</v>
      </c>
      <c r="O336">
        <v>465.96</v>
      </c>
      <c r="P336">
        <v>446.14805005746803</v>
      </c>
      <c r="Q336">
        <v>406.23846617675002</v>
      </c>
      <c r="R336">
        <v>68.729270087227405</v>
      </c>
      <c r="S336">
        <f>(Table2[[#This Row],[Close Price]]-Table2[[#This Row],[20D EMA]])/Table2[[#This Row],[20D EMA]]</f>
        <v>7.7774916301828506E-2</v>
      </c>
      <c r="T336">
        <f>(Table2[[#This Row],[Close Price]]-Table2[[#This Row],[50D EMA]])/Table2[[#This Row],[50D EMA]]</f>
        <v>0.1256353130654991</v>
      </c>
      <c r="U336">
        <f>(Table2[[#This Row],[Close Price]]-Table2[[#This Row],[200D EMA]])/Table2[[#This Row],[200D EMA]]</f>
        <v>0.23621971283610085</v>
      </c>
      <c r="V336">
        <v>1.7352648441645999</v>
      </c>
      <c r="W336">
        <v>487.9</v>
      </c>
      <c r="X336">
        <v>506.7</v>
      </c>
      <c r="Y336">
        <v>481.25</v>
      </c>
      <c r="Z336">
        <v>506.7</v>
      </c>
      <c r="AA336">
        <v>401.25</v>
      </c>
      <c r="AB336">
        <v>506.7</v>
      </c>
      <c r="AC336">
        <f>(Table2[[#This Row],[Close Price]]/Table2[[#This Row],[Day Low]])-1</f>
        <v>2.9309284689485571E-2</v>
      </c>
      <c r="AD336">
        <f>(Table2[[#This Row],[Day High]]/Table2[[#This Row],[Close Price]])-1</f>
        <v>8.960573476702427E-3</v>
      </c>
      <c r="AE336">
        <f>(Table2[[#This Row],[Close Price]]/Table2[[#This Row],[Current Week Low]])-1</f>
        <v>4.3532467532467534E-2</v>
      </c>
      <c r="AF336">
        <f>(Table2[[#This Row],[Current Week High]]/Table2[[#This Row],[Close Price]])-1</f>
        <v>8.960573476702427E-3</v>
      </c>
      <c r="AG336">
        <f>(Table2[[#This Row],[Close Price]]/Table2[[#This Row],[Current Month Low]])-1</f>
        <v>0.25158878504672888</v>
      </c>
      <c r="AH336">
        <f>(Table2[[#This Row],[Current Month High]]/Table2[[#This Row],[Close Price]])-1</f>
        <v>8.960573476702427E-3</v>
      </c>
      <c r="AI336">
        <v>0.89605734767024203</v>
      </c>
      <c r="AJ336">
        <v>77.267913872220205</v>
      </c>
      <c r="AK336" t="str">
        <f>IF(AND(Table2[[#This Row],[20D EMA]]&gt;Table2[[#This Row],[50D EMA]],Table2[[#This Row],[50D EMA]]&gt;Table2[[#This Row],[200D EMA]]),"Uptrend","Downtrend/NoTrend")</f>
        <v>Uptrend</v>
      </c>
      <c r="AL336">
        <v>0.11</v>
      </c>
      <c r="AM336" t="s">
        <v>3033</v>
      </c>
      <c r="AN336">
        <v>4.8899999999999997</v>
      </c>
      <c r="AO336" t="s">
        <v>3033</v>
      </c>
      <c r="AP336">
        <v>1.5402599725428E-2</v>
      </c>
      <c r="AQ336">
        <f>(Table2[[#This Row],[Sharpe Ratio]]-AVERAGE(Table2[Sharpe Ratio]))/_xlfn.STDEV.P(Table2[Sharpe Ratio])</f>
        <v>-0.47291756598869517</v>
      </c>
      <c r="AR3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0.74546652299087224</v>
      </c>
      <c r="AS336">
        <f>_xlfn.RANK.AVG(Table2[[#This Row],[1Y Return vs Nifty Z-Score]],Table2[1Y Return vs Nifty Z-Score])</f>
        <v>279</v>
      </c>
      <c r="AT336">
        <f>_xlfn.RANK.AVG(Table2[[#This Row],[6M Return vs Nifty Z-Score]],Table2[6M Return vs Nifty Z-Score])</f>
        <v>276</v>
      </c>
      <c r="AU336">
        <f>_xlfn.RANK.AVG(Table2[[#This Row],[Sharpe Ratio Z-Score]],Table2[Sharpe Ratio Z-Score])</f>
        <v>473</v>
      </c>
      <c r="AV336">
        <f>(Table2[[#This Row],[Rank 1Y]]+Table2[[#This Row],[Rank 6M]]+Table2[[#This Row],[Rank Sharpe]])/3</f>
        <v>342.66666666666669</v>
      </c>
    </row>
    <row r="337" spans="1:48" x14ac:dyDescent="0.3">
      <c r="A337" t="s">
        <v>133</v>
      </c>
      <c r="B337" t="s">
        <v>134</v>
      </c>
      <c r="C337" t="s">
        <v>2993</v>
      </c>
      <c r="D337" t="s">
        <v>129</v>
      </c>
      <c r="E337">
        <v>219310.68211228799</v>
      </c>
      <c r="F337">
        <v>172.56</v>
      </c>
      <c r="G337">
        <v>29.386200556594702</v>
      </c>
      <c r="H337">
        <f>(Table2[[#This Row],[1Y Return vs Nifty]]-AVERAGE(Table2[1Y Return vs Nifty]))/_xlfn.STDEV.P(Table2[1Y Return vs Nifty])</f>
        <v>-0.1835225716078816</v>
      </c>
      <c r="I337">
        <v>-4.5485699949427199</v>
      </c>
      <c r="J337">
        <f>(Table2[[#This Row],[1M Return vs Nifty]]-AVERAGE(Table2[1M Return vs Nifty]))/_xlfn.STDEV.P(Table2[1M Return vs Nifty])</f>
        <v>-0.69665657033151662</v>
      </c>
      <c r="K337">
        <v>16.311787392284</v>
      </c>
      <c r="L337">
        <f>(Table2[[#This Row],[6M Return vs Nifty]]-AVERAGE(Table2[6M Return vs Nifty]))/_xlfn.STDEV.P(Table2[6M Return vs Nifty])</f>
        <v>0.11306867045479709</v>
      </c>
      <c r="M337">
        <v>-5.0098942952104402</v>
      </c>
      <c r="N337">
        <f>(Table2[[#This Row],[1W Return vs Nifty]]-AVERAGE(Table2[1W Return vs Nifty]))/_xlfn.STDEV.P(Table2[1W Return vs Nifty])</f>
        <v>-0.76910826228375173</v>
      </c>
      <c r="O337">
        <v>176.31</v>
      </c>
      <c r="P337">
        <v>170.37400436366201</v>
      </c>
      <c r="Q337">
        <v>148.58603188611599</v>
      </c>
      <c r="R337">
        <v>42.840368706681801</v>
      </c>
      <c r="S337">
        <f>(Table2[[#This Row],[Close Price]]-Table2[[#This Row],[20D EMA]])/Table2[[#This Row],[20D EMA]]</f>
        <v>-2.126935511315297E-2</v>
      </c>
      <c r="T337">
        <f>(Table2[[#This Row],[Close Price]]-Table2[[#This Row],[50D EMA]])/Table2[[#This Row],[50D EMA]]</f>
        <v>1.283057027685985E-2</v>
      </c>
      <c r="U337">
        <f>(Table2[[#This Row],[Close Price]]-Table2[[#This Row],[200D EMA]])/Table2[[#This Row],[200D EMA]]</f>
        <v>0.16134738783695968</v>
      </c>
      <c r="V337">
        <v>0.74403442691756305</v>
      </c>
      <c r="W337">
        <v>171.84</v>
      </c>
      <c r="X337">
        <v>176</v>
      </c>
      <c r="Y337">
        <v>171.84</v>
      </c>
      <c r="Z337">
        <v>179</v>
      </c>
      <c r="AA337">
        <v>148.15</v>
      </c>
      <c r="AB337">
        <v>184.6</v>
      </c>
      <c r="AC337">
        <f>(Table2[[#This Row],[Close Price]]/Table2[[#This Row],[Day Low]])-1</f>
        <v>4.1899441340782495E-3</v>
      </c>
      <c r="AD337">
        <f>(Table2[[#This Row],[Day High]]/Table2[[#This Row],[Close Price]])-1</f>
        <v>1.9935095039406603E-2</v>
      </c>
      <c r="AE337">
        <f>(Table2[[#This Row],[Close Price]]/Table2[[#This Row],[Current Week Low]])-1</f>
        <v>4.1899441340782495E-3</v>
      </c>
      <c r="AF337">
        <f>(Table2[[#This Row],[Current Week High]]/Table2[[#This Row],[Close Price]])-1</f>
        <v>3.7320352341214669E-2</v>
      </c>
      <c r="AG337">
        <f>(Table2[[#This Row],[Close Price]]/Table2[[#This Row],[Current Month Low]])-1</f>
        <v>0.16476544043199448</v>
      </c>
      <c r="AH337">
        <f>(Table2[[#This Row],[Current Month High]]/Table2[[#This Row],[Close Price]])-1</f>
        <v>6.9772832637922999E-2</v>
      </c>
      <c r="AI337">
        <v>6.9772832637922999</v>
      </c>
      <c r="AJ337">
        <v>59.629972247918502</v>
      </c>
      <c r="AK337" t="str">
        <f>IF(AND(Table2[[#This Row],[20D EMA]]&gt;Table2[[#This Row],[50D EMA]],Table2[[#This Row],[50D EMA]]&gt;Table2[[#This Row],[200D EMA]]),"Uptrend","Downtrend/NoTrend")</f>
        <v>Uptrend</v>
      </c>
      <c r="AL337">
        <v>-0.06</v>
      </c>
      <c r="AM337" t="s">
        <v>3034</v>
      </c>
      <c r="AN337">
        <v>-3.54</v>
      </c>
      <c r="AO337" t="s">
        <v>3034</v>
      </c>
      <c r="AP337">
        <v>2.9016097630056002E-2</v>
      </c>
      <c r="AQ337">
        <f>(Table2[[#This Row],[Sharpe Ratio]]-AVERAGE(Table2[Sharpe Ratio]))/_xlfn.STDEV.P(Table2[Sharpe Ratio])</f>
        <v>-0.31879705026423055</v>
      </c>
      <c r="AR3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-1.8550157840325834</v>
      </c>
      <c r="AS337">
        <f>_xlfn.RANK.AVG(Table2[[#This Row],[1Y Return vs Nifty Z-Score]],Table2[1Y Return vs Nifty Z-Score])</f>
        <v>336</v>
      </c>
      <c r="AT337">
        <f>_xlfn.RANK.AVG(Table2[[#This Row],[6M Return vs Nifty Z-Score]],Table2[6M Return vs Nifty Z-Score])</f>
        <v>271</v>
      </c>
      <c r="AU337">
        <f>_xlfn.RANK.AVG(Table2[[#This Row],[Sharpe Ratio Z-Score]],Table2[Sharpe Ratio Z-Score])</f>
        <v>422</v>
      </c>
      <c r="AV337">
        <f>(Table2[[#This Row],[Rank 1Y]]+Table2[[#This Row],[Rank 6M]]+Table2[[#This Row],[Rank Sharpe]])/3</f>
        <v>343</v>
      </c>
    </row>
    <row r="338" spans="1:48" x14ac:dyDescent="0.3">
      <c r="A338" t="s">
        <v>1443</v>
      </c>
      <c r="B338" t="s">
        <v>1444</v>
      </c>
      <c r="C338" t="s">
        <v>3002</v>
      </c>
      <c r="D338" t="s">
        <v>373</v>
      </c>
      <c r="E338">
        <v>6742.2932956499999</v>
      </c>
      <c r="F338">
        <v>84.64</v>
      </c>
      <c r="G338">
        <v>9.5904235975991501</v>
      </c>
      <c r="H338">
        <f>(Table2[[#This Row],[1Y Return vs Nifty]]-AVERAGE(Table2[1Y Return vs Nifty]))/_xlfn.STDEV.P(Table2[1Y Return vs Nifty])</f>
        <v>-0.4183027798012276</v>
      </c>
      <c r="I338">
        <v>16.043182843843201</v>
      </c>
      <c r="J338">
        <f>(Table2[[#This Row],[1M Return vs Nifty]]-AVERAGE(Table2[1M Return vs Nifty]))/_xlfn.STDEV.P(Table2[1M Return vs Nifty])</f>
        <v>1.2893581634654496</v>
      </c>
      <c r="K338">
        <v>11.167797462587799</v>
      </c>
      <c r="L338">
        <f>(Table2[[#This Row],[6M Return vs Nifty]]-AVERAGE(Table2[6M Return vs Nifty]))/_xlfn.STDEV.P(Table2[6M Return vs Nifty])</f>
        <v>-4.2954799882610223E-2</v>
      </c>
      <c r="M338">
        <v>4.8758857467126102</v>
      </c>
      <c r="N338">
        <f>(Table2[[#This Row],[1W Return vs Nifty]]-AVERAGE(Table2[1W Return vs Nifty]))/_xlfn.STDEV.P(Table2[1W Return vs Nifty])</f>
        <v>1.4082767510103209</v>
      </c>
      <c r="O338">
        <v>77.430000000000007</v>
      </c>
      <c r="P338">
        <v>73.737411509041195</v>
      </c>
      <c r="Q338">
        <v>70.323337496184095</v>
      </c>
      <c r="R338">
        <v>59.959972326167403</v>
      </c>
      <c r="S338">
        <f>(Table2[[#This Row],[Close Price]]-Table2[[#This Row],[20D EMA]])/Table2[[#This Row],[20D EMA]]</f>
        <v>9.311636316673115E-2</v>
      </c>
      <c r="T338">
        <f>(Table2[[#This Row],[Close Price]]-Table2[[#This Row],[50D EMA]])/Table2[[#This Row],[50D EMA]]</f>
        <v>0.14785694626155954</v>
      </c>
      <c r="U338">
        <f>(Table2[[#This Row],[Close Price]]-Table2[[#This Row],[200D EMA]])/Table2[[#This Row],[200D EMA]]</f>
        <v>0.20358337663642259</v>
      </c>
      <c r="V338">
        <v>3.6950854913779598</v>
      </c>
      <c r="W338">
        <v>81.7</v>
      </c>
      <c r="X338">
        <v>86.35</v>
      </c>
      <c r="Y338">
        <v>81.7</v>
      </c>
      <c r="Z338">
        <v>86.7</v>
      </c>
      <c r="AA338">
        <v>61.95</v>
      </c>
      <c r="AB338">
        <v>93.9</v>
      </c>
      <c r="AC338">
        <f>(Table2[[#This Row],[Close Price]]/Table2[[#This Row],[Day Low]])-1</f>
        <v>3.598531211750311E-2</v>
      </c>
      <c r="AD338">
        <f>(Table2[[#This Row],[Day High]]/Table2[[#This Row],[Close Price]])-1</f>
        <v>2.0203213610585857E-2</v>
      </c>
      <c r="AE338">
        <f>(Table2[[#This Row],[Close Price]]/Table2[[#This Row],[Current Week Low]])-1</f>
        <v>3.598531211750311E-2</v>
      </c>
      <c r="AF338">
        <f>(Table2[[#This Row],[Current Week High]]/Table2[[#This Row],[Close Price]])-1</f>
        <v>2.4338374291115406E-2</v>
      </c>
      <c r="AG338">
        <f>(Table2[[#This Row],[Close Price]]/Table2[[#This Row],[Current Month Low]])-1</f>
        <v>0.3662631154156577</v>
      </c>
      <c r="AH338">
        <f>(Table2[[#This Row],[Current Month High]]/Table2[[#This Row],[Close Price]])-1</f>
        <v>0.1094045368620038</v>
      </c>
      <c r="AI338">
        <v>10.9404536862003</v>
      </c>
      <c r="AJ338">
        <v>44.313725490195999</v>
      </c>
      <c r="AK338" t="str">
        <f>IF(AND(Table2[[#This Row],[20D EMA]]&gt;Table2[[#This Row],[50D EMA]],Table2[[#This Row],[50D EMA]]&gt;Table2[[#This Row],[200D EMA]]),"Uptrend","Downtrend/NoTrend")</f>
        <v>Uptrend</v>
      </c>
      <c r="AL338">
        <v>0.08</v>
      </c>
      <c r="AM338" t="s">
        <v>3033</v>
      </c>
      <c r="AN338">
        <v>23.83</v>
      </c>
      <c r="AO338" t="s">
        <v>3033</v>
      </c>
      <c r="AP338">
        <v>7.5970771262327E-2</v>
      </c>
      <c r="AQ338">
        <f>(Table2[[#This Row],[Sharpe Ratio]]-AVERAGE(Table2[Sharpe Ratio]))/_xlfn.STDEV.P(Table2[Sharpe Ratio])</f>
        <v>0.21278407360103016</v>
      </c>
      <c r="AR3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2.4491614083929627</v>
      </c>
      <c r="AS338">
        <f>_xlfn.RANK.AVG(Table2[[#This Row],[1Y Return vs Nifty Z-Score]],Table2[1Y Return vs Nifty Z-Score])</f>
        <v>436</v>
      </c>
      <c r="AT338">
        <f>_xlfn.RANK.AVG(Table2[[#This Row],[6M Return vs Nifty Z-Score]],Table2[6M Return vs Nifty Z-Score])</f>
        <v>320</v>
      </c>
      <c r="AU338">
        <f>_xlfn.RANK.AVG(Table2[[#This Row],[Sharpe Ratio Z-Score]],Table2[Sharpe Ratio Z-Score])</f>
        <v>275</v>
      </c>
      <c r="AV338">
        <f>(Table2[[#This Row],[Rank 1Y]]+Table2[[#This Row],[Rank 6M]]+Table2[[#This Row],[Rank Sharpe]])/3</f>
        <v>343.66666666666669</v>
      </c>
    </row>
    <row r="339" spans="1:48" x14ac:dyDescent="0.3">
      <c r="A339" t="s">
        <v>1254</v>
      </c>
      <c r="B339" t="s">
        <v>1255</v>
      </c>
      <c r="C339" t="s">
        <v>3000</v>
      </c>
      <c r="D339" t="s">
        <v>1256</v>
      </c>
      <c r="E339">
        <v>8575.4638177600009</v>
      </c>
      <c r="F339">
        <v>315.2</v>
      </c>
      <c r="G339">
        <v>60.366089600343798</v>
      </c>
      <c r="H339">
        <f>(Table2[[#This Row],[1Y Return vs Nifty]]-AVERAGE(Table2[1Y Return vs Nifty]))/_xlfn.STDEV.P(Table2[1Y Return vs Nifty])</f>
        <v>0.18390250165720085</v>
      </c>
      <c r="I339">
        <v>-2.1833457358466499</v>
      </c>
      <c r="J339">
        <f>(Table2[[#This Row],[1M Return vs Nifty]]-AVERAGE(Table2[1M Return vs Nifty]))/_xlfn.STDEV.P(Table2[1M Return vs Nifty])</f>
        <v>-0.46853756249013445</v>
      </c>
      <c r="K339">
        <v>-8.2979788707186302</v>
      </c>
      <c r="L339">
        <f>(Table2[[#This Row],[6M Return vs Nifty]]-AVERAGE(Table2[6M Return vs Nifty]))/_xlfn.STDEV.P(Table2[6M Return vs Nifty])</f>
        <v>-0.63337546902136388</v>
      </c>
      <c r="M339">
        <v>1.0830648992170699</v>
      </c>
      <c r="N339">
        <f>(Table2[[#This Row],[1W Return vs Nifty]]-AVERAGE(Table2[1W Return vs Nifty]))/_xlfn.STDEV.P(Table2[1W Return vs Nifty])</f>
        <v>0.57289186115598167</v>
      </c>
      <c r="O339">
        <v>313.33999999999997</v>
      </c>
      <c r="P339">
        <v>306.37532579701099</v>
      </c>
      <c r="Q339">
        <v>285.82763439805802</v>
      </c>
      <c r="R339">
        <v>59.781889345304002</v>
      </c>
      <c r="S339">
        <f>(Table2[[#This Row],[Close Price]]-Table2[[#This Row],[20D EMA]])/Table2[[#This Row],[20D EMA]]</f>
        <v>5.9360439139593216E-3</v>
      </c>
      <c r="T339">
        <f>(Table2[[#This Row],[Close Price]]-Table2[[#This Row],[50D EMA]])/Table2[[#This Row],[50D EMA]]</f>
        <v>2.8803475541094293E-2</v>
      </c>
      <c r="U339">
        <f>(Table2[[#This Row],[Close Price]]-Table2[[#This Row],[200D EMA]])/Table2[[#This Row],[200D EMA]]</f>
        <v>0.10276251162277936</v>
      </c>
      <c r="V339">
        <v>1.47138945444936</v>
      </c>
      <c r="W339">
        <v>312.3</v>
      </c>
      <c r="X339">
        <v>338.65</v>
      </c>
      <c r="Y339">
        <v>310.05</v>
      </c>
      <c r="Z339">
        <v>338.65</v>
      </c>
      <c r="AA339">
        <v>250.05</v>
      </c>
      <c r="AB339">
        <v>338.65</v>
      </c>
      <c r="AC339">
        <f>(Table2[[#This Row],[Close Price]]/Table2[[#This Row],[Day Low]])-1</f>
        <v>9.2859430035221457E-3</v>
      </c>
      <c r="AD339">
        <f>(Table2[[#This Row],[Day High]]/Table2[[#This Row],[Close Price]])-1</f>
        <v>7.4397208121827374E-2</v>
      </c>
      <c r="AE339">
        <f>(Table2[[#This Row],[Close Price]]/Table2[[#This Row],[Current Week Low]])-1</f>
        <v>1.6610224157393993E-2</v>
      </c>
      <c r="AF339">
        <f>(Table2[[#This Row],[Current Week High]]/Table2[[#This Row],[Close Price]])-1</f>
        <v>7.4397208121827374E-2</v>
      </c>
      <c r="AG339">
        <f>(Table2[[#This Row],[Close Price]]/Table2[[#This Row],[Current Month Low]])-1</f>
        <v>0.26054789042191562</v>
      </c>
      <c r="AH339">
        <f>(Table2[[#This Row],[Current Month High]]/Table2[[#This Row],[Close Price]])-1</f>
        <v>7.4397208121827374E-2</v>
      </c>
      <c r="AI339">
        <v>15.783629441624299</v>
      </c>
      <c r="AJ339">
        <v>105.94576935641901</v>
      </c>
      <c r="AK339" t="str">
        <f>IF(AND(Table2[[#This Row],[20D EMA]]&gt;Table2[[#This Row],[50D EMA]],Table2[[#This Row],[50D EMA]]&gt;Table2[[#This Row],[200D EMA]]),"Uptrend","Downtrend/NoTrend")</f>
        <v>Uptrend</v>
      </c>
      <c r="AL339">
        <v>-0.05</v>
      </c>
      <c r="AM339" t="s">
        <v>3034</v>
      </c>
      <c r="AN339">
        <v>-0.91</v>
      </c>
      <c r="AO339" t="s">
        <v>3034</v>
      </c>
      <c r="AP339">
        <v>7.2890969712313E-2</v>
      </c>
      <c r="AQ339">
        <f>(Table2[[#This Row],[Sharpe Ratio]]-AVERAGE(Table2[Sharpe Ratio]))/_xlfn.STDEV.P(Table2[Sharpe Ratio])</f>
        <v>0.17791716382203801</v>
      </c>
      <c r="AR3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-0.16720150487627783</v>
      </c>
      <c r="AS339">
        <f>_xlfn.RANK.AVG(Table2[[#This Row],[1Y Return vs Nifty Z-Score]],Table2[1Y Return vs Nifty Z-Score])</f>
        <v>229</v>
      </c>
      <c r="AT339">
        <f>_xlfn.RANK.AVG(Table2[[#This Row],[6M Return vs Nifty Z-Score]],Table2[6M Return vs Nifty Z-Score])</f>
        <v>519</v>
      </c>
      <c r="AU339">
        <f>_xlfn.RANK.AVG(Table2[[#This Row],[Sharpe Ratio Z-Score]],Table2[Sharpe Ratio Z-Score])</f>
        <v>284</v>
      </c>
      <c r="AV339">
        <f>(Table2[[#This Row],[Rank 1Y]]+Table2[[#This Row],[Rank 6M]]+Table2[[#This Row],[Rank Sharpe]])/3</f>
        <v>344</v>
      </c>
    </row>
    <row r="340" spans="1:48" x14ac:dyDescent="0.3">
      <c r="A340" t="s">
        <v>1043</v>
      </c>
      <c r="B340" t="s">
        <v>1044</v>
      </c>
      <c r="C340" t="s">
        <v>2999</v>
      </c>
      <c r="D340" t="s">
        <v>900</v>
      </c>
      <c r="E340">
        <v>11903.251146480001</v>
      </c>
      <c r="F340">
        <v>83.06</v>
      </c>
      <c r="G340">
        <v>63.902493351792501</v>
      </c>
      <c r="H340">
        <f>(Table2[[#This Row],[1Y Return vs Nifty]]-AVERAGE(Table2[1Y Return vs Nifty]))/_xlfn.STDEV.P(Table2[1Y Return vs Nifty])</f>
        <v>0.22584465986299754</v>
      </c>
      <c r="I340">
        <v>-0.42777687584740698</v>
      </c>
      <c r="J340">
        <f>(Table2[[#This Row],[1M Return vs Nifty]]-AVERAGE(Table2[1M Return vs Nifty]))/_xlfn.STDEV.P(Table2[1M Return vs Nifty])</f>
        <v>-0.29921804659217621</v>
      </c>
      <c r="K340">
        <v>-3.6609468877436901</v>
      </c>
      <c r="L340">
        <f>(Table2[[#This Row],[6M Return vs Nifty]]-AVERAGE(Table2[6M Return vs Nifty]))/_xlfn.STDEV.P(Table2[6M Return vs Nifty])</f>
        <v>-0.49272864973569153</v>
      </c>
      <c r="M340">
        <v>6.9547020765097303</v>
      </c>
      <c r="N340">
        <f>(Table2[[#This Row],[1W Return vs Nifty]]-AVERAGE(Table2[1W Return vs Nifty]))/_xlfn.STDEV.P(Table2[1W Return vs Nifty])</f>
        <v>1.8661448709458253</v>
      </c>
      <c r="O340">
        <v>78.84</v>
      </c>
      <c r="P340">
        <v>76.699822940200605</v>
      </c>
      <c r="Q340">
        <v>70.861211895439794</v>
      </c>
      <c r="R340">
        <v>75.441987633709502</v>
      </c>
      <c r="S340">
        <f>(Table2[[#This Row],[Close Price]]-Table2[[#This Row],[20D EMA]])/Table2[[#This Row],[20D EMA]]</f>
        <v>5.3526128868594605E-2</v>
      </c>
      <c r="T340">
        <f>(Table2[[#This Row],[Close Price]]-Table2[[#This Row],[50D EMA]])/Table2[[#This Row],[50D EMA]]</f>
        <v>8.2922969258457629E-2</v>
      </c>
      <c r="U340">
        <f>(Table2[[#This Row],[Close Price]]-Table2[[#This Row],[200D EMA]])/Table2[[#This Row],[200D EMA]]</f>
        <v>0.17215043009086964</v>
      </c>
      <c r="V340">
        <v>2.03542233623235</v>
      </c>
      <c r="W340">
        <v>82.9</v>
      </c>
      <c r="X340">
        <v>86.2</v>
      </c>
      <c r="Y340">
        <v>80.52</v>
      </c>
      <c r="Z340">
        <v>90</v>
      </c>
      <c r="AA340">
        <v>59.2</v>
      </c>
      <c r="AB340">
        <v>90</v>
      </c>
      <c r="AC340">
        <f>(Table2[[#This Row],[Close Price]]/Table2[[#This Row],[Day Low]])-1</f>
        <v>1.9300361881784411E-3</v>
      </c>
      <c r="AD340">
        <f>(Table2[[#This Row],[Day High]]/Table2[[#This Row],[Close Price]])-1</f>
        <v>3.7803997110522625E-2</v>
      </c>
      <c r="AE340">
        <f>(Table2[[#This Row],[Close Price]]/Table2[[#This Row],[Current Week Low]])-1</f>
        <v>3.1544957774465976E-2</v>
      </c>
      <c r="AF340">
        <f>(Table2[[#This Row],[Current Week High]]/Table2[[#This Row],[Close Price]])-1</f>
        <v>8.3554057307970053E-2</v>
      </c>
      <c r="AG340">
        <f>(Table2[[#This Row],[Close Price]]/Table2[[#This Row],[Current Month Low]])-1</f>
        <v>0.40304054054054061</v>
      </c>
      <c r="AH340">
        <f>(Table2[[#This Row],[Current Month High]]/Table2[[#This Row],[Close Price]])-1</f>
        <v>8.3554057307970053E-2</v>
      </c>
      <c r="AI340">
        <v>14.1945581507344</v>
      </c>
      <c r="AJ340">
        <v>112.158365261813</v>
      </c>
      <c r="AK340" t="str">
        <f>IF(AND(Table2[[#This Row],[20D EMA]]&gt;Table2[[#This Row],[50D EMA]],Table2[[#This Row],[50D EMA]]&gt;Table2[[#This Row],[200D EMA]]),"Uptrend","Downtrend/NoTrend")</f>
        <v>Uptrend</v>
      </c>
      <c r="AL340">
        <v>0</v>
      </c>
      <c r="AM340">
        <v>0</v>
      </c>
      <c r="AN340">
        <v>8.7899999999999991</v>
      </c>
      <c r="AO340" t="s">
        <v>3033</v>
      </c>
      <c r="AP340">
        <v>5.4267641439453E-2</v>
      </c>
      <c r="AQ340">
        <f>(Table2[[#This Row],[Sharpe Ratio]]-AVERAGE(Table2[Sharpe Ratio]))/_xlfn.STDEV.P(Table2[Sharpe Ratio])</f>
        <v>-3.29204164991393E-2</v>
      </c>
      <c r="AR3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1.2671224179818159</v>
      </c>
      <c r="AS340">
        <f>_xlfn.RANK.AVG(Table2[[#This Row],[1Y Return vs Nifty Z-Score]],Table2[1Y Return vs Nifty Z-Score])</f>
        <v>217</v>
      </c>
      <c r="AT340">
        <f>_xlfn.RANK.AVG(Table2[[#This Row],[6M Return vs Nifty Z-Score]],Table2[6M Return vs Nifty Z-Score])</f>
        <v>466</v>
      </c>
      <c r="AU340">
        <f>_xlfn.RANK.AVG(Table2[[#This Row],[Sharpe Ratio Z-Score]],Table2[Sharpe Ratio Z-Score])</f>
        <v>352</v>
      </c>
      <c r="AV340">
        <f>(Table2[[#This Row],[Rank 1Y]]+Table2[[#This Row],[Rank 6M]]+Table2[[#This Row],[Rank Sharpe]])/3</f>
        <v>345</v>
      </c>
    </row>
    <row r="341" spans="1:48" x14ac:dyDescent="0.3">
      <c r="A341" t="s">
        <v>199</v>
      </c>
      <c r="B341" t="s">
        <v>200</v>
      </c>
      <c r="C341" t="s">
        <v>2986</v>
      </c>
      <c r="D341" t="s">
        <v>18</v>
      </c>
      <c r="E341">
        <v>128549.917609439</v>
      </c>
      <c r="F341">
        <v>298.39999999999998</v>
      </c>
      <c r="G341">
        <v>38.863595390414503</v>
      </c>
      <c r="H341">
        <f>(Table2[[#This Row],[1Y Return vs Nifty]]-AVERAGE(Table2[1Y Return vs Nifty]))/_xlfn.STDEV.P(Table2[1Y Return vs Nifty])</f>
        <v>-7.1119570865663811E-2</v>
      </c>
      <c r="I341">
        <v>-13.732246260718799</v>
      </c>
      <c r="J341">
        <f>(Table2[[#This Row],[1M Return vs Nifty]]-AVERAGE(Table2[1M Return vs Nifty]))/_xlfn.STDEV.P(Table2[1M Return vs Nifty])</f>
        <v>-1.5823954638121434</v>
      </c>
      <c r="K341">
        <v>20.830998507529699</v>
      </c>
      <c r="L341">
        <f>(Table2[[#This Row],[6M Return vs Nifty]]-AVERAGE(Table2[6M Return vs Nifty]))/_xlfn.STDEV.P(Table2[6M Return vs Nifty])</f>
        <v>0.25014183953653779</v>
      </c>
      <c r="M341">
        <v>-7.9490672063690297</v>
      </c>
      <c r="N341">
        <f>(Table2[[#This Row],[1W Return vs Nifty]]-AVERAGE(Table2[1W Return vs Nifty]))/_xlfn.STDEV.P(Table2[1W Return vs Nifty])</f>
        <v>-1.4164735709490361</v>
      </c>
      <c r="O341">
        <v>306.7</v>
      </c>
      <c r="P341">
        <v>305.70555106058902</v>
      </c>
      <c r="Q341">
        <v>265.96415360876199</v>
      </c>
      <c r="R341">
        <v>35.253254022983299</v>
      </c>
      <c r="S341">
        <f>(Table2[[#This Row],[Close Price]]-Table2[[#This Row],[20D EMA]])/Table2[[#This Row],[20D EMA]]</f>
        <v>-2.7062275839582692E-2</v>
      </c>
      <c r="T341">
        <f>(Table2[[#This Row],[Close Price]]-Table2[[#This Row],[50D EMA]])/Table2[[#This Row],[50D EMA]]</f>
        <v>-2.3897345125869572E-2</v>
      </c>
      <c r="U341">
        <f>(Table2[[#This Row],[Close Price]]-Table2[[#This Row],[200D EMA]])/Table2[[#This Row],[200D EMA]]</f>
        <v>0.1219557070046052</v>
      </c>
      <c r="V341">
        <v>0.89255660433168404</v>
      </c>
      <c r="W341">
        <v>296.25</v>
      </c>
      <c r="X341">
        <v>300.85000000000002</v>
      </c>
      <c r="Y341">
        <v>294.8</v>
      </c>
      <c r="Z341">
        <v>309.7</v>
      </c>
      <c r="AA341">
        <v>267.10000000000002</v>
      </c>
      <c r="AB341">
        <v>343.5</v>
      </c>
      <c r="AC341">
        <f>(Table2[[#This Row],[Close Price]]/Table2[[#This Row],[Day Low]])-1</f>
        <v>7.257383966244646E-3</v>
      </c>
      <c r="AD341">
        <f>(Table2[[#This Row],[Day High]]/Table2[[#This Row],[Close Price]])-1</f>
        <v>8.2104557640751974E-3</v>
      </c>
      <c r="AE341">
        <f>(Table2[[#This Row],[Close Price]]/Table2[[#This Row],[Current Week Low]])-1</f>
        <v>1.2211668928086672E-2</v>
      </c>
      <c r="AF341">
        <f>(Table2[[#This Row],[Current Week High]]/Table2[[#This Row],[Close Price]])-1</f>
        <v>3.7868632707774852E-2</v>
      </c>
      <c r="AG341">
        <f>(Table2[[#This Row],[Close Price]]/Table2[[#This Row],[Current Month Low]])-1</f>
        <v>0.11718457506551827</v>
      </c>
      <c r="AH341">
        <f>(Table2[[#This Row],[Current Month High]]/Table2[[#This Row],[Close Price]])-1</f>
        <v>0.15113941018766774</v>
      </c>
      <c r="AI341">
        <v>15.273123324396799</v>
      </c>
      <c r="AJ341">
        <v>80.057323879921498</v>
      </c>
      <c r="AK341" t="str">
        <f>IF(AND(Table2[[#This Row],[20D EMA]]&gt;Table2[[#This Row],[50D EMA]],Table2[[#This Row],[50D EMA]]&gt;Table2[[#This Row],[200D EMA]]),"Uptrend","Downtrend/NoTrend")</f>
        <v>Uptrend</v>
      </c>
      <c r="AL341">
        <v>-0.03</v>
      </c>
      <c r="AM341" t="s">
        <v>3034</v>
      </c>
      <c r="AN341">
        <v>-0.5</v>
      </c>
      <c r="AO341" t="s">
        <v>3034</v>
      </c>
      <c r="AP341">
        <v>3.8425228706129998E-3</v>
      </c>
      <c r="AQ341">
        <f>(Table2[[#This Row],[Sharpe Ratio]]-AVERAGE(Table2[Sharpe Ratio]))/_xlfn.STDEV.P(Table2[Sharpe Ratio])</f>
        <v>-0.60379098435333545</v>
      </c>
      <c r="AR3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-3.4236377504436408</v>
      </c>
      <c r="AS341">
        <f>_xlfn.RANK.AVG(Table2[[#This Row],[1Y Return vs Nifty Z-Score]],Table2[1Y Return vs Nifty Z-Score])</f>
        <v>300</v>
      </c>
      <c r="AT341">
        <f>_xlfn.RANK.AVG(Table2[[#This Row],[6M Return vs Nifty Z-Score]],Table2[6M Return vs Nifty Z-Score])</f>
        <v>240</v>
      </c>
      <c r="AU341">
        <f>_xlfn.RANK.AVG(Table2[[#This Row],[Sharpe Ratio Z-Score]],Table2[Sharpe Ratio Z-Score])</f>
        <v>495</v>
      </c>
      <c r="AV341">
        <f>(Table2[[#This Row],[Rank 1Y]]+Table2[[#This Row],[Rank 6M]]+Table2[[#This Row],[Rank Sharpe]])/3</f>
        <v>345</v>
      </c>
    </row>
    <row r="342" spans="1:48" x14ac:dyDescent="0.3">
      <c r="A342" t="s">
        <v>662</v>
      </c>
      <c r="B342" t="s">
        <v>663</v>
      </c>
      <c r="C342" t="s">
        <v>2995</v>
      </c>
      <c r="D342" t="s">
        <v>376</v>
      </c>
      <c r="E342">
        <v>25733.927339999998</v>
      </c>
      <c r="F342">
        <v>3594.75</v>
      </c>
      <c r="G342">
        <v>25.9243412836076</v>
      </c>
      <c r="H342">
        <f>(Table2[[#This Row],[1Y Return vs Nifty]]-AVERAGE(Table2[1Y Return vs Nifty]))/_xlfn.STDEV.P(Table2[1Y Return vs Nifty])</f>
        <v>-0.22458062366269813</v>
      </c>
      <c r="I342">
        <v>6.6145229541030099</v>
      </c>
      <c r="J342">
        <f>(Table2[[#This Row],[1M Return vs Nifty]]-AVERAGE(Table2[1M Return vs Nifty]))/_xlfn.STDEV.P(Table2[1M Return vs Nifty])</f>
        <v>0.37999131123158497</v>
      </c>
      <c r="K342">
        <v>-6.2055524569960099</v>
      </c>
      <c r="L342">
        <f>(Table2[[#This Row],[6M Return vs Nifty]]-AVERAGE(Table2[6M Return vs Nifty]))/_xlfn.STDEV.P(Table2[6M Return vs Nifty])</f>
        <v>-0.56990963122686034</v>
      </c>
      <c r="M342">
        <v>4.6110165308676798</v>
      </c>
      <c r="N342">
        <f>(Table2[[#This Row],[1W Return vs Nifty]]-AVERAGE(Table2[1W Return vs Nifty]))/_xlfn.STDEV.P(Table2[1W Return vs Nifty])</f>
        <v>1.3499381820134413</v>
      </c>
      <c r="O342">
        <v>3450.73</v>
      </c>
      <c r="P342">
        <v>3300.5436355584502</v>
      </c>
      <c r="Q342">
        <v>3046.3563137598298</v>
      </c>
      <c r="R342">
        <v>79.800331744851405</v>
      </c>
      <c r="S342">
        <f>(Table2[[#This Row],[Close Price]]-Table2[[#This Row],[20D EMA]])/Table2[[#This Row],[20D EMA]]</f>
        <v>4.1736096420177754E-2</v>
      </c>
      <c r="T342">
        <f>(Table2[[#This Row],[Close Price]]-Table2[[#This Row],[50D EMA]])/Table2[[#This Row],[50D EMA]]</f>
        <v>8.9138759224969388E-2</v>
      </c>
      <c r="U342">
        <f>(Table2[[#This Row],[Close Price]]-Table2[[#This Row],[200D EMA]])/Table2[[#This Row],[200D EMA]]</f>
        <v>0.18001626525537312</v>
      </c>
      <c r="V342">
        <v>1.2498420702767301</v>
      </c>
      <c r="W342">
        <v>3552.25</v>
      </c>
      <c r="X342">
        <v>3643.5</v>
      </c>
      <c r="Y342">
        <v>3502.35</v>
      </c>
      <c r="Z342">
        <v>3739.05</v>
      </c>
      <c r="AA342">
        <v>3095.6</v>
      </c>
      <c r="AB342">
        <v>3739.05</v>
      </c>
      <c r="AC342">
        <f>(Table2[[#This Row],[Close Price]]/Table2[[#This Row],[Day Low]])-1</f>
        <v>1.1964248011823386E-2</v>
      </c>
      <c r="AD342">
        <f>(Table2[[#This Row],[Day High]]/Table2[[#This Row],[Close Price]])-1</f>
        <v>1.3561443772167836E-2</v>
      </c>
      <c r="AE342">
        <f>(Table2[[#This Row],[Close Price]]/Table2[[#This Row],[Current Week Low]])-1</f>
        <v>2.6382286179279735E-2</v>
      </c>
      <c r="AF342">
        <f>(Table2[[#This Row],[Current Week High]]/Table2[[#This Row],[Close Price]])-1</f>
        <v>4.0141873565616493E-2</v>
      </c>
      <c r="AG342">
        <f>(Table2[[#This Row],[Close Price]]/Table2[[#This Row],[Current Month Low]])-1</f>
        <v>0.16124499289313876</v>
      </c>
      <c r="AH342">
        <f>(Table2[[#This Row],[Current Month High]]/Table2[[#This Row],[Close Price]])-1</f>
        <v>4.0141873565616493E-2</v>
      </c>
      <c r="AI342">
        <v>9.5709020098755104</v>
      </c>
      <c r="AJ342">
        <v>58.915585420304502</v>
      </c>
      <c r="AK342" t="str">
        <f>IF(AND(Table2[[#This Row],[20D EMA]]&gt;Table2[[#This Row],[50D EMA]],Table2[[#This Row],[50D EMA]]&gt;Table2[[#This Row],[200D EMA]]),"Uptrend","Downtrend/NoTrend")</f>
        <v>Uptrend</v>
      </c>
      <c r="AL342">
        <v>0.08</v>
      </c>
      <c r="AM342" t="s">
        <v>3033</v>
      </c>
      <c r="AN342">
        <v>4.82</v>
      </c>
      <c r="AO342" t="s">
        <v>3033</v>
      </c>
      <c r="AP342">
        <v>0.10925219983203401</v>
      </c>
      <c r="AQ342">
        <f>(Table2[[#This Row],[Sharpe Ratio]]-AVERAGE(Table2[Sharpe Ratio]))/_xlfn.STDEV.P(Table2[Sharpe Ratio])</f>
        <v>0.58956827492421948</v>
      </c>
      <c r="AR3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1.5250075132796872</v>
      </c>
      <c r="AS342">
        <f>_xlfn.RANK.AVG(Table2[[#This Row],[1Y Return vs Nifty Z-Score]],Table2[1Y Return vs Nifty Z-Score])</f>
        <v>353</v>
      </c>
      <c r="AT342">
        <f>_xlfn.RANK.AVG(Table2[[#This Row],[6M Return vs Nifty Z-Score]],Table2[6M Return vs Nifty Z-Score])</f>
        <v>492</v>
      </c>
      <c r="AU342">
        <f>_xlfn.RANK.AVG(Table2[[#This Row],[Sharpe Ratio Z-Score]],Table2[Sharpe Ratio Z-Score])</f>
        <v>191</v>
      </c>
      <c r="AV342">
        <f>(Table2[[#This Row],[Rank 1Y]]+Table2[[#This Row],[Rank 6M]]+Table2[[#This Row],[Rank Sharpe]])/3</f>
        <v>345.33333333333331</v>
      </c>
    </row>
    <row r="343" spans="1:48" x14ac:dyDescent="0.3">
      <c r="A343" t="s">
        <v>1230</v>
      </c>
      <c r="B343" t="s">
        <v>1231</v>
      </c>
      <c r="C343" t="s">
        <v>2987</v>
      </c>
      <c r="D343" t="s">
        <v>303</v>
      </c>
      <c r="E343">
        <v>8779.3970817199897</v>
      </c>
      <c r="F343">
        <v>735.6</v>
      </c>
      <c r="G343">
        <v>51.8014600179525</v>
      </c>
      <c r="H343">
        <f>(Table2[[#This Row],[1Y Return vs Nifty]]-AVERAGE(Table2[1Y Return vs Nifty]))/_xlfn.STDEV.P(Table2[1Y Return vs Nifty])</f>
        <v>8.232500254626178E-2</v>
      </c>
      <c r="I343">
        <v>-2.42510422158426</v>
      </c>
      <c r="J343">
        <f>(Table2[[#This Row],[1M Return vs Nifty]]-AVERAGE(Table2[1M Return vs Nifty]))/_xlfn.STDEV.P(Table2[1M Return vs Nifty])</f>
        <v>-0.49185446603177813</v>
      </c>
      <c r="K343">
        <v>-10.5680272395771</v>
      </c>
      <c r="L343">
        <f>(Table2[[#This Row],[6M Return vs Nifty]]-AVERAGE(Table2[6M Return vs Nifty]))/_xlfn.STDEV.P(Table2[6M Return vs Nifty])</f>
        <v>-0.70222879672684535</v>
      </c>
      <c r="M343">
        <v>-5.8257589318531204</v>
      </c>
      <c r="N343">
        <f>(Table2[[#This Row],[1W Return vs Nifty]]-AVERAGE(Table2[1W Return vs Nifty]))/_xlfn.STDEV.P(Table2[1W Return vs Nifty])</f>
        <v>-0.94880591134825776</v>
      </c>
      <c r="O343">
        <v>737.26</v>
      </c>
      <c r="P343">
        <v>727.23464189534502</v>
      </c>
      <c r="Q343">
        <v>680.01803953922104</v>
      </c>
      <c r="R343">
        <v>50.723846199668003</v>
      </c>
      <c r="S343">
        <f>(Table2[[#This Row],[Close Price]]-Table2[[#This Row],[20D EMA]])/Table2[[#This Row],[20D EMA]]</f>
        <v>-2.2515801752434261E-3</v>
      </c>
      <c r="T343">
        <f>(Table2[[#This Row],[Close Price]]-Table2[[#This Row],[50D EMA]])/Table2[[#This Row],[50D EMA]]</f>
        <v>1.1502969774449832E-2</v>
      </c>
      <c r="U343">
        <f>(Table2[[#This Row],[Close Price]]-Table2[[#This Row],[200D EMA]])/Table2[[#This Row],[200D EMA]]</f>
        <v>8.1736008795356696E-2</v>
      </c>
      <c r="V343">
        <v>1.0818674036514599</v>
      </c>
      <c r="W343">
        <v>732</v>
      </c>
      <c r="X343">
        <v>749.2</v>
      </c>
      <c r="Y343">
        <v>732</v>
      </c>
      <c r="Z343">
        <v>772.6</v>
      </c>
      <c r="AA343">
        <v>647.5</v>
      </c>
      <c r="AB343">
        <v>814.4</v>
      </c>
      <c r="AC343">
        <f>(Table2[[#This Row],[Close Price]]/Table2[[#This Row],[Day Low]])-1</f>
        <v>4.9180327868851847E-3</v>
      </c>
      <c r="AD343">
        <f>(Table2[[#This Row],[Day High]]/Table2[[#This Row],[Close Price]])-1</f>
        <v>1.8488308863512826E-2</v>
      </c>
      <c r="AE343">
        <f>(Table2[[#This Row],[Close Price]]/Table2[[#This Row],[Current Week Low]])-1</f>
        <v>4.9180327868851847E-3</v>
      </c>
      <c r="AF343">
        <f>(Table2[[#This Row],[Current Week High]]/Table2[[#This Row],[Close Price]])-1</f>
        <v>5.0299075584556929E-2</v>
      </c>
      <c r="AG343">
        <f>(Table2[[#This Row],[Close Price]]/Table2[[#This Row],[Current Month Low]])-1</f>
        <v>0.13606177606177616</v>
      </c>
      <c r="AH343">
        <f>(Table2[[#This Row],[Current Month High]]/Table2[[#This Row],[Close Price]])-1</f>
        <v>0.10712343665035329</v>
      </c>
      <c r="AI343">
        <v>25.2990755845568</v>
      </c>
      <c r="AJ343">
        <v>82.576321667907607</v>
      </c>
      <c r="AK343" t="str">
        <f>IF(AND(Table2[[#This Row],[20D EMA]]&gt;Table2[[#This Row],[50D EMA]],Table2[[#This Row],[50D EMA]]&gt;Table2[[#This Row],[200D EMA]]),"Uptrend","Downtrend/NoTrend")</f>
        <v>Uptrend</v>
      </c>
      <c r="AL343">
        <v>0.04</v>
      </c>
      <c r="AM343" t="s">
        <v>3033</v>
      </c>
      <c r="AN343">
        <v>0.64</v>
      </c>
      <c r="AO343" t="s">
        <v>3033</v>
      </c>
      <c r="AP343">
        <v>9.4536418546550996E-2</v>
      </c>
      <c r="AQ343">
        <f>(Table2[[#This Row],[Sharpe Ratio]]-AVERAGE(Table2[Sharpe Ratio]))/_xlfn.STDEV.P(Table2[Sharpe Ratio])</f>
        <v>0.42296863852687283</v>
      </c>
      <c r="AR3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-1.6375955330337466</v>
      </c>
      <c r="AS343">
        <f>_xlfn.RANK.AVG(Table2[[#This Row],[1Y Return vs Nifty Z-Score]],Table2[1Y Return vs Nifty Z-Score])</f>
        <v>256</v>
      </c>
      <c r="AT343">
        <f>_xlfn.RANK.AVG(Table2[[#This Row],[6M Return vs Nifty Z-Score]],Table2[6M Return vs Nifty Z-Score])</f>
        <v>545</v>
      </c>
      <c r="AU343">
        <f>_xlfn.RANK.AVG(Table2[[#This Row],[Sharpe Ratio Z-Score]],Table2[Sharpe Ratio Z-Score])</f>
        <v>235</v>
      </c>
      <c r="AV343">
        <f>(Table2[[#This Row],[Rank 1Y]]+Table2[[#This Row],[Rank 6M]]+Table2[[#This Row],[Rank Sharpe]])/3</f>
        <v>345.33333333333331</v>
      </c>
    </row>
    <row r="344" spans="1:48" x14ac:dyDescent="0.3">
      <c r="A344" t="s">
        <v>28</v>
      </c>
      <c r="B344" t="s">
        <v>29</v>
      </c>
      <c r="C344" t="s">
        <v>2988</v>
      </c>
      <c r="D344" t="s">
        <v>24</v>
      </c>
      <c r="E344">
        <v>842891.60822255898</v>
      </c>
      <c r="F344">
        <v>1218</v>
      </c>
      <c r="G344">
        <v>3.62709820929049</v>
      </c>
      <c r="H344">
        <f>(Table2[[#This Row],[1Y Return vs Nifty]]-AVERAGE(Table2[1Y Return vs Nifty]))/_xlfn.STDEV.P(Table2[1Y Return vs Nifty])</f>
        <v>-0.48902850979363172</v>
      </c>
      <c r="I344">
        <v>1.8453035537563001</v>
      </c>
      <c r="J344">
        <f>(Table2[[#This Row],[1M Return vs Nifty]]-AVERAGE(Table2[1M Return vs Nifty]))/_xlfn.STDEV.P(Table2[1M Return vs Nifty])</f>
        <v>-7.9986043389642408E-2</v>
      </c>
      <c r="K344">
        <v>11.0784101158187</v>
      </c>
      <c r="L344">
        <f>(Table2[[#This Row],[6M Return vs Nifty]]-AVERAGE(Table2[6M Return vs Nifty]))/_xlfn.STDEV.P(Table2[6M Return vs Nifty])</f>
        <v>-4.5666026816911738E-2</v>
      </c>
      <c r="M344">
        <v>4.2649856615242303</v>
      </c>
      <c r="N344">
        <f>(Table2[[#This Row],[1W Return vs Nifty]]-AVERAGE(Table2[1W Return vs Nifty]))/_xlfn.STDEV.P(Table2[1W Return vs Nifty])</f>
        <v>1.2737234143521752</v>
      </c>
      <c r="O344">
        <v>1144.8</v>
      </c>
      <c r="P344">
        <v>1123.2491494703399</v>
      </c>
      <c r="Q344">
        <v>1047.71771649945</v>
      </c>
      <c r="R344">
        <v>79.278066587518296</v>
      </c>
      <c r="S344">
        <f>(Table2[[#This Row],[Close Price]]-Table2[[#This Row],[20D EMA]])/Table2[[#This Row],[20D EMA]]</f>
        <v>6.394129979035644E-2</v>
      </c>
      <c r="T344">
        <f>(Table2[[#This Row],[Close Price]]-Table2[[#This Row],[50D EMA]])/Table2[[#This Row],[50D EMA]]</f>
        <v>8.4354259760035549E-2</v>
      </c>
      <c r="U344">
        <f>(Table2[[#This Row],[Close Price]]-Table2[[#This Row],[200D EMA]])/Table2[[#This Row],[200D EMA]]</f>
        <v>0.1625268722852978</v>
      </c>
      <c r="V344">
        <v>1.4147347259841101</v>
      </c>
      <c r="W344">
        <v>1193.8499999999999</v>
      </c>
      <c r="X344">
        <v>1222.8499999999999</v>
      </c>
      <c r="Y344">
        <v>1152.6500000000001</v>
      </c>
      <c r="Z344">
        <v>1222.8499999999999</v>
      </c>
      <c r="AA344">
        <v>1051.05</v>
      </c>
      <c r="AB344">
        <v>1222.8499999999999</v>
      </c>
      <c r="AC344">
        <f>(Table2[[#This Row],[Close Price]]/Table2[[#This Row],[Day Low]])-1</f>
        <v>2.0228671943711696E-2</v>
      </c>
      <c r="AD344">
        <f>(Table2[[#This Row],[Day High]]/Table2[[#This Row],[Close Price]])-1</f>
        <v>3.9819376026271058E-3</v>
      </c>
      <c r="AE344">
        <f>(Table2[[#This Row],[Close Price]]/Table2[[#This Row],[Current Week Low]])-1</f>
        <v>5.6695440940441433E-2</v>
      </c>
      <c r="AF344">
        <f>(Table2[[#This Row],[Current Week High]]/Table2[[#This Row],[Close Price]])-1</f>
        <v>3.9819376026271058E-3</v>
      </c>
      <c r="AG344">
        <f>(Table2[[#This Row],[Close Price]]/Table2[[#This Row],[Current Month Low]])-1</f>
        <v>0.1588411588411589</v>
      </c>
      <c r="AH344">
        <f>(Table2[[#This Row],[Current Month High]]/Table2[[#This Row],[Close Price]])-1</f>
        <v>3.9819376026271058E-3</v>
      </c>
      <c r="AI344">
        <v>0.39819376026270997</v>
      </c>
      <c r="AJ344">
        <v>35.4838709677419</v>
      </c>
      <c r="AK344" t="str">
        <f>IF(AND(Table2[[#This Row],[20D EMA]]&gt;Table2[[#This Row],[50D EMA]],Table2[[#This Row],[50D EMA]]&gt;Table2[[#This Row],[200D EMA]]),"Uptrend","Downtrend/NoTrend")</f>
        <v>Uptrend</v>
      </c>
      <c r="AL344">
        <v>0.03</v>
      </c>
      <c r="AM344" t="s">
        <v>3033</v>
      </c>
      <c r="AN344">
        <v>8.59</v>
      </c>
      <c r="AO344" t="s">
        <v>3033</v>
      </c>
      <c r="AP344">
        <v>9.0017859005162001E-2</v>
      </c>
      <c r="AQ344">
        <f>(Table2[[#This Row],[Sharpe Ratio]]-AVERAGE(Table2[Sharpe Ratio]))/_xlfn.STDEV.P(Table2[Sharpe Ratio])</f>
        <v>0.3718133269582109</v>
      </c>
      <c r="AR3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1.0308561613102003</v>
      </c>
      <c r="AS344">
        <f>_xlfn.RANK.AVG(Table2[[#This Row],[1Y Return vs Nifty Z-Score]],Table2[1Y Return vs Nifty Z-Score])</f>
        <v>474</v>
      </c>
      <c r="AT344">
        <f>_xlfn.RANK.AVG(Table2[[#This Row],[6M Return vs Nifty Z-Score]],Table2[6M Return vs Nifty Z-Score])</f>
        <v>322</v>
      </c>
      <c r="AU344">
        <f>_xlfn.RANK.AVG(Table2[[#This Row],[Sharpe Ratio Z-Score]],Table2[Sharpe Ratio Z-Score])</f>
        <v>240</v>
      </c>
      <c r="AV344">
        <f>(Table2[[#This Row],[Rank 1Y]]+Table2[[#This Row],[Rank 6M]]+Table2[[#This Row],[Rank Sharpe]])/3</f>
        <v>345.33333333333331</v>
      </c>
    </row>
    <row r="345" spans="1:48" x14ac:dyDescent="0.3">
      <c r="A345" t="s">
        <v>377</v>
      </c>
      <c r="B345" t="s">
        <v>378</v>
      </c>
      <c r="C345" t="s">
        <v>2997</v>
      </c>
      <c r="D345" t="s">
        <v>379</v>
      </c>
      <c r="E345">
        <v>64061.207748719899</v>
      </c>
      <c r="F345">
        <v>1047.3</v>
      </c>
      <c r="G345">
        <v>33.4719323380763</v>
      </c>
      <c r="H345">
        <f>(Table2[[#This Row],[1Y Return vs Nifty]]-AVERAGE(Table2[1Y Return vs Nifty]))/_xlfn.STDEV.P(Table2[1Y Return vs Nifty])</f>
        <v>-0.13506531932294311</v>
      </c>
      <c r="I345">
        <v>-8.4459490479286305</v>
      </c>
      <c r="J345">
        <f>(Table2[[#This Row],[1M Return vs Nifty]]-AVERAGE(Table2[1M Return vs Nifty]))/_xlfn.STDEV.P(Table2[1M Return vs Nifty])</f>
        <v>-1.0725474565042767</v>
      </c>
      <c r="K345">
        <v>13.098015716973901</v>
      </c>
      <c r="L345">
        <f>(Table2[[#This Row],[6M Return vs Nifty]]-AVERAGE(Table2[6M Return vs Nifty]))/_xlfn.STDEV.P(Table2[6M Return vs Nifty])</f>
        <v>1.5591067172716267E-2</v>
      </c>
      <c r="M345">
        <v>-8.8087273309217196</v>
      </c>
      <c r="N345">
        <f>(Table2[[#This Row],[1W Return vs Nifty]]-AVERAGE(Table2[1W Return vs Nifty]))/_xlfn.STDEV.P(Table2[1W Return vs Nifty])</f>
        <v>-1.6058173621106515</v>
      </c>
      <c r="O345">
        <v>1077.33</v>
      </c>
      <c r="P345">
        <v>1045.3188104922101</v>
      </c>
      <c r="Q345">
        <v>910.68329108490605</v>
      </c>
      <c r="R345">
        <v>38.500315242172199</v>
      </c>
      <c r="S345">
        <f>(Table2[[#This Row],[Close Price]]-Table2[[#This Row],[20D EMA]])/Table2[[#This Row],[20D EMA]]</f>
        <v>-2.7874467433376935E-2</v>
      </c>
      <c r="T345">
        <f>(Table2[[#This Row],[Close Price]]-Table2[[#This Row],[50D EMA]])/Table2[[#This Row],[50D EMA]]</f>
        <v>1.8952969064595379E-3</v>
      </c>
      <c r="U345">
        <f>(Table2[[#This Row],[Close Price]]-Table2[[#This Row],[200D EMA]])/Table2[[#This Row],[200D EMA]]</f>
        <v>0.15001560943579087</v>
      </c>
      <c r="V345">
        <v>0.94890419470835996</v>
      </c>
      <c r="W345">
        <v>1044</v>
      </c>
      <c r="X345">
        <v>1061.95</v>
      </c>
      <c r="Y345">
        <v>1039.4000000000001</v>
      </c>
      <c r="Z345">
        <v>1081.5</v>
      </c>
      <c r="AA345">
        <v>880.7</v>
      </c>
      <c r="AB345">
        <v>1180</v>
      </c>
      <c r="AC345">
        <f>(Table2[[#This Row],[Close Price]]/Table2[[#This Row],[Day Low]])-1</f>
        <v>3.1609195402297896E-3</v>
      </c>
      <c r="AD345">
        <f>(Table2[[#This Row],[Day High]]/Table2[[#This Row],[Close Price]])-1</f>
        <v>1.3988350997804044E-2</v>
      </c>
      <c r="AE345">
        <f>(Table2[[#This Row],[Close Price]]/Table2[[#This Row],[Current Week Low]])-1</f>
        <v>7.600538772368548E-3</v>
      </c>
      <c r="AF345">
        <f>(Table2[[#This Row],[Current Week High]]/Table2[[#This Row],[Close Price]])-1</f>
        <v>3.2655399598968904E-2</v>
      </c>
      <c r="AG345">
        <f>(Table2[[#This Row],[Close Price]]/Table2[[#This Row],[Current Month Low]])-1</f>
        <v>0.18916770750539325</v>
      </c>
      <c r="AH345">
        <f>(Table2[[#This Row],[Current Month High]]/Table2[[#This Row],[Close Price]])-1</f>
        <v>0.12670676978898121</v>
      </c>
      <c r="AI345">
        <v>12.670676978898101</v>
      </c>
      <c r="AJ345">
        <v>65.5941181121037</v>
      </c>
      <c r="AK345" t="str">
        <f>IF(AND(Table2[[#This Row],[20D EMA]]&gt;Table2[[#This Row],[50D EMA]],Table2[[#This Row],[50D EMA]]&gt;Table2[[#This Row],[200D EMA]]),"Uptrend","Downtrend/NoTrend")</f>
        <v>Uptrend</v>
      </c>
      <c r="AL345">
        <v>7.0000000000000007E-2</v>
      </c>
      <c r="AM345" t="s">
        <v>3033</v>
      </c>
      <c r="AN345">
        <v>-0.71</v>
      </c>
      <c r="AO345" t="s">
        <v>3034</v>
      </c>
      <c r="AP345">
        <v>2.7835142276800999E-2</v>
      </c>
      <c r="AQ345">
        <f>(Table2[[#This Row],[Sharpe Ratio]]-AVERAGE(Table2[Sharpe Ratio]))/_xlfn.STDEV.P(Table2[Sharpe Ratio])</f>
        <v>-0.33216682850684909</v>
      </c>
      <c r="AR3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-3.1300058992720041</v>
      </c>
      <c r="AS345">
        <f>_xlfn.RANK.AVG(Table2[[#This Row],[1Y Return vs Nifty Z-Score]],Table2[1Y Return vs Nifty Z-Score])</f>
        <v>317</v>
      </c>
      <c r="AT345">
        <f>_xlfn.RANK.AVG(Table2[[#This Row],[6M Return vs Nifty Z-Score]],Table2[6M Return vs Nifty Z-Score])</f>
        <v>295</v>
      </c>
      <c r="AU345">
        <f>_xlfn.RANK.AVG(Table2[[#This Row],[Sharpe Ratio Z-Score]],Table2[Sharpe Ratio Z-Score])</f>
        <v>425</v>
      </c>
      <c r="AV345">
        <f>(Table2[[#This Row],[Rank 1Y]]+Table2[[#This Row],[Rank 6M]]+Table2[[#This Row],[Rank Sharpe]])/3</f>
        <v>345.66666666666669</v>
      </c>
    </row>
    <row r="346" spans="1:48" x14ac:dyDescent="0.3">
      <c r="A346" t="s">
        <v>165</v>
      </c>
      <c r="B346" t="s">
        <v>166</v>
      </c>
      <c r="C346" t="s">
        <v>2993</v>
      </c>
      <c r="D346" t="s">
        <v>167</v>
      </c>
      <c r="E346">
        <v>153342.21218490001</v>
      </c>
      <c r="F346">
        <v>674.7</v>
      </c>
      <c r="G346">
        <v>34.995188589577801</v>
      </c>
      <c r="H346">
        <f>(Table2[[#This Row],[1Y Return vs Nifty]]-AVERAGE(Table2[1Y Return vs Nifty]))/_xlfn.STDEV.P(Table2[1Y Return vs Nifty])</f>
        <v>-0.11699932370174954</v>
      </c>
      <c r="I346">
        <v>-3.7593476103857499</v>
      </c>
      <c r="J346">
        <f>(Table2[[#This Row],[1M Return vs Nifty]]-AVERAGE(Table2[1M Return vs Nifty]))/_xlfn.STDEV.P(Table2[1M Return vs Nifty])</f>
        <v>-0.62053836435634568</v>
      </c>
      <c r="K346">
        <v>5.0363300076207302</v>
      </c>
      <c r="L346">
        <f>(Table2[[#This Row],[6M Return vs Nifty]]-AVERAGE(Table2[6M Return vs Nifty]))/_xlfn.STDEV.P(Table2[6M Return vs Nifty])</f>
        <v>-0.22892966446430116</v>
      </c>
      <c r="M346">
        <v>-0.90593421212891601</v>
      </c>
      <c r="N346">
        <f>(Table2[[#This Row],[1W Return vs Nifty]]-AVERAGE(Table2[1W Return vs Nifty]))/_xlfn.STDEV.P(Table2[1W Return vs Nifty])</f>
        <v>0.1348063648032308</v>
      </c>
      <c r="O346">
        <v>676.38</v>
      </c>
      <c r="P346">
        <v>653.71987415754495</v>
      </c>
      <c r="Q346">
        <v>572.64857757553295</v>
      </c>
      <c r="R346">
        <v>56.231955763723001</v>
      </c>
      <c r="S346">
        <f>(Table2[[#This Row],[Close Price]]-Table2[[#This Row],[20D EMA]])/Table2[[#This Row],[20D EMA]]</f>
        <v>-2.4838108755432598E-3</v>
      </c>
      <c r="T346">
        <f>(Table2[[#This Row],[Close Price]]-Table2[[#This Row],[50D EMA]])/Table2[[#This Row],[50D EMA]]</f>
        <v>3.209344961324969E-2</v>
      </c>
      <c r="U346">
        <f>(Table2[[#This Row],[Close Price]]-Table2[[#This Row],[200D EMA]])/Table2[[#This Row],[200D EMA]]</f>
        <v>0.17820951002188842</v>
      </c>
      <c r="V346">
        <v>0.81373709863958499</v>
      </c>
      <c r="W346">
        <v>671.35</v>
      </c>
      <c r="X346">
        <v>683.55</v>
      </c>
      <c r="Y346">
        <v>671.35</v>
      </c>
      <c r="Z346">
        <v>696</v>
      </c>
      <c r="AA346">
        <v>594.25</v>
      </c>
      <c r="AB346">
        <v>715.25</v>
      </c>
      <c r="AC346">
        <f>(Table2[[#This Row],[Close Price]]/Table2[[#This Row],[Day Low]])-1</f>
        <v>4.9899456319357771E-3</v>
      </c>
      <c r="AD346">
        <f>(Table2[[#This Row],[Day High]]/Table2[[#This Row],[Close Price]])-1</f>
        <v>1.3116940862605508E-2</v>
      </c>
      <c r="AE346">
        <f>(Table2[[#This Row],[Close Price]]/Table2[[#This Row],[Current Week Low]])-1</f>
        <v>4.9899456319357771E-3</v>
      </c>
      <c r="AF346">
        <f>(Table2[[#This Row],[Current Week High]]/Table2[[#This Row],[Close Price]])-1</f>
        <v>3.1569586482881107E-2</v>
      </c>
      <c r="AG346">
        <f>(Table2[[#This Row],[Close Price]]/Table2[[#This Row],[Current Month Low]])-1</f>
        <v>0.13538073201514522</v>
      </c>
      <c r="AH346">
        <f>(Table2[[#This Row],[Current Month High]]/Table2[[#This Row],[Close Price]])-1</f>
        <v>6.0100785534311418E-2</v>
      </c>
      <c r="AI346">
        <v>6.0100785534311401</v>
      </c>
      <c r="AJ346">
        <v>65.286624203821603</v>
      </c>
      <c r="AK346" t="str">
        <f>IF(AND(Table2[[#This Row],[20D EMA]]&gt;Table2[[#This Row],[50D EMA]],Table2[[#This Row],[50D EMA]]&gt;Table2[[#This Row],[200D EMA]]),"Uptrend","Downtrend/NoTrend")</f>
        <v>Uptrend</v>
      </c>
      <c r="AL346">
        <v>0.04</v>
      </c>
      <c r="AM346" t="s">
        <v>3033</v>
      </c>
      <c r="AN346">
        <v>-0.83</v>
      </c>
      <c r="AO346" t="s">
        <v>3034</v>
      </c>
      <c r="AP346">
        <v>5.4953359340339999E-2</v>
      </c>
      <c r="AQ346">
        <f>(Table2[[#This Row],[Sharpe Ratio]]-AVERAGE(Table2[Sharpe Ratio]))/_xlfn.STDEV.P(Table2[Sharpe Ratio])</f>
        <v>-2.5157298065759011E-2</v>
      </c>
      <c r="AR3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-0.85681828578492458</v>
      </c>
      <c r="AS346">
        <f>_xlfn.RANK.AVG(Table2[[#This Row],[1Y Return vs Nifty Z-Score]],Table2[1Y Return vs Nifty Z-Score])</f>
        <v>311</v>
      </c>
      <c r="AT346">
        <f>_xlfn.RANK.AVG(Table2[[#This Row],[6M Return vs Nifty Z-Score]],Table2[6M Return vs Nifty Z-Score])</f>
        <v>379</v>
      </c>
      <c r="AU346">
        <f>_xlfn.RANK.AVG(Table2[[#This Row],[Sharpe Ratio Z-Score]],Table2[Sharpe Ratio Z-Score])</f>
        <v>348</v>
      </c>
      <c r="AV346">
        <f>(Table2[[#This Row],[Rank 1Y]]+Table2[[#This Row],[Rank 6M]]+Table2[[#This Row],[Rank Sharpe]])/3</f>
        <v>346</v>
      </c>
    </row>
    <row r="347" spans="1:48" x14ac:dyDescent="0.3">
      <c r="A347" t="s">
        <v>1706</v>
      </c>
      <c r="B347" t="s">
        <v>1707</v>
      </c>
      <c r="C347" t="s">
        <v>3002</v>
      </c>
      <c r="D347" t="s">
        <v>533</v>
      </c>
      <c r="E347">
        <v>4347.6084219900004</v>
      </c>
      <c r="F347">
        <v>393.1</v>
      </c>
      <c r="G347">
        <v>7.9445364264818998</v>
      </c>
      <c r="H347">
        <f>(Table2[[#This Row],[1Y Return vs Nifty]]-AVERAGE(Table2[1Y Return vs Nifty]))/_xlfn.STDEV.P(Table2[1Y Return vs Nifty])</f>
        <v>-0.43782319233659256</v>
      </c>
      <c r="I347">
        <v>-1.9123040259483199</v>
      </c>
      <c r="J347">
        <f>(Table2[[#This Row],[1M Return vs Nifty]]-AVERAGE(Table2[1M Return vs Nifty]))/_xlfn.STDEV.P(Table2[1M Return vs Nifty])</f>
        <v>-0.44239637705798923</v>
      </c>
      <c r="K347">
        <v>-4.9055392817082701</v>
      </c>
      <c r="L347">
        <f>(Table2[[#This Row],[6M Return vs Nifty]]-AVERAGE(Table2[6M Return vs Nifty]))/_xlfn.STDEV.P(Table2[6M Return vs Nifty])</f>
        <v>-0.53047865063302302</v>
      </c>
      <c r="M347">
        <v>7.3084696867818701</v>
      </c>
      <c r="N347">
        <f>(Table2[[#This Row],[1W Return vs Nifty]]-AVERAGE(Table2[1W Return vs Nifty]))/_xlfn.STDEV.P(Table2[1W Return vs Nifty])</f>
        <v>1.9440636886343456</v>
      </c>
      <c r="O347">
        <v>370.67</v>
      </c>
      <c r="P347">
        <v>368.04604744204403</v>
      </c>
      <c r="Q347">
        <v>351.18886562442901</v>
      </c>
      <c r="R347">
        <v>70.764854705653704</v>
      </c>
      <c r="S347">
        <f>(Table2[[#This Row],[Close Price]]-Table2[[#This Row],[20D EMA]])/Table2[[#This Row],[20D EMA]]</f>
        <v>6.0512045754984235E-2</v>
      </c>
      <c r="T347">
        <f>(Table2[[#This Row],[Close Price]]-Table2[[#This Row],[50D EMA]])/Table2[[#This Row],[50D EMA]]</f>
        <v>6.8072874935306088E-2</v>
      </c>
      <c r="U347">
        <f>(Table2[[#This Row],[Close Price]]-Table2[[#This Row],[200D EMA]])/Table2[[#This Row],[200D EMA]]</f>
        <v>0.11934072653770272</v>
      </c>
      <c r="V347">
        <v>1.3919010180904801</v>
      </c>
      <c r="W347">
        <v>387.3</v>
      </c>
      <c r="X347">
        <v>399.65</v>
      </c>
      <c r="Y347">
        <v>378.45</v>
      </c>
      <c r="Z347">
        <v>404.9</v>
      </c>
      <c r="AA347">
        <v>303.8</v>
      </c>
      <c r="AB347">
        <v>404.9</v>
      </c>
      <c r="AC347">
        <f>(Table2[[#This Row],[Close Price]]/Table2[[#This Row],[Day Low]])-1</f>
        <v>1.4975471210947555E-2</v>
      </c>
      <c r="AD347">
        <f>(Table2[[#This Row],[Day High]]/Table2[[#This Row],[Close Price]])-1</f>
        <v>1.6662426863393476E-2</v>
      </c>
      <c r="AE347">
        <f>(Table2[[#This Row],[Close Price]]/Table2[[#This Row],[Current Week Low]])-1</f>
        <v>3.8710529792575166E-2</v>
      </c>
      <c r="AF347">
        <f>(Table2[[#This Row],[Current Week High]]/Table2[[#This Row],[Close Price]])-1</f>
        <v>3.0017807173746913E-2</v>
      </c>
      <c r="AG347">
        <f>(Table2[[#This Row],[Close Price]]/Table2[[#This Row],[Current Month Low]])-1</f>
        <v>0.29394338380513507</v>
      </c>
      <c r="AH347">
        <f>(Table2[[#This Row],[Current Month High]]/Table2[[#This Row],[Close Price]])-1</f>
        <v>3.0017807173746913E-2</v>
      </c>
      <c r="AI347">
        <v>16.726023912490401</v>
      </c>
      <c r="AJ347">
        <v>47.781954887217999</v>
      </c>
      <c r="AK347" t="str">
        <f>IF(AND(Table2[[#This Row],[20D EMA]]&gt;Table2[[#This Row],[50D EMA]],Table2[[#This Row],[50D EMA]]&gt;Table2[[#This Row],[200D EMA]]),"Uptrend","Downtrend/NoTrend")</f>
        <v>Uptrend</v>
      </c>
      <c r="AL347">
        <v>-0.05</v>
      </c>
      <c r="AM347" t="s">
        <v>3034</v>
      </c>
      <c r="AN347">
        <v>10.1</v>
      </c>
      <c r="AO347" t="s">
        <v>3033</v>
      </c>
      <c r="AP347">
        <v>0.148122395281162</v>
      </c>
      <c r="AQ347">
        <f>(Table2[[#This Row],[Sharpe Ratio]]-AVERAGE(Table2[Sharpe Ratio]))/_xlfn.STDEV.P(Table2[Sharpe Ratio])</f>
        <v>1.0296237706461355</v>
      </c>
      <c r="AR3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1.5629892392528764</v>
      </c>
      <c r="AS347">
        <f>_xlfn.RANK.AVG(Table2[[#This Row],[1Y Return vs Nifty Z-Score]],Table2[1Y Return vs Nifty Z-Score])</f>
        <v>447</v>
      </c>
      <c r="AT347">
        <f>_xlfn.RANK.AVG(Table2[[#This Row],[6M Return vs Nifty Z-Score]],Table2[6M Return vs Nifty Z-Score])</f>
        <v>480</v>
      </c>
      <c r="AU347">
        <f>_xlfn.RANK.AVG(Table2[[#This Row],[Sharpe Ratio Z-Score]],Table2[Sharpe Ratio Z-Score])</f>
        <v>114</v>
      </c>
      <c r="AV347">
        <f>(Table2[[#This Row],[Rank 1Y]]+Table2[[#This Row],[Rank 6M]]+Table2[[#This Row],[Rank Sharpe]])/3</f>
        <v>347</v>
      </c>
    </row>
    <row r="348" spans="1:48" x14ac:dyDescent="0.3">
      <c r="A348" t="s">
        <v>823</v>
      </c>
      <c r="B348" t="s">
        <v>824</v>
      </c>
      <c r="C348" t="s">
        <v>2988</v>
      </c>
      <c r="D348" t="s">
        <v>382</v>
      </c>
      <c r="E348">
        <v>18126.563312479899</v>
      </c>
      <c r="F348">
        <v>3649.15</v>
      </c>
      <c r="G348">
        <v>42.046908899696199</v>
      </c>
      <c r="H348">
        <f>(Table2[[#This Row],[1Y Return vs Nifty]]-AVERAGE(Table2[1Y Return vs Nifty]))/_xlfn.STDEV.P(Table2[1Y Return vs Nifty])</f>
        <v>-3.3365103839593124E-2</v>
      </c>
      <c r="I348">
        <v>2.8066215667575798</v>
      </c>
      <c r="J348">
        <f>(Table2[[#This Row],[1M Return vs Nifty]]-AVERAGE(Table2[1M Return vs Nifty]))/_xlfn.STDEV.P(Table2[1M Return vs Nifty])</f>
        <v>1.2730285940460889E-2</v>
      </c>
      <c r="K348">
        <v>26.001548168552301</v>
      </c>
      <c r="L348">
        <f>(Table2[[#This Row],[6M Return vs Nifty]]-AVERAGE(Table2[6M Return vs Nifty]))/_xlfn.STDEV.P(Table2[6M Return vs Nifty])</f>
        <v>0.40697089882520865</v>
      </c>
      <c r="M348">
        <v>-1.23495263254191</v>
      </c>
      <c r="N348">
        <f>(Table2[[#This Row],[1W Return vs Nifty]]-AVERAGE(Table2[1W Return vs Nifty]))/_xlfn.STDEV.P(Table2[1W Return vs Nifty])</f>
        <v>6.2338661226287492E-2</v>
      </c>
      <c r="O348">
        <v>3535.86</v>
      </c>
      <c r="P348">
        <v>3388.4134649193302</v>
      </c>
      <c r="Q348">
        <v>2974.2130549819999</v>
      </c>
      <c r="R348">
        <v>64.332648844201401</v>
      </c>
      <c r="S348">
        <f>(Table2[[#This Row],[Close Price]]-Table2[[#This Row],[20D EMA]])/Table2[[#This Row],[20D EMA]]</f>
        <v>3.2040295713065554E-2</v>
      </c>
      <c r="T348">
        <f>(Table2[[#This Row],[Close Price]]-Table2[[#This Row],[50D EMA]])/Table2[[#This Row],[50D EMA]]</f>
        <v>7.6949444859698499E-2</v>
      </c>
      <c r="U348">
        <f>(Table2[[#This Row],[Close Price]]-Table2[[#This Row],[200D EMA]])/Table2[[#This Row],[200D EMA]]</f>
        <v>0.22692958861418383</v>
      </c>
      <c r="V348">
        <v>0.83561589987457296</v>
      </c>
      <c r="W348">
        <v>3639</v>
      </c>
      <c r="X348">
        <v>3714.65</v>
      </c>
      <c r="Y348">
        <v>3536</v>
      </c>
      <c r="Z348">
        <v>3838</v>
      </c>
      <c r="AA348">
        <v>3050</v>
      </c>
      <c r="AB348">
        <v>3838</v>
      </c>
      <c r="AC348">
        <f>(Table2[[#This Row],[Close Price]]/Table2[[#This Row],[Day Low]])-1</f>
        <v>2.7892278098378132E-3</v>
      </c>
      <c r="AD348">
        <f>(Table2[[#This Row],[Day High]]/Table2[[#This Row],[Close Price]])-1</f>
        <v>1.7949385473329471E-2</v>
      </c>
      <c r="AE348">
        <f>(Table2[[#This Row],[Close Price]]/Table2[[#This Row],[Current Week Low]])-1</f>
        <v>3.1999434389140324E-2</v>
      </c>
      <c r="AF348">
        <f>(Table2[[#This Row],[Current Week High]]/Table2[[#This Row],[Close Price]])-1</f>
        <v>5.1751777811271049E-2</v>
      </c>
      <c r="AG348">
        <f>(Table2[[#This Row],[Close Price]]/Table2[[#This Row],[Current Month Low]])-1</f>
        <v>0.1964426229508196</v>
      </c>
      <c r="AH348">
        <f>(Table2[[#This Row],[Current Month High]]/Table2[[#This Row],[Close Price]])-1</f>
        <v>5.1751777811271049E-2</v>
      </c>
      <c r="AI348">
        <v>5.1751777811270996</v>
      </c>
      <c r="AJ348">
        <v>71.160881801125697</v>
      </c>
      <c r="AK348" t="str">
        <f>IF(AND(Table2[[#This Row],[20D EMA]]&gt;Table2[[#This Row],[50D EMA]],Table2[[#This Row],[50D EMA]]&gt;Table2[[#This Row],[200D EMA]]),"Uptrend","Downtrend/NoTrend")</f>
        <v>Uptrend</v>
      </c>
      <c r="AL348">
        <v>0.05</v>
      </c>
      <c r="AM348" t="s">
        <v>3033</v>
      </c>
      <c r="AN348">
        <v>7.07</v>
      </c>
      <c r="AO348" t="s">
        <v>3033</v>
      </c>
      <c r="AP348">
        <v>-1.767494724627E-3</v>
      </c>
      <c r="AQ348">
        <f>(Table2[[#This Row],[Sharpe Ratio]]-AVERAGE(Table2[Sharpe Ratio]))/_xlfn.STDEV.P(Table2[Sharpe Ratio])</f>
        <v>-0.66730286139323824</v>
      </c>
      <c r="AR3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-0.21862811924087433</v>
      </c>
      <c r="AS348">
        <f>_xlfn.RANK.AVG(Table2[[#This Row],[1Y Return vs Nifty Z-Score]],Table2[1Y Return vs Nifty Z-Score])</f>
        <v>287</v>
      </c>
      <c r="AT348">
        <f>_xlfn.RANK.AVG(Table2[[#This Row],[6M Return vs Nifty Z-Score]],Table2[6M Return vs Nifty Z-Score])</f>
        <v>207</v>
      </c>
      <c r="AU348">
        <f>_xlfn.RANK.AVG(Table2[[#This Row],[Sharpe Ratio Z-Score]],Table2[Sharpe Ratio Z-Score])</f>
        <v>547</v>
      </c>
      <c r="AV348">
        <f>(Table2[[#This Row],[Rank 1Y]]+Table2[[#This Row],[Rank 6M]]+Table2[[#This Row],[Rank Sharpe]])/3</f>
        <v>347</v>
      </c>
    </row>
    <row r="349" spans="1:48" x14ac:dyDescent="0.3">
      <c r="A349" t="s">
        <v>830</v>
      </c>
      <c r="B349" t="s">
        <v>831</v>
      </c>
      <c r="C349" t="s">
        <v>2990</v>
      </c>
      <c r="D349" t="s">
        <v>119</v>
      </c>
      <c r="E349">
        <v>18032.524603599999</v>
      </c>
      <c r="F349">
        <v>729.4</v>
      </c>
      <c r="G349">
        <v>46.172922942685098</v>
      </c>
      <c r="H349">
        <f>(Table2[[#This Row],[1Y Return vs Nifty]]-AVERAGE(Table2[1Y Return vs Nifty]))/_xlfn.STDEV.P(Table2[1Y Return vs Nifty])</f>
        <v>1.5569900733763901E-2</v>
      </c>
      <c r="I349">
        <v>26.016947787449599</v>
      </c>
      <c r="J349">
        <f>(Table2[[#This Row],[1M Return vs Nifty]]-AVERAGE(Table2[1M Return vs Nifty]))/_xlfn.STDEV.P(Table2[1M Return vs Nifty])</f>
        <v>2.2512988143905237</v>
      </c>
      <c r="K349">
        <v>20.5058698047485</v>
      </c>
      <c r="L349">
        <f>(Table2[[#This Row],[6M Return vs Nifty]]-AVERAGE(Table2[6M Return vs Nifty]))/_xlfn.STDEV.P(Table2[6M Return vs Nifty])</f>
        <v>0.24028029058183015</v>
      </c>
      <c r="M349">
        <v>-3.6602877496986101</v>
      </c>
      <c r="N349">
        <f>(Table2[[#This Row],[1W Return vs Nifty]]-AVERAGE(Table2[1W Return vs Nifty]))/_xlfn.STDEV.P(Table2[1W Return vs Nifty])</f>
        <v>-0.47185169238444774</v>
      </c>
      <c r="O349">
        <v>677.53</v>
      </c>
      <c r="P349">
        <v>614.942563775758</v>
      </c>
      <c r="Q349">
        <v>538.50186927846198</v>
      </c>
      <c r="R349">
        <v>70.3320932846662</v>
      </c>
      <c r="S349">
        <f>(Table2[[#This Row],[Close Price]]-Table2[[#This Row],[20D EMA]])/Table2[[#This Row],[20D EMA]]</f>
        <v>7.6557495609050535E-2</v>
      </c>
      <c r="T349">
        <f>(Table2[[#This Row],[Close Price]]-Table2[[#This Row],[50D EMA]])/Table2[[#This Row],[50D EMA]]</f>
        <v>0.1861270352168686</v>
      </c>
      <c r="U349">
        <f>(Table2[[#This Row],[Close Price]]-Table2[[#This Row],[200D EMA]])/Table2[[#This Row],[200D EMA]]</f>
        <v>0.35449854793878838</v>
      </c>
      <c r="V349">
        <v>1.0440575678946</v>
      </c>
      <c r="W349">
        <v>715.1</v>
      </c>
      <c r="X349">
        <v>735</v>
      </c>
      <c r="Y349">
        <v>713</v>
      </c>
      <c r="Z349">
        <v>735</v>
      </c>
      <c r="AA349">
        <v>540.54999999999995</v>
      </c>
      <c r="AB349">
        <v>747</v>
      </c>
      <c r="AC349">
        <f>(Table2[[#This Row],[Close Price]]/Table2[[#This Row],[Day Low]])-1</f>
        <v>1.9997203188365287E-2</v>
      </c>
      <c r="AD349">
        <f>(Table2[[#This Row],[Day High]]/Table2[[#This Row],[Close Price]])-1</f>
        <v>7.6775431861804133E-3</v>
      </c>
      <c r="AE349">
        <f>(Table2[[#This Row],[Close Price]]/Table2[[#This Row],[Current Week Low]])-1</f>
        <v>2.300140252454419E-2</v>
      </c>
      <c r="AF349">
        <f>(Table2[[#This Row],[Current Week High]]/Table2[[#This Row],[Close Price]])-1</f>
        <v>7.6775431861804133E-3</v>
      </c>
      <c r="AG349">
        <f>(Table2[[#This Row],[Close Price]]/Table2[[#This Row],[Current Month Low]])-1</f>
        <v>0.34936638608824344</v>
      </c>
      <c r="AH349">
        <f>(Table2[[#This Row],[Current Month High]]/Table2[[#This Row],[Close Price]])-1</f>
        <v>2.4129421442281362E-2</v>
      </c>
      <c r="AI349">
        <v>2.41294214422813</v>
      </c>
      <c r="AJ349">
        <v>80.857922142325805</v>
      </c>
      <c r="AK349" t="str">
        <f>IF(AND(Table2[[#This Row],[20D EMA]]&gt;Table2[[#This Row],[50D EMA]],Table2[[#This Row],[50D EMA]]&gt;Table2[[#This Row],[200D EMA]]),"Uptrend","Downtrend/NoTrend")</f>
        <v>Uptrend</v>
      </c>
      <c r="AL349">
        <v>0.28000000000000003</v>
      </c>
      <c r="AM349" t="s">
        <v>3033</v>
      </c>
      <c r="AN349">
        <v>5.46</v>
      </c>
      <c r="AO349" t="s">
        <v>3033</v>
      </c>
      <c r="AQ349">
        <f>(Table2[[#This Row],[Sharpe Ratio]]-AVERAGE(Table2[Sharpe Ratio]))/_xlfn.STDEV.P(Table2[Sharpe Ratio])</f>
        <v>-0.64729278019234593</v>
      </c>
      <c r="AR3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1.388004533129324</v>
      </c>
      <c r="AS349">
        <f>_xlfn.RANK.AVG(Table2[[#This Row],[1Y Return vs Nifty Z-Score]],Table2[1Y Return vs Nifty Z-Score])</f>
        <v>273</v>
      </c>
      <c r="AT349">
        <f>_xlfn.RANK.AVG(Table2[[#This Row],[6M Return vs Nifty Z-Score]],Table2[6M Return vs Nifty Z-Score])</f>
        <v>245</v>
      </c>
      <c r="AU349">
        <f>_xlfn.RANK.AVG(Table2[[#This Row],[Sharpe Ratio Z-Score]],Table2[Sharpe Ratio Z-Score])</f>
        <v>524.5</v>
      </c>
      <c r="AV349">
        <f>(Table2[[#This Row],[Rank 1Y]]+Table2[[#This Row],[Rank 6M]]+Table2[[#This Row],[Rank Sharpe]])/3</f>
        <v>347.5</v>
      </c>
    </row>
    <row r="350" spans="1:48" x14ac:dyDescent="0.3">
      <c r="A350" t="s">
        <v>150</v>
      </c>
      <c r="B350" t="s">
        <v>151</v>
      </c>
      <c r="C350" t="s">
        <v>2998</v>
      </c>
      <c r="D350" t="s">
        <v>83</v>
      </c>
      <c r="E350">
        <v>173249.69403402499</v>
      </c>
      <c r="F350">
        <v>2552.25</v>
      </c>
      <c r="G350">
        <v>20.689250202052499</v>
      </c>
      <c r="H350">
        <f>(Table2[[#This Row],[1Y Return vs Nifty]]-AVERAGE(Table2[1Y Return vs Nifty]))/_xlfn.STDEV.P(Table2[1Y Return vs Nifty])</f>
        <v>-0.28666941040668659</v>
      </c>
      <c r="I350">
        <v>-0.94219579547314902</v>
      </c>
      <c r="J350">
        <f>(Table2[[#This Row],[1M Return vs Nifty]]-AVERAGE(Table2[1M Return vs Nifty]))/_xlfn.STDEV.P(Table2[1M Return vs Nifty])</f>
        <v>-0.34883225679172314</v>
      </c>
      <c r="K350">
        <v>12.492924195792099</v>
      </c>
      <c r="L350">
        <f>(Table2[[#This Row],[6M Return vs Nifty]]-AVERAGE(Table2[6M Return vs Nifty]))/_xlfn.STDEV.P(Table2[6M Return vs Nifty])</f>
        <v>-2.7620945357673195E-3</v>
      </c>
      <c r="M350">
        <v>0.89803614830184197</v>
      </c>
      <c r="N350">
        <f>(Table2[[#This Row],[1W Return vs Nifty]]-AVERAGE(Table2[1W Return vs Nifty]))/_xlfn.STDEV.P(Table2[1W Return vs Nifty])</f>
        <v>0.532138493433573</v>
      </c>
      <c r="O350">
        <v>2451.2399999999998</v>
      </c>
      <c r="P350">
        <v>2391.7352730493199</v>
      </c>
      <c r="Q350">
        <v>2170.9036828185799</v>
      </c>
      <c r="R350">
        <v>66.615793175700105</v>
      </c>
      <c r="S350">
        <f>(Table2[[#This Row],[Close Price]]-Table2[[#This Row],[20D EMA]])/Table2[[#This Row],[20D EMA]]</f>
        <v>4.1207715278797762E-2</v>
      </c>
      <c r="T350">
        <f>(Table2[[#This Row],[Close Price]]-Table2[[#This Row],[50D EMA]])/Table2[[#This Row],[50D EMA]]</f>
        <v>6.7112246392567285E-2</v>
      </c>
      <c r="U350">
        <f>(Table2[[#This Row],[Close Price]]-Table2[[#This Row],[200D EMA]])/Table2[[#This Row],[200D EMA]]</f>
        <v>0.17566247650669667</v>
      </c>
      <c r="V350">
        <v>1.22497184922291</v>
      </c>
      <c r="W350">
        <v>2509.0500000000002</v>
      </c>
      <c r="X350">
        <v>2564</v>
      </c>
      <c r="Y350">
        <v>2443.1</v>
      </c>
      <c r="Z350">
        <v>2564</v>
      </c>
      <c r="AA350">
        <v>2171.6</v>
      </c>
      <c r="AB350">
        <v>2564</v>
      </c>
      <c r="AC350">
        <f>(Table2[[#This Row],[Close Price]]/Table2[[#This Row],[Day Low]])-1</f>
        <v>1.721767202726121E-2</v>
      </c>
      <c r="AD350">
        <f>(Table2[[#This Row],[Day High]]/Table2[[#This Row],[Close Price]])-1</f>
        <v>4.6037809775687499E-3</v>
      </c>
      <c r="AE350">
        <f>(Table2[[#This Row],[Close Price]]/Table2[[#This Row],[Current Week Low]])-1</f>
        <v>4.4676844992018294E-2</v>
      </c>
      <c r="AF350">
        <f>(Table2[[#This Row],[Current Week High]]/Table2[[#This Row],[Close Price]])-1</f>
        <v>4.6037809775687499E-3</v>
      </c>
      <c r="AG350">
        <f>(Table2[[#This Row],[Close Price]]/Table2[[#This Row],[Current Month Low]])-1</f>
        <v>0.1752855037760177</v>
      </c>
      <c r="AH350">
        <f>(Table2[[#This Row],[Current Month High]]/Table2[[#This Row],[Close Price]])-1</f>
        <v>4.6037809775687499E-3</v>
      </c>
      <c r="AI350">
        <v>0.46037809775687499</v>
      </c>
      <c r="AJ350">
        <v>51.0848045261992</v>
      </c>
      <c r="AK350" t="str">
        <f>IF(AND(Table2[[#This Row],[20D EMA]]&gt;Table2[[#This Row],[50D EMA]],Table2[[#This Row],[50D EMA]]&gt;Table2[[#This Row],[200D EMA]]),"Uptrend","Downtrend/NoTrend")</f>
        <v>Uptrend</v>
      </c>
      <c r="AL350">
        <v>0.04</v>
      </c>
      <c r="AM350" t="s">
        <v>3033</v>
      </c>
      <c r="AN350">
        <v>7.24</v>
      </c>
      <c r="AO350" t="s">
        <v>3033</v>
      </c>
      <c r="AP350">
        <v>5.1577812278895997E-2</v>
      </c>
      <c r="AQ350">
        <f>(Table2[[#This Row],[Sharpe Ratio]]-AVERAGE(Table2[Sharpe Ratio]))/_xlfn.STDEV.P(Table2[Sharpe Ratio])</f>
        <v>-6.3372388530134882E-2</v>
      </c>
      <c r="AR3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-0.16949765683073903</v>
      </c>
      <c r="AS350">
        <f>_xlfn.RANK.AVG(Table2[[#This Row],[1Y Return vs Nifty Z-Score]],Table2[1Y Return vs Nifty Z-Score])</f>
        <v>380</v>
      </c>
      <c r="AT350">
        <f>_xlfn.RANK.AVG(Table2[[#This Row],[6M Return vs Nifty Z-Score]],Table2[6M Return vs Nifty Z-Score])</f>
        <v>302</v>
      </c>
      <c r="AU350">
        <f>_xlfn.RANK.AVG(Table2[[#This Row],[Sharpe Ratio Z-Score]],Table2[Sharpe Ratio Z-Score])</f>
        <v>361</v>
      </c>
      <c r="AV350">
        <f>(Table2[[#This Row],[Rank 1Y]]+Table2[[#This Row],[Rank 6M]]+Table2[[#This Row],[Rank Sharpe]])/3</f>
        <v>347.66666666666669</v>
      </c>
    </row>
    <row r="351" spans="1:48" x14ac:dyDescent="0.3">
      <c r="A351" t="s">
        <v>591</v>
      </c>
      <c r="B351" t="s">
        <v>592</v>
      </c>
      <c r="C351" t="s">
        <v>2990</v>
      </c>
      <c r="D351" t="s">
        <v>179</v>
      </c>
      <c r="E351">
        <v>31050.427500000002</v>
      </c>
      <c r="F351">
        <v>704.85</v>
      </c>
      <c r="G351">
        <v>40.461019759317097</v>
      </c>
      <c r="H351">
        <f>(Table2[[#This Row],[1Y Return vs Nifty]]-AVERAGE(Table2[1Y Return vs Nifty]))/_xlfn.STDEV.P(Table2[1Y Return vs Nifty])</f>
        <v>-5.2173932779271411E-2</v>
      </c>
      <c r="I351">
        <v>25.979355503151901</v>
      </c>
      <c r="J351">
        <f>(Table2[[#This Row],[1M Return vs Nifty]]-AVERAGE(Table2[1M Return vs Nifty]))/_xlfn.STDEV.P(Table2[1M Return vs Nifty])</f>
        <v>2.247673147791045</v>
      </c>
      <c r="K351">
        <v>28.919399407438402</v>
      </c>
      <c r="L351">
        <f>(Table2[[#This Row],[6M Return vs Nifty]]-AVERAGE(Table2[6M Return vs Nifty]))/_xlfn.STDEV.P(Table2[6M Return vs Nifty])</f>
        <v>0.49547287539229729</v>
      </c>
      <c r="M351">
        <v>-6.4698630540562201</v>
      </c>
      <c r="N351">
        <f>(Table2[[#This Row],[1W Return vs Nifty]]-AVERAGE(Table2[1W Return vs Nifty]))/_xlfn.STDEV.P(Table2[1W Return vs Nifty])</f>
        <v>-1.0906725780896256</v>
      </c>
      <c r="O351">
        <v>677.77</v>
      </c>
      <c r="P351">
        <v>604.16404529283204</v>
      </c>
      <c r="Q351">
        <v>518.80507377137701</v>
      </c>
      <c r="R351">
        <v>58.626390554417497</v>
      </c>
      <c r="S351">
        <f>(Table2[[#This Row],[Close Price]]-Table2[[#This Row],[20D EMA]])/Table2[[#This Row],[20D EMA]]</f>
        <v>3.9954556855570533E-2</v>
      </c>
      <c r="T351">
        <f>(Table2[[#This Row],[Close Price]]-Table2[[#This Row],[50D EMA]])/Table2[[#This Row],[50D EMA]]</f>
        <v>0.1666533377675041</v>
      </c>
      <c r="U351">
        <f>(Table2[[#This Row],[Close Price]]-Table2[[#This Row],[200D EMA]])/Table2[[#This Row],[200D EMA]]</f>
        <v>0.35860275011614062</v>
      </c>
      <c r="V351">
        <v>0.35786546545241499</v>
      </c>
      <c r="W351">
        <v>700.5</v>
      </c>
      <c r="X351">
        <v>725</v>
      </c>
      <c r="Y351">
        <v>700.05</v>
      </c>
      <c r="Z351">
        <v>732.6</v>
      </c>
      <c r="AA351">
        <v>603.95000000000005</v>
      </c>
      <c r="AB351">
        <v>762</v>
      </c>
      <c r="AC351">
        <f>(Table2[[#This Row],[Close Price]]/Table2[[#This Row],[Day Low]])-1</f>
        <v>6.209850107066428E-3</v>
      </c>
      <c r="AD351">
        <f>(Table2[[#This Row],[Day High]]/Table2[[#This Row],[Close Price]])-1</f>
        <v>2.8587642760871113E-2</v>
      </c>
      <c r="AE351">
        <f>(Table2[[#This Row],[Close Price]]/Table2[[#This Row],[Current Week Low]])-1</f>
        <v>6.8566530962075323E-3</v>
      </c>
      <c r="AF351">
        <f>(Table2[[#This Row],[Current Week High]]/Table2[[#This Row],[Close Price]])-1</f>
        <v>3.937007874015741E-2</v>
      </c>
      <c r="AG351">
        <f>(Table2[[#This Row],[Close Price]]/Table2[[#This Row],[Current Month Low]])-1</f>
        <v>0.16706681016640434</v>
      </c>
      <c r="AH351">
        <f>(Table2[[#This Row],[Current Month High]]/Table2[[#This Row],[Close Price]])-1</f>
        <v>8.1081081081081141E-2</v>
      </c>
      <c r="AI351">
        <v>8.1081081081081106</v>
      </c>
      <c r="AJ351">
        <v>72.271782964682799</v>
      </c>
      <c r="AK351" t="str">
        <f>IF(AND(Table2[[#This Row],[20D EMA]]&gt;Table2[[#This Row],[50D EMA]],Table2[[#This Row],[50D EMA]]&gt;Table2[[#This Row],[200D EMA]]),"Uptrend","Downtrend/NoTrend")</f>
        <v>Uptrend</v>
      </c>
      <c r="AL351">
        <v>0.5</v>
      </c>
      <c r="AM351" t="s">
        <v>3033</v>
      </c>
      <c r="AN351">
        <v>-2.41</v>
      </c>
      <c r="AO351" t="s">
        <v>3034</v>
      </c>
      <c r="AP351">
        <v>-8.3424583772810004E-3</v>
      </c>
      <c r="AQ351">
        <f>(Table2[[#This Row],[Sharpe Ratio]]-AVERAGE(Table2[Sharpe Ratio]))/_xlfn.STDEV.P(Table2[Sharpe Ratio])</f>
        <v>-0.74173904202188878</v>
      </c>
      <c r="AR3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0.85856047029255644</v>
      </c>
      <c r="AS351">
        <f>_xlfn.RANK.AVG(Table2[[#This Row],[1Y Return vs Nifty Z-Score]],Table2[1Y Return vs Nifty Z-Score])</f>
        <v>293</v>
      </c>
      <c r="AT351">
        <f>_xlfn.RANK.AVG(Table2[[#This Row],[6M Return vs Nifty Z-Score]],Table2[6M Return vs Nifty Z-Score])</f>
        <v>185</v>
      </c>
      <c r="AU351">
        <f>_xlfn.RANK.AVG(Table2[[#This Row],[Sharpe Ratio Z-Score]],Table2[Sharpe Ratio Z-Score])</f>
        <v>571</v>
      </c>
      <c r="AV351">
        <f>(Table2[[#This Row],[Rank 1Y]]+Table2[[#This Row],[Rank 6M]]+Table2[[#This Row],[Rank Sharpe]])/3</f>
        <v>349.66666666666669</v>
      </c>
    </row>
    <row r="352" spans="1:48" x14ac:dyDescent="0.3">
      <c r="A352" t="s">
        <v>482</v>
      </c>
      <c r="B352" t="s">
        <v>483</v>
      </c>
      <c r="C352" t="s">
        <v>2988</v>
      </c>
      <c r="D352" t="s">
        <v>24</v>
      </c>
      <c r="E352">
        <v>43075.337659199999</v>
      </c>
      <c r="F352">
        <v>177.17</v>
      </c>
      <c r="G352">
        <v>18.358620790886999</v>
      </c>
      <c r="H352">
        <f>(Table2[[#This Row],[1Y Return vs Nifty]]-AVERAGE(Table2[1Y Return vs Nifty]))/_xlfn.STDEV.P(Table2[1Y Return vs Nifty])</f>
        <v>-0.31431094524052505</v>
      </c>
      <c r="I352">
        <v>3.8718168355110101</v>
      </c>
      <c r="J352">
        <f>(Table2[[#This Row],[1M Return vs Nifty]]-AVERAGE(Table2[1M Return vs Nifty]))/_xlfn.STDEV.P(Table2[1M Return vs Nifty])</f>
        <v>0.11546527478174401</v>
      </c>
      <c r="K352">
        <v>3.76147039471897</v>
      </c>
      <c r="L352">
        <f>(Table2[[#This Row],[6M Return vs Nifty]]-AVERAGE(Table2[6M Return vs Nifty]))/_xlfn.STDEV.P(Table2[6M Return vs Nifty])</f>
        <v>-0.26759770692092466</v>
      </c>
      <c r="M352">
        <v>-0.928826574004322</v>
      </c>
      <c r="N352">
        <f>(Table2[[#This Row],[1W Return vs Nifty]]-AVERAGE(Table2[1W Return vs Nifty]))/_xlfn.STDEV.P(Table2[1W Return vs Nifty])</f>
        <v>0.12976422493616602</v>
      </c>
      <c r="O352">
        <v>171.01</v>
      </c>
      <c r="P352">
        <v>165.03016270519799</v>
      </c>
      <c r="Q352">
        <v>153.056633861954</v>
      </c>
      <c r="R352">
        <v>64.348694326414801</v>
      </c>
      <c r="S352">
        <f>(Table2[[#This Row],[Close Price]]-Table2[[#This Row],[20D EMA]])/Table2[[#This Row],[20D EMA]]</f>
        <v>3.602128530495291E-2</v>
      </c>
      <c r="T352">
        <f>(Table2[[#This Row],[Close Price]]-Table2[[#This Row],[50D EMA]])/Table2[[#This Row],[50D EMA]]</f>
        <v>7.356132415919639E-2</v>
      </c>
      <c r="U352">
        <f>(Table2[[#This Row],[Close Price]]-Table2[[#This Row],[200D EMA]])/Table2[[#This Row],[200D EMA]]</f>
        <v>0.1575453838857746</v>
      </c>
      <c r="V352">
        <v>0.99889911028297296</v>
      </c>
      <c r="W352">
        <v>174.6</v>
      </c>
      <c r="X352">
        <v>179.19</v>
      </c>
      <c r="Y352">
        <v>172.13</v>
      </c>
      <c r="Z352">
        <v>179.19</v>
      </c>
      <c r="AA352">
        <v>148</v>
      </c>
      <c r="AB352">
        <v>179.73</v>
      </c>
      <c r="AC352">
        <f>(Table2[[#This Row],[Close Price]]/Table2[[#This Row],[Day Low]])-1</f>
        <v>1.4719358533791471E-2</v>
      </c>
      <c r="AD352">
        <f>(Table2[[#This Row],[Day High]]/Table2[[#This Row],[Close Price]])-1</f>
        <v>1.1401478805666887E-2</v>
      </c>
      <c r="AE352">
        <f>(Table2[[#This Row],[Close Price]]/Table2[[#This Row],[Current Week Low]])-1</f>
        <v>2.9280195201301318E-2</v>
      </c>
      <c r="AF352">
        <f>(Table2[[#This Row],[Current Week High]]/Table2[[#This Row],[Close Price]])-1</f>
        <v>1.1401478805666887E-2</v>
      </c>
      <c r="AG352">
        <f>(Table2[[#This Row],[Close Price]]/Table2[[#This Row],[Current Month Low]])-1</f>
        <v>0.19709459459459455</v>
      </c>
      <c r="AH352">
        <f>(Table2[[#This Row],[Current Month High]]/Table2[[#This Row],[Close Price]])-1</f>
        <v>1.4449398882429243E-2</v>
      </c>
      <c r="AI352">
        <v>1.4449398882429201</v>
      </c>
      <c r="AJ352">
        <v>46.4214876033057</v>
      </c>
      <c r="AK352" t="str">
        <f>IF(AND(Table2[[#This Row],[20D EMA]]&gt;Table2[[#This Row],[50D EMA]],Table2[[#This Row],[50D EMA]]&gt;Table2[[#This Row],[200D EMA]]),"Uptrend","Downtrend/NoTrend")</f>
        <v>Uptrend</v>
      </c>
      <c r="AL352">
        <v>0.06</v>
      </c>
      <c r="AM352" t="s">
        <v>3033</v>
      </c>
      <c r="AN352">
        <v>7.34</v>
      </c>
      <c r="AO352" t="s">
        <v>3033</v>
      </c>
      <c r="AP352">
        <v>8.0478264992381005E-2</v>
      </c>
      <c r="AQ352">
        <f>(Table2[[#This Row],[Sharpe Ratio]]-AVERAGE(Table2[Sharpe Ratio]))/_xlfn.STDEV.P(Table2[Sharpe Ratio])</f>
        <v>0.26381410740773803</v>
      </c>
      <c r="AR3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-7.2865045035801657E-2</v>
      </c>
      <c r="AS352">
        <f>_xlfn.RANK.AVG(Table2[[#This Row],[1Y Return vs Nifty Z-Score]],Table2[1Y Return vs Nifty Z-Score])</f>
        <v>397</v>
      </c>
      <c r="AT352">
        <f>_xlfn.RANK.AVG(Table2[[#This Row],[6M Return vs Nifty Z-Score]],Table2[6M Return vs Nifty Z-Score])</f>
        <v>390</v>
      </c>
      <c r="AU352">
        <f>_xlfn.RANK.AVG(Table2[[#This Row],[Sharpe Ratio Z-Score]],Table2[Sharpe Ratio Z-Score])</f>
        <v>263</v>
      </c>
      <c r="AV352">
        <f>(Table2[[#This Row],[Rank 1Y]]+Table2[[#This Row],[Rank 6M]]+Table2[[#This Row],[Rank Sharpe]])/3</f>
        <v>350</v>
      </c>
    </row>
    <row r="353" spans="1:48" x14ac:dyDescent="0.3">
      <c r="A353" t="s">
        <v>815</v>
      </c>
      <c r="B353" t="s">
        <v>816</v>
      </c>
      <c r="C353" t="s">
        <v>2995</v>
      </c>
      <c r="D353" t="s">
        <v>129</v>
      </c>
      <c r="E353">
        <v>18390.861014214999</v>
      </c>
      <c r="F353">
        <v>667.9</v>
      </c>
      <c r="G353">
        <v>63.428180694053701</v>
      </c>
      <c r="H353">
        <f>(Table2[[#This Row],[1Y Return vs Nifty]]-AVERAGE(Table2[1Y Return vs Nifty]))/_xlfn.STDEV.P(Table2[1Y Return vs Nifty])</f>
        <v>0.22021925679024512</v>
      </c>
      <c r="I353">
        <v>-1.2616930901984</v>
      </c>
      <c r="J353">
        <f>(Table2[[#This Row],[1M Return vs Nifty]]-AVERAGE(Table2[1M Return vs Nifty]))/_xlfn.STDEV.P(Table2[1M Return vs Nifty])</f>
        <v>-0.37964684259703874</v>
      </c>
      <c r="K353">
        <v>-3.4389387524631698</v>
      </c>
      <c r="L353">
        <f>(Table2[[#This Row],[6M Return vs Nifty]]-AVERAGE(Table2[6M Return vs Nifty]))/_xlfn.STDEV.P(Table2[6M Return vs Nifty])</f>
        <v>-0.48599487300148075</v>
      </c>
      <c r="M353">
        <v>-3.7104857781945602</v>
      </c>
      <c r="N353">
        <f>(Table2[[#This Row],[1W Return vs Nifty]]-AVERAGE(Table2[1W Return vs Nifty]))/_xlfn.STDEV.P(Table2[1W Return vs Nifty])</f>
        <v>-0.48290802122046012</v>
      </c>
      <c r="O353">
        <v>645.02</v>
      </c>
      <c r="P353">
        <v>630.38671449986202</v>
      </c>
      <c r="Q353">
        <v>568.73714234674196</v>
      </c>
      <c r="R353">
        <v>58.182865599142502</v>
      </c>
      <c r="S353">
        <f>(Table2[[#This Row],[Close Price]]-Table2[[#This Row],[20D EMA]])/Table2[[#This Row],[20D EMA]]</f>
        <v>3.5471768317261475E-2</v>
      </c>
      <c r="T353">
        <f>(Table2[[#This Row],[Close Price]]-Table2[[#This Row],[50D EMA]])/Table2[[#This Row],[50D EMA]]</f>
        <v>5.9508369445730389E-2</v>
      </c>
      <c r="U353">
        <f>(Table2[[#This Row],[Close Price]]-Table2[[#This Row],[200D EMA]])/Table2[[#This Row],[200D EMA]]</f>
        <v>0.17435621883967162</v>
      </c>
      <c r="V353">
        <v>1.0620637226779099</v>
      </c>
      <c r="W353">
        <v>633.6</v>
      </c>
      <c r="X353">
        <v>674.95</v>
      </c>
      <c r="Y353">
        <v>633.6</v>
      </c>
      <c r="Z353">
        <v>674.95</v>
      </c>
      <c r="AA353">
        <v>524.20000000000005</v>
      </c>
      <c r="AB353">
        <v>689</v>
      </c>
      <c r="AC353">
        <f>(Table2[[#This Row],[Close Price]]/Table2[[#This Row],[Day Low]])-1</f>
        <v>5.4135101010100994E-2</v>
      </c>
      <c r="AD353">
        <f>(Table2[[#This Row],[Day High]]/Table2[[#This Row],[Close Price]])-1</f>
        <v>1.0555472376104325E-2</v>
      </c>
      <c r="AE353">
        <f>(Table2[[#This Row],[Close Price]]/Table2[[#This Row],[Current Week Low]])-1</f>
        <v>5.4135101010100994E-2</v>
      </c>
      <c r="AF353">
        <f>(Table2[[#This Row],[Current Week High]]/Table2[[#This Row],[Close Price]])-1</f>
        <v>1.0555472376104325E-2</v>
      </c>
      <c r="AG353">
        <f>(Table2[[#This Row],[Close Price]]/Table2[[#This Row],[Current Month Low]])-1</f>
        <v>0.27413201068294524</v>
      </c>
      <c r="AH353">
        <f>(Table2[[#This Row],[Current Month High]]/Table2[[#This Row],[Close Price]])-1</f>
        <v>3.1591555622099143E-2</v>
      </c>
      <c r="AI353">
        <v>10.465638568647901</v>
      </c>
      <c r="AJ353">
        <v>97.340818436992095</v>
      </c>
      <c r="AK353" t="str">
        <f>IF(AND(Table2[[#This Row],[20D EMA]]&gt;Table2[[#This Row],[50D EMA]],Table2[[#This Row],[50D EMA]]&gt;Table2[[#This Row],[200D EMA]]),"Uptrend","Downtrend/NoTrend")</f>
        <v>Uptrend</v>
      </c>
      <c r="AL353">
        <v>-0.03</v>
      </c>
      <c r="AM353" t="s">
        <v>3034</v>
      </c>
      <c r="AN353">
        <v>6.83</v>
      </c>
      <c r="AO353" t="s">
        <v>3033</v>
      </c>
      <c r="AP353">
        <v>4.8413797425023997E-2</v>
      </c>
      <c r="AQ353">
        <f>(Table2[[#This Row],[Sharpe Ratio]]-AVERAGE(Table2[Sharpe Ratio]))/_xlfn.STDEV.P(Table2[Sharpe Ratio])</f>
        <v>-9.9192690149518301E-2</v>
      </c>
      <c r="AR3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-1.2275231701782527</v>
      </c>
      <c r="AS353">
        <f>_xlfn.RANK.AVG(Table2[[#This Row],[1Y Return vs Nifty Z-Score]],Table2[1Y Return vs Nifty Z-Score])</f>
        <v>220</v>
      </c>
      <c r="AT353">
        <f>_xlfn.RANK.AVG(Table2[[#This Row],[6M Return vs Nifty Z-Score]],Table2[6M Return vs Nifty Z-Score])</f>
        <v>460</v>
      </c>
      <c r="AU353">
        <f>_xlfn.RANK.AVG(Table2[[#This Row],[Sharpe Ratio Z-Score]],Table2[Sharpe Ratio Z-Score])</f>
        <v>370</v>
      </c>
      <c r="AV353">
        <f>(Table2[[#This Row],[Rank 1Y]]+Table2[[#This Row],[Rank 6M]]+Table2[[#This Row],[Rank Sharpe]])/3</f>
        <v>350</v>
      </c>
    </row>
    <row r="354" spans="1:48" x14ac:dyDescent="0.3">
      <c r="A354" t="s">
        <v>570</v>
      </c>
      <c r="B354" t="s">
        <v>571</v>
      </c>
      <c r="C354" t="s">
        <v>2992</v>
      </c>
      <c r="D354" t="s">
        <v>385</v>
      </c>
      <c r="E354">
        <v>32977.616621050001</v>
      </c>
      <c r="F354">
        <v>517.75</v>
      </c>
      <c r="G354">
        <v>0.53455794233461795</v>
      </c>
      <c r="H354">
        <f>(Table2[[#This Row],[1Y Return vs Nifty]]-AVERAGE(Table2[1Y Return vs Nifty]))/_xlfn.STDEV.P(Table2[1Y Return vs Nifty])</f>
        <v>-0.52570639564909283</v>
      </c>
      <c r="I354">
        <v>3.9584239165059398</v>
      </c>
      <c r="J354">
        <f>(Table2[[#This Row],[1M Return vs Nifty]]-AVERAGE(Table2[1M Return vs Nifty]))/_xlfn.STDEV.P(Table2[1M Return vs Nifty])</f>
        <v>0.12381827611454453</v>
      </c>
      <c r="K354">
        <v>8.9877020702364394</v>
      </c>
      <c r="L354">
        <f>(Table2[[#This Row],[6M Return vs Nifty]]-AVERAGE(Table2[6M Return vs Nifty]))/_xlfn.STDEV.P(Table2[6M Return vs Nifty])</f>
        <v>-0.10907974441595605</v>
      </c>
      <c r="M354">
        <v>5.3413086405753303</v>
      </c>
      <c r="N354">
        <f>(Table2[[#This Row],[1W Return vs Nifty]]-AVERAGE(Table2[1W Return vs Nifty]))/_xlfn.STDEV.P(Table2[1W Return vs Nifty])</f>
        <v>1.5107881188177226</v>
      </c>
      <c r="O354">
        <v>490.11</v>
      </c>
      <c r="P354">
        <v>485.67493847259101</v>
      </c>
      <c r="Q354">
        <v>459.13972756672399</v>
      </c>
      <c r="R354">
        <v>79.400587498534506</v>
      </c>
      <c r="S354">
        <f>(Table2[[#This Row],[Close Price]]-Table2[[#This Row],[20D EMA]])/Table2[[#This Row],[20D EMA]]</f>
        <v>5.639550305033561E-2</v>
      </c>
      <c r="T354">
        <f>(Table2[[#This Row],[Close Price]]-Table2[[#This Row],[50D EMA]])/Table2[[#This Row],[50D EMA]]</f>
        <v>6.6042241397677434E-2</v>
      </c>
      <c r="U354">
        <f>(Table2[[#This Row],[Close Price]]-Table2[[#This Row],[200D EMA]])/Table2[[#This Row],[200D EMA]]</f>
        <v>0.12765236574907043</v>
      </c>
      <c r="V354">
        <v>1.29244431765479</v>
      </c>
      <c r="W354">
        <v>515</v>
      </c>
      <c r="X354">
        <v>527.85</v>
      </c>
      <c r="Y354">
        <v>488.4</v>
      </c>
      <c r="Z354">
        <v>527.85</v>
      </c>
      <c r="AA354">
        <v>429</v>
      </c>
      <c r="AB354">
        <v>527.85</v>
      </c>
      <c r="AC354">
        <f>(Table2[[#This Row],[Close Price]]/Table2[[#This Row],[Day Low]])-1</f>
        <v>5.3398058252427383E-3</v>
      </c>
      <c r="AD354">
        <f>(Table2[[#This Row],[Day High]]/Table2[[#This Row],[Close Price]])-1</f>
        <v>1.9507484307098144E-2</v>
      </c>
      <c r="AE354">
        <f>(Table2[[#This Row],[Close Price]]/Table2[[#This Row],[Current Week Low]])-1</f>
        <v>6.0094185094185182E-2</v>
      </c>
      <c r="AF354">
        <f>(Table2[[#This Row],[Current Week High]]/Table2[[#This Row],[Close Price]])-1</f>
        <v>1.9507484307098144E-2</v>
      </c>
      <c r="AG354">
        <f>(Table2[[#This Row],[Close Price]]/Table2[[#This Row],[Current Month Low]])-1</f>
        <v>0.20687645687645695</v>
      </c>
      <c r="AH354">
        <f>(Table2[[#This Row],[Current Month High]]/Table2[[#This Row],[Close Price]])-1</f>
        <v>1.9507484307098144E-2</v>
      </c>
      <c r="AI354">
        <v>7.7547078705939096</v>
      </c>
      <c r="AJ354">
        <v>41.849315068493098</v>
      </c>
      <c r="AK354" t="str">
        <f>IF(AND(Table2[[#This Row],[20D EMA]]&gt;Table2[[#This Row],[50D EMA]],Table2[[#This Row],[50D EMA]]&gt;Table2[[#This Row],[200D EMA]]),"Uptrend","Downtrend/NoTrend")</f>
        <v>Uptrend</v>
      </c>
      <c r="AL354">
        <v>-0.03</v>
      </c>
      <c r="AM354" t="s">
        <v>3034</v>
      </c>
      <c r="AN354">
        <v>6.74</v>
      </c>
      <c r="AO354" t="s">
        <v>3033</v>
      </c>
      <c r="AP354">
        <v>0.10176076742700201</v>
      </c>
      <c r="AQ354">
        <f>(Table2[[#This Row],[Sharpe Ratio]]-AVERAGE(Table2[Sharpe Ratio]))/_xlfn.STDEV.P(Table2[Sharpe Ratio])</f>
        <v>0.50475660977635262</v>
      </c>
      <c r="AR3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1.5045768646435709</v>
      </c>
      <c r="AS354">
        <f>_xlfn.RANK.AVG(Table2[[#This Row],[1Y Return vs Nifty Z-Score]],Table2[1Y Return vs Nifty Z-Score])</f>
        <v>492</v>
      </c>
      <c r="AT354">
        <f>_xlfn.RANK.AVG(Table2[[#This Row],[6M Return vs Nifty Z-Score]],Table2[6M Return vs Nifty Z-Score])</f>
        <v>343</v>
      </c>
      <c r="AU354">
        <f>_xlfn.RANK.AVG(Table2[[#This Row],[Sharpe Ratio Z-Score]],Table2[Sharpe Ratio Z-Score])</f>
        <v>216</v>
      </c>
      <c r="AV354">
        <f>(Table2[[#This Row],[Rank 1Y]]+Table2[[#This Row],[Rank 6M]]+Table2[[#This Row],[Rank Sharpe]])/3</f>
        <v>350.33333333333331</v>
      </c>
    </row>
    <row r="355" spans="1:48" x14ac:dyDescent="0.3">
      <c r="A355" t="s">
        <v>1304</v>
      </c>
      <c r="B355" t="s">
        <v>1305</v>
      </c>
      <c r="C355" t="s">
        <v>2993</v>
      </c>
      <c r="D355" t="s">
        <v>129</v>
      </c>
      <c r="E355">
        <v>8226.3407481499999</v>
      </c>
      <c r="F355">
        <v>235.04</v>
      </c>
      <c r="G355">
        <v>38.8820626481752</v>
      </c>
      <c r="H355">
        <f>(Table2[[#This Row],[1Y Return vs Nifty]]-AVERAGE(Table2[1Y Return vs Nifty]))/_xlfn.STDEV.P(Table2[1Y Return vs Nifty])</f>
        <v>-7.0900547049079207E-2</v>
      </c>
      <c r="I355">
        <v>-10.065447531217099</v>
      </c>
      <c r="J355">
        <f>(Table2[[#This Row],[1M Return vs Nifty]]-AVERAGE(Table2[1M Return vs Nifty]))/_xlfn.STDEV.P(Table2[1M Return vs Nifty])</f>
        <v>-1.2287433799088414</v>
      </c>
      <c r="K355">
        <v>-15.4453544131797</v>
      </c>
      <c r="L355">
        <f>(Table2[[#This Row],[6M Return vs Nifty]]-AVERAGE(Table2[6M Return vs Nifty]))/_xlfn.STDEV.P(Table2[6M Return vs Nifty])</f>
        <v>-0.85016406137487688</v>
      </c>
      <c r="M355">
        <v>-0.91860930312354605</v>
      </c>
      <c r="N355">
        <f>(Table2[[#This Row],[1W Return vs Nifty]]-AVERAGE(Table2[1W Return vs Nifty]))/_xlfn.STDEV.P(Table2[1W Return vs Nifty])</f>
        <v>0.13201462221369231</v>
      </c>
      <c r="O355">
        <v>233.29</v>
      </c>
      <c r="P355">
        <v>235.39125017845299</v>
      </c>
      <c r="Q355">
        <v>219.874922710845</v>
      </c>
      <c r="R355">
        <v>53.189167233030503</v>
      </c>
      <c r="S355">
        <f>(Table2[[#This Row],[Close Price]]-Table2[[#This Row],[20D EMA]])/Table2[[#This Row],[20D EMA]]</f>
        <v>7.5013931158643748E-3</v>
      </c>
      <c r="T355">
        <f>(Table2[[#This Row],[Close Price]]-Table2[[#This Row],[50D EMA]])/Table2[[#This Row],[50D EMA]]</f>
        <v>-1.4921972596122972E-3</v>
      </c>
      <c r="U355">
        <f>(Table2[[#This Row],[Close Price]]-Table2[[#This Row],[200D EMA]])/Table2[[#This Row],[200D EMA]]</f>
        <v>6.8971382012028778E-2</v>
      </c>
      <c r="V355">
        <v>0.61005780644311003</v>
      </c>
      <c r="W355">
        <v>230.5</v>
      </c>
      <c r="X355">
        <v>235.9</v>
      </c>
      <c r="Y355">
        <v>224.5</v>
      </c>
      <c r="Z355">
        <v>237.49</v>
      </c>
      <c r="AA355">
        <v>201</v>
      </c>
      <c r="AB355">
        <v>242.4</v>
      </c>
      <c r="AC355">
        <f>(Table2[[#This Row],[Close Price]]/Table2[[#This Row],[Day Low]])-1</f>
        <v>1.969631236442515E-2</v>
      </c>
      <c r="AD355">
        <f>(Table2[[#This Row],[Day High]]/Table2[[#This Row],[Close Price]])-1</f>
        <v>3.6589516678013911E-3</v>
      </c>
      <c r="AE355">
        <f>(Table2[[#This Row],[Close Price]]/Table2[[#This Row],[Current Week Low]])-1</f>
        <v>4.6948775055679182E-2</v>
      </c>
      <c r="AF355">
        <f>(Table2[[#This Row],[Current Week High]]/Table2[[#This Row],[Close Price]])-1</f>
        <v>1.0423757658271082E-2</v>
      </c>
      <c r="AG355">
        <f>(Table2[[#This Row],[Close Price]]/Table2[[#This Row],[Current Month Low]])-1</f>
        <v>0.16935323383084566</v>
      </c>
      <c r="AH355">
        <f>(Table2[[#This Row],[Current Month High]]/Table2[[#This Row],[Close Price]])-1</f>
        <v>3.1313818924438408E-2</v>
      </c>
      <c r="AI355">
        <v>20.8092239618788</v>
      </c>
      <c r="AJ355">
        <v>76.436587471380804</v>
      </c>
      <c r="AK355" t="str">
        <f>IF(AND(Table2[[#This Row],[20D EMA]]&gt;Table2[[#This Row],[50D EMA]],Table2[[#This Row],[50D EMA]]&gt;Table2[[#This Row],[200D EMA]]),"Uptrend","Downtrend/NoTrend")</f>
        <v>Downtrend/NoTrend</v>
      </c>
      <c r="AL355">
        <v>-0.05</v>
      </c>
      <c r="AM355" t="s">
        <v>3034</v>
      </c>
      <c r="AN355">
        <v>6.47</v>
      </c>
      <c r="AO355" t="s">
        <v>3033</v>
      </c>
      <c r="AP355">
        <v>0.128048729590584</v>
      </c>
      <c r="AQ355">
        <f>(Table2[[#This Row],[Sharpe Ratio]]-AVERAGE(Table2[Sharpe Ratio]))/_xlfn.STDEV.P(Table2[Sharpe Ratio])</f>
        <v>0.80236669605837474</v>
      </c>
      <c r="AR3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5">
        <f>_xlfn.RANK.AVG(Table2[[#This Row],[1Y Return vs Nifty Z-Score]],Table2[1Y Return vs Nifty Z-Score])</f>
        <v>299</v>
      </c>
      <c r="AT355">
        <f>_xlfn.RANK.AVG(Table2[[#This Row],[6M Return vs Nifty Z-Score]],Table2[6M Return vs Nifty Z-Score])</f>
        <v>598</v>
      </c>
      <c r="AU355">
        <f>_xlfn.RANK.AVG(Table2[[#This Row],[Sharpe Ratio Z-Score]],Table2[Sharpe Ratio Z-Score])</f>
        <v>155</v>
      </c>
      <c r="AV355">
        <f>(Table2[[#This Row],[Rank 1Y]]+Table2[[#This Row],[Rank 6M]]+Table2[[#This Row],[Rank Sharpe]])/3</f>
        <v>350.66666666666669</v>
      </c>
    </row>
    <row r="356" spans="1:48" x14ac:dyDescent="0.3">
      <c r="A356" t="s">
        <v>727</v>
      </c>
      <c r="B356" t="s">
        <v>728</v>
      </c>
      <c r="C356" t="s">
        <v>2994</v>
      </c>
      <c r="D356" t="s">
        <v>62</v>
      </c>
      <c r="E356">
        <v>21366.91194165</v>
      </c>
      <c r="F356">
        <v>1178.0999999999999</v>
      </c>
      <c r="G356">
        <v>41.700371021466502</v>
      </c>
      <c r="H356">
        <f>(Table2[[#This Row],[1Y Return vs Nifty]]-AVERAGE(Table2[1Y Return vs Nifty]))/_xlfn.STDEV.P(Table2[1Y Return vs Nifty])</f>
        <v>-3.7475083223891911E-2</v>
      </c>
      <c r="I356">
        <v>10.509750546493599</v>
      </c>
      <c r="J356">
        <f>(Table2[[#This Row],[1M Return vs Nifty]]-AVERAGE(Table2[1M Return vs Nifty]))/_xlfn.STDEV.P(Table2[1M Return vs Nifty])</f>
        <v>0.75567469528080333</v>
      </c>
      <c r="K356">
        <v>35.144741929796901</v>
      </c>
      <c r="L356">
        <f>(Table2[[#This Row],[6M Return vs Nifty]]-AVERAGE(Table2[6M Return vs Nifty]))/_xlfn.STDEV.P(Table2[6M Return vs Nifty])</f>
        <v>0.68429508493242464</v>
      </c>
      <c r="M356">
        <v>-3.7174682601869802</v>
      </c>
      <c r="N356">
        <f>(Table2[[#This Row],[1W Return vs Nifty]]-AVERAGE(Table2[1W Return vs Nifty]))/_xlfn.STDEV.P(Table2[1W Return vs Nifty])</f>
        <v>-0.48444594251563527</v>
      </c>
      <c r="O356">
        <v>1132.67</v>
      </c>
      <c r="P356">
        <v>1067.2675919175399</v>
      </c>
      <c r="Q356">
        <v>928.13835816169603</v>
      </c>
      <c r="R356">
        <v>69.1230199720233</v>
      </c>
      <c r="S356">
        <f>(Table2[[#This Row],[Close Price]]-Table2[[#This Row],[20D EMA]])/Table2[[#This Row],[20D EMA]]</f>
        <v>4.0108769544527384E-2</v>
      </c>
      <c r="T356">
        <f>(Table2[[#This Row],[Close Price]]-Table2[[#This Row],[50D EMA]])/Table2[[#This Row],[50D EMA]]</f>
        <v>0.10384687862893829</v>
      </c>
      <c r="U356">
        <f>(Table2[[#This Row],[Close Price]]-Table2[[#This Row],[200D EMA]])/Table2[[#This Row],[200D EMA]]</f>
        <v>0.26931506454855159</v>
      </c>
      <c r="V356">
        <v>1.17556153742096</v>
      </c>
      <c r="W356">
        <v>1173.45</v>
      </c>
      <c r="X356">
        <v>1204.9000000000001</v>
      </c>
      <c r="Y356">
        <v>1173.45</v>
      </c>
      <c r="Z356">
        <v>1218.9000000000001</v>
      </c>
      <c r="AA356">
        <v>952</v>
      </c>
      <c r="AB356">
        <v>1259.45</v>
      </c>
      <c r="AC356">
        <f>(Table2[[#This Row],[Close Price]]/Table2[[#This Row],[Day Low]])-1</f>
        <v>3.9626741659208875E-3</v>
      </c>
      <c r="AD356">
        <f>(Table2[[#This Row],[Day High]]/Table2[[#This Row],[Close Price]])-1</f>
        <v>2.2748493336728792E-2</v>
      </c>
      <c r="AE356">
        <f>(Table2[[#This Row],[Close Price]]/Table2[[#This Row],[Current Week Low]])-1</f>
        <v>3.9626741659208875E-3</v>
      </c>
      <c r="AF356">
        <f>(Table2[[#This Row],[Current Week High]]/Table2[[#This Row],[Close Price]])-1</f>
        <v>3.4632034632034792E-2</v>
      </c>
      <c r="AG356">
        <f>(Table2[[#This Row],[Close Price]]/Table2[[#This Row],[Current Month Low]])-1</f>
        <v>0.23749999999999982</v>
      </c>
      <c r="AH356">
        <f>(Table2[[#This Row],[Current Month High]]/Table2[[#This Row],[Close Price]])-1</f>
        <v>6.9051863169510286E-2</v>
      </c>
      <c r="AI356">
        <v>6.9051863169510197</v>
      </c>
      <c r="AJ356">
        <v>76.415094339622598</v>
      </c>
      <c r="AK356" t="str">
        <f>IF(AND(Table2[[#This Row],[20D EMA]]&gt;Table2[[#This Row],[50D EMA]],Table2[[#This Row],[50D EMA]]&gt;Table2[[#This Row],[200D EMA]]),"Uptrend","Downtrend/NoTrend")</f>
        <v>Uptrend</v>
      </c>
      <c r="AL356">
        <v>0.16</v>
      </c>
      <c r="AM356" t="s">
        <v>3033</v>
      </c>
      <c r="AN356">
        <v>8.84</v>
      </c>
      <c r="AO356" t="s">
        <v>3033</v>
      </c>
      <c r="AP356">
        <v>-3.7497838416168001E-2</v>
      </c>
      <c r="AQ356">
        <f>(Table2[[#This Row],[Sharpe Ratio]]-AVERAGE(Table2[Sharpe Ratio]))/_xlfn.STDEV.P(Table2[Sharpe Ratio])</f>
        <v>-1.0718116096467347</v>
      </c>
      <c r="AR3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-0.15376285517303395</v>
      </c>
      <c r="AS356">
        <f>_xlfn.RANK.AVG(Table2[[#This Row],[1Y Return vs Nifty Z-Score]],Table2[1Y Return vs Nifty Z-Score])</f>
        <v>290</v>
      </c>
      <c r="AT356">
        <f>_xlfn.RANK.AVG(Table2[[#This Row],[6M Return vs Nifty Z-Score]],Table2[6M Return vs Nifty Z-Score])</f>
        <v>145</v>
      </c>
      <c r="AU356">
        <f>_xlfn.RANK.AVG(Table2[[#This Row],[Sharpe Ratio Z-Score]],Table2[Sharpe Ratio Z-Score])</f>
        <v>618</v>
      </c>
      <c r="AV356">
        <f>(Table2[[#This Row],[Rank 1Y]]+Table2[[#This Row],[Rank 6M]]+Table2[[#This Row],[Rank Sharpe]])/3</f>
        <v>351</v>
      </c>
    </row>
    <row r="357" spans="1:48" x14ac:dyDescent="0.3">
      <c r="A357" t="s">
        <v>125</v>
      </c>
      <c r="B357" t="s">
        <v>126</v>
      </c>
      <c r="C357" t="s">
        <v>2988</v>
      </c>
      <c r="D357" t="s">
        <v>49</v>
      </c>
      <c r="E357">
        <v>228114.66877013899</v>
      </c>
      <c r="F357">
        <v>356.25</v>
      </c>
      <c r="G357">
        <v>15.4290348170539</v>
      </c>
      <c r="H357">
        <f>(Table2[[#This Row],[1Y Return vs Nifty]]-AVERAGE(Table2[1Y Return vs Nifty]))/_xlfn.STDEV.P(Table2[1Y Return vs Nifty])</f>
        <v>-0.34905617430031644</v>
      </c>
      <c r="I357">
        <v>-6.1508599916563096</v>
      </c>
      <c r="J357">
        <f>(Table2[[#This Row],[1M Return vs Nifty]]-AVERAGE(Table2[1M Return vs Nifty]))/_xlfn.STDEV.P(Table2[1M Return vs Nifty])</f>
        <v>-0.85119278520365971</v>
      </c>
      <c r="K357">
        <v>40.468169831908597</v>
      </c>
      <c r="L357">
        <f>(Table2[[#This Row],[6M Return vs Nifty]]-AVERAGE(Table2[6M Return vs Nifty]))/_xlfn.STDEV.P(Table2[6M Return vs Nifty])</f>
        <v>0.84576112719341801</v>
      </c>
      <c r="M357">
        <v>-2.7516302829466399</v>
      </c>
      <c r="N357">
        <f>(Table2[[#This Row],[1W Return vs Nifty]]-AVERAGE(Table2[1W Return vs Nifty]))/_xlfn.STDEV.P(Table2[1W Return vs Nifty])</f>
        <v>-0.27171602863983679</v>
      </c>
      <c r="O357">
        <v>356.95</v>
      </c>
      <c r="P357">
        <v>353.41722269591003</v>
      </c>
      <c r="Q357">
        <v>287.52157026964397</v>
      </c>
      <c r="R357">
        <v>52.294200933892697</v>
      </c>
      <c r="S357">
        <f>(Table2[[#This Row],[Close Price]]-Table2[[#This Row],[20D EMA]])/Table2[[#This Row],[20D EMA]]</f>
        <v>-1.9610589718447643E-3</v>
      </c>
      <c r="T357">
        <f>(Table2[[#This Row],[Close Price]]-Table2[[#This Row],[50D EMA]])/Table2[[#This Row],[50D EMA]]</f>
        <v>8.0153912208386427E-3</v>
      </c>
      <c r="U357">
        <f>(Table2[[#This Row],[Close Price]]-Table2[[#This Row],[200D EMA]])/Table2[[#This Row],[200D EMA]]</f>
        <v>0.23903747348729701</v>
      </c>
      <c r="V357">
        <v>0.91132255180553501</v>
      </c>
      <c r="W357">
        <v>353.15</v>
      </c>
      <c r="X357">
        <v>359.7</v>
      </c>
      <c r="Y357">
        <v>352.3</v>
      </c>
      <c r="Z357">
        <v>362.5</v>
      </c>
      <c r="AA357">
        <v>307.3</v>
      </c>
      <c r="AB357">
        <v>368.3</v>
      </c>
      <c r="AC357">
        <f>(Table2[[#This Row],[Close Price]]/Table2[[#This Row],[Day Low]])-1</f>
        <v>8.7781396007362567E-3</v>
      </c>
      <c r="AD357">
        <f>(Table2[[#This Row],[Day High]]/Table2[[#This Row],[Close Price]])-1</f>
        <v>9.6842105263157396E-3</v>
      </c>
      <c r="AE357">
        <f>(Table2[[#This Row],[Close Price]]/Table2[[#This Row],[Current Week Low]])-1</f>
        <v>1.1212035197275094E-2</v>
      </c>
      <c r="AF357">
        <f>(Table2[[#This Row],[Current Week High]]/Table2[[#This Row],[Close Price]])-1</f>
        <v>1.7543859649122862E-2</v>
      </c>
      <c r="AG357">
        <f>(Table2[[#This Row],[Close Price]]/Table2[[#This Row],[Current Month Low]])-1</f>
        <v>0.15929059550927427</v>
      </c>
      <c r="AH357">
        <f>(Table2[[#This Row],[Current Month High]]/Table2[[#This Row],[Close Price]])-1</f>
        <v>3.3824561403508868E-2</v>
      </c>
      <c r="AI357">
        <v>10.792982456140299</v>
      </c>
      <c r="AJ357">
        <v>75.665680473372703</v>
      </c>
      <c r="AK357" t="str">
        <f>IF(AND(Table2[[#This Row],[20D EMA]]&gt;Table2[[#This Row],[50D EMA]],Table2[[#This Row],[50D EMA]]&gt;Table2[[#This Row],[200D EMA]]),"Uptrend","Downtrend/NoTrend")</f>
        <v>Uptrend</v>
      </c>
      <c r="AL357">
        <v>-0.11</v>
      </c>
      <c r="AM357" t="s">
        <v>3034</v>
      </c>
      <c r="AN357">
        <v>0.88</v>
      </c>
      <c r="AO357" t="s">
        <v>3033</v>
      </c>
      <c r="AQ357">
        <f>(Table2[[#This Row],[Sharpe Ratio]]-AVERAGE(Table2[Sharpe Ratio]))/_xlfn.STDEV.P(Table2[Sharpe Ratio])</f>
        <v>-0.64729278019234593</v>
      </c>
      <c r="AR3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-1.2734966411427409</v>
      </c>
      <c r="AS357">
        <f>_xlfn.RANK.AVG(Table2[[#This Row],[1Y Return vs Nifty Z-Score]],Table2[1Y Return vs Nifty Z-Score])</f>
        <v>411</v>
      </c>
      <c r="AT357">
        <f>_xlfn.RANK.AVG(Table2[[#This Row],[6M Return vs Nifty Z-Score]],Table2[6M Return vs Nifty Z-Score])</f>
        <v>119</v>
      </c>
      <c r="AU357">
        <f>_xlfn.RANK.AVG(Table2[[#This Row],[Sharpe Ratio Z-Score]],Table2[Sharpe Ratio Z-Score])</f>
        <v>524.5</v>
      </c>
      <c r="AV357">
        <f>(Table2[[#This Row],[Rank 1Y]]+Table2[[#This Row],[Rank 6M]]+Table2[[#This Row],[Rank Sharpe]])/3</f>
        <v>351.5</v>
      </c>
    </row>
    <row r="358" spans="1:48" x14ac:dyDescent="0.3">
      <c r="A358" t="s">
        <v>566</v>
      </c>
      <c r="B358" t="s">
        <v>567</v>
      </c>
      <c r="C358" t="s">
        <v>2992</v>
      </c>
      <c r="D358" t="s">
        <v>500</v>
      </c>
      <c r="E358">
        <v>33427.997073851999</v>
      </c>
      <c r="F358">
        <v>75.44</v>
      </c>
      <c r="G358">
        <v>5.2331845295333697</v>
      </c>
      <c r="H358">
        <f>(Table2[[#This Row],[1Y Return vs Nifty]]-AVERAGE(Table2[1Y Return vs Nifty]))/_xlfn.STDEV.P(Table2[1Y Return vs Nifty])</f>
        <v>-0.4699801399608044</v>
      </c>
      <c r="I358">
        <v>6.6504791416917097</v>
      </c>
      <c r="J358">
        <f>(Table2[[#This Row],[1M Return vs Nifty]]-AVERAGE(Table2[1M Return vs Nifty]))/_xlfn.STDEV.P(Table2[1M Return vs Nifty])</f>
        <v>0.38345918105701438</v>
      </c>
      <c r="K358">
        <v>12.859721256457201</v>
      </c>
      <c r="L358">
        <f>(Table2[[#This Row],[6M Return vs Nifty]]-AVERAGE(Table2[6M Return vs Nifty]))/_xlfn.STDEV.P(Table2[6M Return vs Nifty])</f>
        <v>8.3633063877740551E-3</v>
      </c>
      <c r="M358">
        <v>-6.7033644734168503</v>
      </c>
      <c r="N358">
        <f>(Table2[[#This Row],[1W Return vs Nifty]]-AVERAGE(Table2[1W Return vs Nifty]))/_xlfn.STDEV.P(Table2[1W Return vs Nifty])</f>
        <v>-1.1421022567738208</v>
      </c>
      <c r="O358">
        <v>72.5</v>
      </c>
      <c r="P358">
        <v>70.245228608584597</v>
      </c>
      <c r="Q358">
        <v>65.775218055306496</v>
      </c>
      <c r="R358">
        <v>66.016748376378303</v>
      </c>
      <c r="S358">
        <f>(Table2[[#This Row],[Close Price]]-Table2[[#This Row],[20D EMA]])/Table2[[#This Row],[20D EMA]]</f>
        <v>4.0551724137931004E-2</v>
      </c>
      <c r="T358">
        <f>(Table2[[#This Row],[Close Price]]-Table2[[#This Row],[50D EMA]])/Table2[[#This Row],[50D EMA]]</f>
        <v>7.395194654944226E-2</v>
      </c>
      <c r="U358">
        <f>(Table2[[#This Row],[Close Price]]-Table2[[#This Row],[200D EMA]])/Table2[[#This Row],[200D EMA]]</f>
        <v>0.14693652458235801</v>
      </c>
      <c r="V358">
        <v>2.4205363531405801</v>
      </c>
      <c r="W358">
        <v>75.2</v>
      </c>
      <c r="X358">
        <v>77.5</v>
      </c>
      <c r="Y358">
        <v>74.900000000000006</v>
      </c>
      <c r="Z358">
        <v>77.8</v>
      </c>
      <c r="AA358">
        <v>62.3</v>
      </c>
      <c r="AB358">
        <v>80</v>
      </c>
      <c r="AC358">
        <f>(Table2[[#This Row],[Close Price]]/Table2[[#This Row],[Day Low]])-1</f>
        <v>3.1914893617019935E-3</v>
      </c>
      <c r="AD358">
        <f>(Table2[[#This Row],[Day High]]/Table2[[#This Row],[Close Price]])-1</f>
        <v>2.7306468716861154E-2</v>
      </c>
      <c r="AE358">
        <f>(Table2[[#This Row],[Close Price]]/Table2[[#This Row],[Current Week Low]])-1</f>
        <v>7.209612817089317E-3</v>
      </c>
      <c r="AF358">
        <f>(Table2[[#This Row],[Current Week High]]/Table2[[#This Row],[Close Price]])-1</f>
        <v>3.1283138918345665E-2</v>
      </c>
      <c r="AG358">
        <f>(Table2[[#This Row],[Close Price]]/Table2[[#This Row],[Current Month Low]])-1</f>
        <v>0.21091492776886045</v>
      </c>
      <c r="AH358">
        <f>(Table2[[#This Row],[Current Month High]]/Table2[[#This Row],[Close Price]])-1</f>
        <v>6.0445387062566303E-2</v>
      </c>
      <c r="AI358">
        <v>6.0445387062566303</v>
      </c>
      <c r="AJ358">
        <v>34.955277280858603</v>
      </c>
      <c r="AK358" t="str">
        <f>IF(AND(Table2[[#This Row],[20D EMA]]&gt;Table2[[#This Row],[50D EMA]],Table2[[#This Row],[50D EMA]]&gt;Table2[[#This Row],[200D EMA]]),"Uptrend","Downtrend/NoTrend")</f>
        <v>Uptrend</v>
      </c>
      <c r="AL358">
        <v>-0.04</v>
      </c>
      <c r="AM358" t="s">
        <v>3034</v>
      </c>
      <c r="AN358">
        <v>11.1</v>
      </c>
      <c r="AO358" t="s">
        <v>3033</v>
      </c>
      <c r="AP358">
        <v>6.9022707109945999E-2</v>
      </c>
      <c r="AQ358">
        <f>(Table2[[#This Row],[Sharpe Ratio]]-AVERAGE(Table2[Sharpe Ratio]))/_xlfn.STDEV.P(Table2[Sharpe Ratio])</f>
        <v>0.13412396449802103</v>
      </c>
      <c r="AR3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-1.0861359447918157</v>
      </c>
      <c r="AS358">
        <f>_xlfn.RANK.AVG(Table2[[#This Row],[1Y Return vs Nifty Z-Score]],Table2[1Y Return vs Nifty Z-Score])</f>
        <v>465</v>
      </c>
      <c r="AT358">
        <f>_xlfn.RANK.AVG(Table2[[#This Row],[6M Return vs Nifty Z-Score]],Table2[6M Return vs Nifty Z-Score])</f>
        <v>298</v>
      </c>
      <c r="AU358">
        <f>_xlfn.RANK.AVG(Table2[[#This Row],[Sharpe Ratio Z-Score]],Table2[Sharpe Ratio Z-Score])</f>
        <v>293</v>
      </c>
      <c r="AV358">
        <f>(Table2[[#This Row],[Rank 1Y]]+Table2[[#This Row],[Rank 6M]]+Table2[[#This Row],[Rank Sharpe]])/3</f>
        <v>352</v>
      </c>
    </row>
    <row r="359" spans="1:48" x14ac:dyDescent="0.3">
      <c r="A359" t="s">
        <v>1277</v>
      </c>
      <c r="B359" t="s">
        <v>1278</v>
      </c>
      <c r="C359" t="s">
        <v>2998</v>
      </c>
      <c r="D359" t="s">
        <v>83</v>
      </c>
      <c r="E359">
        <v>8416.2488231909992</v>
      </c>
      <c r="F359">
        <v>210.44</v>
      </c>
      <c r="G359">
        <v>17.731191951847201</v>
      </c>
      <c r="H359">
        <f>(Table2[[#This Row],[1Y Return vs Nifty]]-AVERAGE(Table2[1Y Return vs Nifty]))/_xlfn.STDEV.P(Table2[1Y Return vs Nifty])</f>
        <v>-0.32175232396293652</v>
      </c>
      <c r="I359">
        <v>-8.6060811246806193</v>
      </c>
      <c r="J359">
        <f>(Table2[[#This Row],[1M Return vs Nifty]]-AVERAGE(Table2[1M Return vs Nifty]))/_xlfn.STDEV.P(Table2[1M Return vs Nifty])</f>
        <v>-1.0879917300575186</v>
      </c>
      <c r="K359">
        <v>10.179806032020601</v>
      </c>
      <c r="L359">
        <f>(Table2[[#This Row],[6M Return vs Nifty]]-AVERAGE(Table2[6M Return vs Nifty]))/_xlfn.STDEV.P(Table2[6M Return vs Nifty])</f>
        <v>-7.292178149950812E-2</v>
      </c>
      <c r="M359">
        <v>-7.2827989217326001</v>
      </c>
      <c r="N359">
        <f>(Table2[[#This Row],[1W Return vs Nifty]]-AVERAGE(Table2[1W Return vs Nifty]))/_xlfn.STDEV.P(Table2[1W Return vs Nifty])</f>
        <v>-1.2697251533584799</v>
      </c>
      <c r="O359">
        <v>216.33</v>
      </c>
      <c r="P359">
        <v>217.82109716252199</v>
      </c>
      <c r="Q359">
        <v>194.426745820398</v>
      </c>
      <c r="R359">
        <v>29.7813122929016</v>
      </c>
      <c r="S359">
        <f>(Table2[[#This Row],[Close Price]]-Table2[[#This Row],[20D EMA]])/Table2[[#This Row],[20D EMA]]</f>
        <v>-2.7226921832385773E-2</v>
      </c>
      <c r="T359">
        <f>(Table2[[#This Row],[Close Price]]-Table2[[#This Row],[50D EMA]])/Table2[[#This Row],[50D EMA]]</f>
        <v>-3.3886052630681444E-2</v>
      </c>
      <c r="U359">
        <f>(Table2[[#This Row],[Close Price]]-Table2[[#This Row],[200D EMA]])/Table2[[#This Row],[200D EMA]]</f>
        <v>8.2361375293470526E-2</v>
      </c>
      <c r="V359">
        <v>0.80621996536365503</v>
      </c>
      <c r="W359">
        <v>207.36</v>
      </c>
      <c r="X359">
        <v>216</v>
      </c>
      <c r="Y359">
        <v>207.1</v>
      </c>
      <c r="Z359">
        <v>216</v>
      </c>
      <c r="AA359">
        <v>189.55</v>
      </c>
      <c r="AB359">
        <v>225.99</v>
      </c>
      <c r="AC359">
        <f>(Table2[[#This Row],[Close Price]]/Table2[[#This Row],[Day Low]])-1</f>
        <v>1.4853395061728225E-2</v>
      </c>
      <c r="AD359">
        <f>(Table2[[#This Row],[Day High]]/Table2[[#This Row],[Close Price]])-1</f>
        <v>2.6420832541341976E-2</v>
      </c>
      <c r="AE359">
        <f>(Table2[[#This Row],[Close Price]]/Table2[[#This Row],[Current Week Low]])-1</f>
        <v>1.6127474649927587E-2</v>
      </c>
      <c r="AF359">
        <f>(Table2[[#This Row],[Current Week High]]/Table2[[#This Row],[Close Price]])-1</f>
        <v>2.6420832541341976E-2</v>
      </c>
      <c r="AG359">
        <f>(Table2[[#This Row],[Close Price]]/Table2[[#This Row],[Current Month Low]])-1</f>
        <v>0.11020838828805046</v>
      </c>
      <c r="AH359">
        <f>(Table2[[#This Row],[Current Month High]]/Table2[[#This Row],[Close Price]])-1</f>
        <v>7.3892796046379106E-2</v>
      </c>
      <c r="AI359">
        <v>21.649876449344202</v>
      </c>
      <c r="AJ359">
        <v>50.260621206711797</v>
      </c>
      <c r="AK359" t="str">
        <f>IF(AND(Table2[[#This Row],[20D EMA]]&gt;Table2[[#This Row],[50D EMA]],Table2[[#This Row],[50D EMA]]&gt;Table2[[#This Row],[200D EMA]]),"Uptrend","Downtrend/NoTrend")</f>
        <v>Downtrend/NoTrend</v>
      </c>
      <c r="AL359">
        <v>-0.15</v>
      </c>
      <c r="AM359" t="s">
        <v>3034</v>
      </c>
      <c r="AN359">
        <v>-3.93</v>
      </c>
      <c r="AO359" t="s">
        <v>3034</v>
      </c>
      <c r="AP359">
        <v>6.0264769736566998E-2</v>
      </c>
      <c r="AQ359">
        <f>(Table2[[#This Row],[Sharpe Ratio]]-AVERAGE(Table2[Sharpe Ratio]))/_xlfn.STDEV.P(Table2[Sharpe Ratio])</f>
        <v>3.4974000680942967E-2</v>
      </c>
      <c r="AR3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9">
        <f>_xlfn.RANK.AVG(Table2[[#This Row],[1Y Return vs Nifty Z-Score]],Table2[1Y Return vs Nifty Z-Score])</f>
        <v>403</v>
      </c>
      <c r="AT359">
        <f>_xlfn.RANK.AVG(Table2[[#This Row],[6M Return vs Nifty Z-Score]],Table2[6M Return vs Nifty Z-Score])</f>
        <v>337</v>
      </c>
      <c r="AU359">
        <f>_xlfn.RANK.AVG(Table2[[#This Row],[Sharpe Ratio Z-Score]],Table2[Sharpe Ratio Z-Score])</f>
        <v>325</v>
      </c>
      <c r="AV359">
        <f>(Table2[[#This Row],[Rank 1Y]]+Table2[[#This Row],[Rank 6M]]+Table2[[#This Row],[Rank Sharpe]])/3</f>
        <v>355</v>
      </c>
    </row>
    <row r="360" spans="1:48" x14ac:dyDescent="0.3">
      <c r="A360" t="s">
        <v>1068</v>
      </c>
      <c r="B360" t="s">
        <v>1069</v>
      </c>
      <c r="C360" t="s">
        <v>2994</v>
      </c>
      <c r="D360" t="s">
        <v>62</v>
      </c>
      <c r="E360">
        <v>11488.345969350001</v>
      </c>
      <c r="F360">
        <v>737.35</v>
      </c>
      <c r="G360">
        <v>54.0692625920979</v>
      </c>
      <c r="H360">
        <f>(Table2[[#This Row],[1Y Return vs Nifty]]-AVERAGE(Table2[1Y Return vs Nifty]))/_xlfn.STDEV.P(Table2[1Y Return vs Nifty])</f>
        <v>0.10922140381417537</v>
      </c>
      <c r="I360">
        <v>-1.3909033108720401</v>
      </c>
      <c r="J360">
        <f>(Table2[[#This Row],[1M Return vs Nifty]]-AVERAGE(Table2[1M Return vs Nifty]))/_xlfn.STDEV.P(Table2[1M Return vs Nifty])</f>
        <v>-0.39210879297222284</v>
      </c>
      <c r="K360">
        <v>25.847286773379199</v>
      </c>
      <c r="L360">
        <f>(Table2[[#This Row],[6M Return vs Nifty]]-AVERAGE(Table2[6M Return vs Nifty]))/_xlfn.STDEV.P(Table2[6M Return vs Nifty])</f>
        <v>0.4022919631074206</v>
      </c>
      <c r="M360">
        <v>-3.4530897964228302</v>
      </c>
      <c r="N360">
        <f>(Table2[[#This Row],[1W Return vs Nifty]]-AVERAGE(Table2[1W Return vs Nifty]))/_xlfn.STDEV.P(Table2[1W Return vs Nifty])</f>
        <v>-0.42621546374748848</v>
      </c>
      <c r="O360">
        <v>723.99</v>
      </c>
      <c r="P360">
        <v>696.46418661643997</v>
      </c>
      <c r="Q360">
        <v>580.86974375233797</v>
      </c>
      <c r="R360">
        <v>48.997348037834399</v>
      </c>
      <c r="S360">
        <f>(Table2[[#This Row],[Close Price]]-Table2[[#This Row],[20D EMA]])/Table2[[#This Row],[20D EMA]]</f>
        <v>1.8453293553778387E-2</v>
      </c>
      <c r="T360">
        <f>(Table2[[#This Row],[Close Price]]-Table2[[#This Row],[50D EMA]])/Table2[[#This Row],[50D EMA]]</f>
        <v>5.8704832451172216E-2</v>
      </c>
      <c r="U360">
        <f>(Table2[[#This Row],[Close Price]]-Table2[[#This Row],[200D EMA]])/Table2[[#This Row],[200D EMA]]</f>
        <v>0.26938957990275292</v>
      </c>
      <c r="V360">
        <v>0.55924217028106504</v>
      </c>
      <c r="W360">
        <v>719.2</v>
      </c>
      <c r="X360">
        <v>739.9</v>
      </c>
      <c r="Y360">
        <v>719.05</v>
      </c>
      <c r="Z360">
        <v>743.9</v>
      </c>
      <c r="AA360">
        <v>617.04999999999995</v>
      </c>
      <c r="AB360">
        <v>775</v>
      </c>
      <c r="AC360">
        <f>(Table2[[#This Row],[Close Price]]/Table2[[#This Row],[Day Low]])-1</f>
        <v>2.5236373748609431E-2</v>
      </c>
      <c r="AD360">
        <f>(Table2[[#This Row],[Day High]]/Table2[[#This Row],[Close Price]])-1</f>
        <v>3.4583305078998983E-3</v>
      </c>
      <c r="AE360">
        <f>(Table2[[#This Row],[Close Price]]/Table2[[#This Row],[Current Week Low]])-1</f>
        <v>2.5450246853487402E-2</v>
      </c>
      <c r="AF360">
        <f>(Table2[[#This Row],[Current Week High]]/Table2[[#This Row],[Close Price]])-1</f>
        <v>8.8831626771546102E-3</v>
      </c>
      <c r="AG360">
        <f>(Table2[[#This Row],[Close Price]]/Table2[[#This Row],[Current Month Low]])-1</f>
        <v>0.19495988979823364</v>
      </c>
      <c r="AH360">
        <f>(Table2[[#This Row],[Current Month High]]/Table2[[#This Row],[Close Price]])-1</f>
        <v>5.1061232793110367E-2</v>
      </c>
      <c r="AI360">
        <v>5.1061232793110296</v>
      </c>
      <c r="AJ360">
        <v>131.32549019607799</v>
      </c>
      <c r="AK360" t="str">
        <f>IF(AND(Table2[[#This Row],[20D EMA]]&gt;Table2[[#This Row],[50D EMA]],Table2[[#This Row],[50D EMA]]&gt;Table2[[#This Row],[200D EMA]]),"Uptrend","Downtrend/NoTrend")</f>
        <v>Uptrend</v>
      </c>
      <c r="AL360">
        <v>0.13</v>
      </c>
      <c r="AM360" t="s">
        <v>3033</v>
      </c>
      <c r="AN360">
        <v>-2.62</v>
      </c>
      <c r="AO360" t="s">
        <v>3034</v>
      </c>
      <c r="AP360">
        <v>-3.3514983327478001E-2</v>
      </c>
      <c r="AQ360">
        <f>(Table2[[#This Row],[Sharpe Ratio]]-AVERAGE(Table2[Sharpe Ratio]))/_xlfn.STDEV.P(Table2[Sharpe Ratio])</f>
        <v>-1.0267210910581188</v>
      </c>
      <c r="AR3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-1.333531980856234</v>
      </c>
      <c r="AS360">
        <f>_xlfn.RANK.AVG(Table2[[#This Row],[1Y Return vs Nifty Z-Score]],Table2[1Y Return vs Nifty Z-Score])</f>
        <v>250</v>
      </c>
      <c r="AT360">
        <f>_xlfn.RANK.AVG(Table2[[#This Row],[6M Return vs Nifty Z-Score]],Table2[6M Return vs Nifty Z-Score])</f>
        <v>208</v>
      </c>
      <c r="AU360">
        <f>_xlfn.RANK.AVG(Table2[[#This Row],[Sharpe Ratio Z-Score]],Table2[Sharpe Ratio Z-Score])</f>
        <v>609</v>
      </c>
      <c r="AV360">
        <f>(Table2[[#This Row],[Rank 1Y]]+Table2[[#This Row],[Rank 6M]]+Table2[[#This Row],[Rank Sharpe]])/3</f>
        <v>355.66666666666669</v>
      </c>
    </row>
    <row r="361" spans="1:48" x14ac:dyDescent="0.3">
      <c r="A361" t="s">
        <v>901</v>
      </c>
      <c r="B361" t="s">
        <v>902</v>
      </c>
      <c r="C361" t="s">
        <v>2994</v>
      </c>
      <c r="D361" t="s">
        <v>62</v>
      </c>
      <c r="E361">
        <v>15822.375</v>
      </c>
      <c r="F361">
        <v>6388.95</v>
      </c>
      <c r="G361">
        <v>44.248612516688802</v>
      </c>
      <c r="H361">
        <f>(Table2[[#This Row],[1Y Return vs Nifty]]-AVERAGE(Table2[1Y Return vs Nifty]))/_xlfn.STDEV.P(Table2[1Y Return vs Nifty])</f>
        <v>-7.2526438614728805E-3</v>
      </c>
      <c r="I361">
        <v>-0.64321149055714799</v>
      </c>
      <c r="J361">
        <f>(Table2[[#This Row],[1M Return vs Nifty]]-AVERAGE(Table2[1M Return vs Nifty]))/_xlfn.STDEV.P(Table2[1M Return vs Nifty])</f>
        <v>-0.31999608925484468</v>
      </c>
      <c r="K361">
        <v>1.8655910276169501</v>
      </c>
      <c r="L361">
        <f>(Table2[[#This Row],[6M Return vs Nifty]]-AVERAGE(Table2[6M Return vs Nifty]))/_xlfn.STDEV.P(Table2[6M Return vs Nifty])</f>
        <v>-0.32510203376431218</v>
      </c>
      <c r="M361">
        <v>-3.6803169692350601</v>
      </c>
      <c r="N361">
        <f>(Table2[[#This Row],[1W Return vs Nifty]]-AVERAGE(Table2[1W Return vs Nifty]))/_xlfn.STDEV.P(Table2[1W Return vs Nifty])</f>
        <v>-0.47626321299907781</v>
      </c>
      <c r="O361">
        <v>6237.67</v>
      </c>
      <c r="P361">
        <v>5949.9208772495804</v>
      </c>
      <c r="Q361">
        <v>5292.21504308164</v>
      </c>
      <c r="R361">
        <v>54.7221419375675</v>
      </c>
      <c r="S361">
        <f>(Table2[[#This Row],[Close Price]]-Table2[[#This Row],[20D EMA]])/Table2[[#This Row],[20D EMA]]</f>
        <v>2.4252645619277671E-2</v>
      </c>
      <c r="T361">
        <f>(Table2[[#This Row],[Close Price]]-Table2[[#This Row],[50D EMA]])/Table2[[#This Row],[50D EMA]]</f>
        <v>7.3787388405300233E-2</v>
      </c>
      <c r="U361">
        <f>(Table2[[#This Row],[Close Price]]-Table2[[#This Row],[200D EMA]])/Table2[[#This Row],[200D EMA]]</f>
        <v>0.20723552387616784</v>
      </c>
      <c r="V361">
        <v>0.44265456549085602</v>
      </c>
      <c r="W361">
        <v>6069.7</v>
      </c>
      <c r="X361">
        <v>6449.95</v>
      </c>
      <c r="Y361">
        <v>6069.7</v>
      </c>
      <c r="Z361">
        <v>6490</v>
      </c>
      <c r="AA361">
        <v>5468.05</v>
      </c>
      <c r="AB361">
        <v>6625</v>
      </c>
      <c r="AC361">
        <f>(Table2[[#This Row],[Close Price]]/Table2[[#This Row],[Day Low]])-1</f>
        <v>5.2597327709771546E-2</v>
      </c>
      <c r="AD361">
        <f>(Table2[[#This Row],[Day High]]/Table2[[#This Row],[Close Price]])-1</f>
        <v>9.5477347607979546E-3</v>
      </c>
      <c r="AE361">
        <f>(Table2[[#This Row],[Close Price]]/Table2[[#This Row],[Current Week Low]])-1</f>
        <v>5.2597327709771546E-2</v>
      </c>
      <c r="AF361">
        <f>(Table2[[#This Row],[Current Week High]]/Table2[[#This Row],[Close Price]])-1</f>
        <v>1.5816370452108819E-2</v>
      </c>
      <c r="AG361">
        <f>(Table2[[#This Row],[Close Price]]/Table2[[#This Row],[Current Month Low]])-1</f>
        <v>0.16841469993873504</v>
      </c>
      <c r="AH361">
        <f>(Table2[[#This Row],[Current Month High]]/Table2[[#This Row],[Close Price]])-1</f>
        <v>3.6946603119448529E-2</v>
      </c>
      <c r="AI361">
        <v>13.0224841327604</v>
      </c>
      <c r="AJ361">
        <v>75.039726027397194</v>
      </c>
      <c r="AK361" t="str">
        <f>IF(AND(Table2[[#This Row],[20D EMA]]&gt;Table2[[#This Row],[50D EMA]],Table2[[#This Row],[50D EMA]]&gt;Table2[[#This Row],[200D EMA]]),"Uptrend","Downtrend/NoTrend")</f>
        <v>Uptrend</v>
      </c>
      <c r="AL361">
        <v>0.23</v>
      </c>
      <c r="AM361" t="s">
        <v>3033</v>
      </c>
      <c r="AN361">
        <v>2.13</v>
      </c>
      <c r="AO361" t="s">
        <v>3033</v>
      </c>
      <c r="AP361">
        <v>4.4855652752000999E-2</v>
      </c>
      <c r="AQ361">
        <f>(Table2[[#This Row],[Sharpe Ratio]]-AVERAGE(Table2[Sharpe Ratio]))/_xlfn.STDEV.P(Table2[Sharpe Ratio])</f>
        <v>-0.1394749964215995</v>
      </c>
      <c r="AR3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-1.268088976301307</v>
      </c>
      <c r="AS361">
        <f>_xlfn.RANK.AVG(Table2[[#This Row],[1Y Return vs Nifty Z-Score]],Table2[1Y Return vs Nifty Z-Score])</f>
        <v>280</v>
      </c>
      <c r="AT361">
        <f>_xlfn.RANK.AVG(Table2[[#This Row],[6M Return vs Nifty Z-Score]],Table2[6M Return vs Nifty Z-Score])</f>
        <v>410</v>
      </c>
      <c r="AU361">
        <f>_xlfn.RANK.AVG(Table2[[#This Row],[Sharpe Ratio Z-Score]],Table2[Sharpe Ratio Z-Score])</f>
        <v>381</v>
      </c>
      <c r="AV361">
        <f>(Table2[[#This Row],[Rank 1Y]]+Table2[[#This Row],[Rank 6M]]+Table2[[#This Row],[Rank Sharpe]])/3</f>
        <v>357</v>
      </c>
    </row>
    <row r="362" spans="1:48" x14ac:dyDescent="0.3">
      <c r="A362" t="s">
        <v>1281</v>
      </c>
      <c r="B362" t="s">
        <v>1282</v>
      </c>
      <c r="C362" t="s">
        <v>2990</v>
      </c>
      <c r="D362" t="s">
        <v>418</v>
      </c>
      <c r="E362">
        <v>8379.1062450000009</v>
      </c>
      <c r="F362">
        <v>600.5</v>
      </c>
      <c r="G362">
        <v>26.4119290370576</v>
      </c>
      <c r="H362">
        <f>(Table2[[#This Row],[1Y Return vs Nifty]]-AVERAGE(Table2[1Y Return vs Nifty]))/_xlfn.STDEV.P(Table2[1Y Return vs Nifty])</f>
        <v>-0.21879777641681133</v>
      </c>
      <c r="I362">
        <v>13.138076895661801</v>
      </c>
      <c r="J362">
        <f>(Table2[[#This Row],[1M Return vs Nifty]]-AVERAGE(Table2[1M Return vs Nifty]))/_xlfn.STDEV.P(Table2[1M Return vs Nifty])</f>
        <v>1.0091691352899523</v>
      </c>
      <c r="K362">
        <v>38.653676272634499</v>
      </c>
      <c r="L362">
        <f>(Table2[[#This Row],[6M Return vs Nifty]]-AVERAGE(Table2[6M Return vs Nifty]))/_xlfn.STDEV.P(Table2[6M Return vs Nifty])</f>
        <v>0.79072533087732011</v>
      </c>
      <c r="M362">
        <v>-6.0700433369139999</v>
      </c>
      <c r="N362">
        <f>(Table2[[#This Row],[1W Return vs Nifty]]-AVERAGE(Table2[1W Return vs Nifty]))/_xlfn.STDEV.P(Table2[1W Return vs Nifty])</f>
        <v>-1.0026105884000798</v>
      </c>
      <c r="O362">
        <v>592.01</v>
      </c>
      <c r="P362">
        <v>559.59301482994601</v>
      </c>
      <c r="Q362">
        <v>496.12481899532497</v>
      </c>
      <c r="R362">
        <v>57.441303648015399</v>
      </c>
      <c r="S362">
        <f>(Table2[[#This Row],[Close Price]]-Table2[[#This Row],[20D EMA]])/Table2[[#This Row],[20D EMA]]</f>
        <v>1.4340973970034306E-2</v>
      </c>
      <c r="T362">
        <f>(Table2[[#This Row],[Close Price]]-Table2[[#This Row],[50D EMA]])/Table2[[#This Row],[50D EMA]]</f>
        <v>7.3101314859130531E-2</v>
      </c>
      <c r="U362">
        <f>(Table2[[#This Row],[Close Price]]-Table2[[#This Row],[200D EMA]])/Table2[[#This Row],[200D EMA]]</f>
        <v>0.2103808900672203</v>
      </c>
      <c r="V362">
        <v>1.61121832673853</v>
      </c>
      <c r="W362">
        <v>595.6</v>
      </c>
      <c r="X362">
        <v>618.79999999999995</v>
      </c>
      <c r="Y362">
        <v>595.6</v>
      </c>
      <c r="Z362">
        <v>634.5</v>
      </c>
      <c r="AA362">
        <v>486.45</v>
      </c>
      <c r="AB362">
        <v>672</v>
      </c>
      <c r="AC362">
        <f>(Table2[[#This Row],[Close Price]]/Table2[[#This Row],[Day Low]])-1</f>
        <v>8.2269979852249708E-3</v>
      </c>
      <c r="AD362">
        <f>(Table2[[#This Row],[Day High]]/Table2[[#This Row],[Close Price]])-1</f>
        <v>3.0474604496252944E-2</v>
      </c>
      <c r="AE362">
        <f>(Table2[[#This Row],[Close Price]]/Table2[[#This Row],[Current Week Low]])-1</f>
        <v>8.2269979852249708E-3</v>
      </c>
      <c r="AF362">
        <f>(Table2[[#This Row],[Current Week High]]/Table2[[#This Row],[Close Price]])-1</f>
        <v>5.6619483763530321E-2</v>
      </c>
      <c r="AG362">
        <f>(Table2[[#This Row],[Close Price]]/Table2[[#This Row],[Current Month Low]])-1</f>
        <v>0.23445369513824654</v>
      </c>
      <c r="AH362">
        <f>(Table2[[#This Row],[Current Month High]]/Table2[[#This Row],[Close Price]])-1</f>
        <v>0.11906744379683598</v>
      </c>
      <c r="AI362">
        <v>11.9067443796835</v>
      </c>
      <c r="AJ362">
        <v>55.791931508626199</v>
      </c>
      <c r="AK362" t="str">
        <f>IF(AND(Table2[[#This Row],[20D EMA]]&gt;Table2[[#This Row],[50D EMA]],Table2[[#This Row],[50D EMA]]&gt;Table2[[#This Row],[200D EMA]]),"Uptrend","Downtrend/NoTrend")</f>
        <v>Uptrend</v>
      </c>
      <c r="AL362">
        <v>7.0000000000000007E-2</v>
      </c>
      <c r="AM362" t="s">
        <v>3033</v>
      </c>
      <c r="AN362">
        <v>-2.42</v>
      </c>
      <c r="AO362" t="s">
        <v>3034</v>
      </c>
      <c r="AP362">
        <v>-2.3456794230000001E-2</v>
      </c>
      <c r="AQ362">
        <f>(Table2[[#This Row],[Sharpe Ratio]]-AVERAGE(Table2[Sharpe Ratio]))/_xlfn.STDEV.P(Table2[Sharpe Ratio])</f>
        <v>-0.91285077632949174</v>
      </c>
      <c r="AR3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-0.33436467497911049</v>
      </c>
      <c r="AS362">
        <f>_xlfn.RANK.AVG(Table2[[#This Row],[1Y Return vs Nifty Z-Score]],Table2[1Y Return vs Nifty Z-Score])</f>
        <v>350</v>
      </c>
      <c r="AT362">
        <f>_xlfn.RANK.AVG(Table2[[#This Row],[6M Return vs Nifty Z-Score]],Table2[6M Return vs Nifty Z-Score])</f>
        <v>127</v>
      </c>
      <c r="AU362">
        <f>_xlfn.RANK.AVG(Table2[[#This Row],[Sharpe Ratio Z-Score]],Table2[Sharpe Ratio Z-Score])</f>
        <v>595</v>
      </c>
      <c r="AV362">
        <f>(Table2[[#This Row],[Rank 1Y]]+Table2[[#This Row],[Rank 6M]]+Table2[[#This Row],[Rank Sharpe]])/3</f>
        <v>357.33333333333331</v>
      </c>
    </row>
    <row r="363" spans="1:48" x14ac:dyDescent="0.3">
      <c r="A363" t="s">
        <v>634</v>
      </c>
      <c r="B363" t="s">
        <v>635</v>
      </c>
      <c r="C363" t="s">
        <v>3003</v>
      </c>
      <c r="D363" t="s">
        <v>162</v>
      </c>
      <c r="E363">
        <v>28377.979105184899</v>
      </c>
      <c r="F363">
        <v>846.4</v>
      </c>
      <c r="G363">
        <v>48.706100006429899</v>
      </c>
      <c r="H363">
        <f>(Table2[[#This Row],[1Y Return vs Nifty]]-AVERAGE(Table2[1Y Return vs Nifty]))/_xlfn.STDEV.P(Table2[1Y Return vs Nifty])</f>
        <v>4.5613674193554936E-2</v>
      </c>
      <c r="I363">
        <v>-2.5392246254202</v>
      </c>
      <c r="J363">
        <f>(Table2[[#This Row],[1M Return vs Nifty]]-AVERAGE(Table2[1M Return vs Nifty]))/_xlfn.STDEV.P(Table2[1M Return vs Nifty])</f>
        <v>-0.50286104741508497</v>
      </c>
      <c r="K363">
        <v>8.4889704992515203</v>
      </c>
      <c r="L363">
        <f>(Table2[[#This Row],[6M Return vs Nifty]]-AVERAGE(Table2[6M Return vs Nifty]))/_xlfn.STDEV.P(Table2[6M Return vs Nifty])</f>
        <v>-0.12420687948725075</v>
      </c>
      <c r="M363">
        <v>0.94277129030092799</v>
      </c>
      <c r="N363">
        <f>(Table2[[#This Row],[1W Return vs Nifty]]-AVERAGE(Table2[1W Return vs Nifty]))/_xlfn.STDEV.P(Table2[1W Return vs Nifty])</f>
        <v>0.54199159833205546</v>
      </c>
      <c r="O363">
        <v>821.6</v>
      </c>
      <c r="P363">
        <v>821.06264559953797</v>
      </c>
      <c r="Q363">
        <v>746.80973523909495</v>
      </c>
      <c r="R363">
        <v>63.075574356413703</v>
      </c>
      <c r="S363">
        <f>(Table2[[#This Row],[Close Price]]-Table2[[#This Row],[20D EMA]])/Table2[[#This Row],[20D EMA]]</f>
        <v>3.0185004868549116E-2</v>
      </c>
      <c r="T363">
        <f>(Table2[[#This Row],[Close Price]]-Table2[[#This Row],[50D EMA]])/Table2[[#This Row],[50D EMA]]</f>
        <v>3.0859221931793926E-2</v>
      </c>
      <c r="U363">
        <f>(Table2[[#This Row],[Close Price]]-Table2[[#This Row],[200D EMA]])/Table2[[#This Row],[200D EMA]]</f>
        <v>0.13335426690577445</v>
      </c>
      <c r="V363">
        <v>1.2819504588911601</v>
      </c>
      <c r="W363">
        <v>836.25</v>
      </c>
      <c r="X363">
        <v>862.8</v>
      </c>
      <c r="Y363">
        <v>796.3</v>
      </c>
      <c r="Z363">
        <v>877.55</v>
      </c>
      <c r="AA363">
        <v>725</v>
      </c>
      <c r="AB363">
        <v>877.55</v>
      </c>
      <c r="AC363">
        <f>(Table2[[#This Row],[Close Price]]/Table2[[#This Row],[Day Low]])-1</f>
        <v>1.2137518684603776E-2</v>
      </c>
      <c r="AD363">
        <f>(Table2[[#This Row],[Day High]]/Table2[[#This Row],[Close Price]])-1</f>
        <v>1.937618147448017E-2</v>
      </c>
      <c r="AE363">
        <f>(Table2[[#This Row],[Close Price]]/Table2[[#This Row],[Current Week Low]])-1</f>
        <v>6.2915986437272364E-2</v>
      </c>
      <c r="AF363">
        <f>(Table2[[#This Row],[Current Week High]]/Table2[[#This Row],[Close Price]])-1</f>
        <v>3.6802930056710759E-2</v>
      </c>
      <c r="AG363">
        <f>(Table2[[#This Row],[Close Price]]/Table2[[#This Row],[Current Month Low]])-1</f>
        <v>0.16744827586206901</v>
      </c>
      <c r="AH363">
        <f>(Table2[[#This Row],[Current Month High]]/Table2[[#This Row],[Close Price]])-1</f>
        <v>3.6802930056710759E-2</v>
      </c>
      <c r="AI363">
        <v>16.965973534971599</v>
      </c>
      <c r="AJ363">
        <v>80.661686232657402</v>
      </c>
      <c r="AK363" t="str">
        <f>IF(AND(Table2[[#This Row],[20D EMA]]&gt;Table2[[#This Row],[50D EMA]],Table2[[#This Row],[50D EMA]]&gt;Table2[[#This Row],[200D EMA]]),"Uptrend","Downtrend/NoTrend")</f>
        <v>Uptrend</v>
      </c>
      <c r="AL363">
        <v>0</v>
      </c>
      <c r="AM363" t="s">
        <v>3032</v>
      </c>
      <c r="AN363">
        <v>3.9</v>
      </c>
      <c r="AO363" t="s">
        <v>3033</v>
      </c>
      <c r="AP363">
        <v>1.7009761153482999E-2</v>
      </c>
      <c r="AQ363">
        <f>(Table2[[#This Row],[Sharpe Ratio]]-AVERAGE(Table2[Sharpe Ratio]))/_xlfn.STDEV.P(Table2[Sharpe Ratio])</f>
        <v>-0.45472264284112579</v>
      </c>
      <c r="AR3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-0.4941852972178512</v>
      </c>
      <c r="AS363">
        <f>_xlfn.RANK.AVG(Table2[[#This Row],[1Y Return vs Nifty Z-Score]],Table2[1Y Return vs Nifty Z-Score])</f>
        <v>264</v>
      </c>
      <c r="AT363">
        <f>_xlfn.RANK.AVG(Table2[[#This Row],[6M Return vs Nifty Z-Score]],Table2[6M Return vs Nifty Z-Score])</f>
        <v>347</v>
      </c>
      <c r="AU363">
        <f>_xlfn.RANK.AVG(Table2[[#This Row],[Sharpe Ratio Z-Score]],Table2[Sharpe Ratio Z-Score])</f>
        <v>466</v>
      </c>
      <c r="AV363">
        <f>(Table2[[#This Row],[Rank 1Y]]+Table2[[#This Row],[Rank 6M]]+Table2[[#This Row],[Rank Sharpe]])/3</f>
        <v>359</v>
      </c>
    </row>
    <row r="364" spans="1:48" x14ac:dyDescent="0.3">
      <c r="A364" t="s">
        <v>1135</v>
      </c>
      <c r="B364" t="s">
        <v>1136</v>
      </c>
      <c r="C364" t="s">
        <v>3002</v>
      </c>
      <c r="D364" t="s">
        <v>284</v>
      </c>
      <c r="E364">
        <v>10212.628213824</v>
      </c>
      <c r="F364">
        <v>264.37</v>
      </c>
      <c r="G364">
        <v>39.0416163948546</v>
      </c>
      <c r="H364">
        <f>(Table2[[#This Row],[1Y Return vs Nifty]]-AVERAGE(Table2[1Y Return vs Nifty]))/_xlfn.STDEV.P(Table2[1Y Return vs Nifty])</f>
        <v>-6.9008221128201652E-2</v>
      </c>
      <c r="I364">
        <v>2.9060250279722601</v>
      </c>
      <c r="J364">
        <f>(Table2[[#This Row],[1M Return vs Nifty]]-AVERAGE(Table2[1M Return vs Nifty]))/_xlfn.STDEV.P(Table2[1M Return vs Nifty])</f>
        <v>2.2317460966713294E-2</v>
      </c>
      <c r="K364">
        <v>-7.95086971900826</v>
      </c>
      <c r="L364">
        <f>(Table2[[#This Row],[6M Return vs Nifty]]-AVERAGE(Table2[6M Return vs Nifty]))/_xlfn.STDEV.P(Table2[6M Return vs Nifty])</f>
        <v>-0.62284722631951162</v>
      </c>
      <c r="M364">
        <v>5.1033697560643398</v>
      </c>
      <c r="N364">
        <f>(Table2[[#This Row],[1W Return vs Nifty]]-AVERAGE(Table2[1W Return vs Nifty]))/_xlfn.STDEV.P(Table2[1W Return vs Nifty])</f>
        <v>1.4583810695998485</v>
      </c>
      <c r="O364">
        <v>254.73</v>
      </c>
      <c r="P364">
        <v>256.477277050868</v>
      </c>
      <c r="Q364">
        <v>243.019863283441</v>
      </c>
      <c r="R364">
        <v>73.411087727966105</v>
      </c>
      <c r="S364">
        <f>(Table2[[#This Row],[Close Price]]-Table2[[#This Row],[20D EMA]])/Table2[[#This Row],[20D EMA]]</f>
        <v>3.7843991677462469E-2</v>
      </c>
      <c r="T364">
        <f>(Table2[[#This Row],[Close Price]]-Table2[[#This Row],[50D EMA]])/Table2[[#This Row],[50D EMA]]</f>
        <v>3.0773575889011865E-2</v>
      </c>
      <c r="U364">
        <f>(Table2[[#This Row],[Close Price]]-Table2[[#This Row],[200D EMA]])/Table2[[#This Row],[200D EMA]]</f>
        <v>8.785346361444428E-2</v>
      </c>
      <c r="V364">
        <v>1.31340623035471</v>
      </c>
      <c r="W364">
        <v>263</v>
      </c>
      <c r="X364">
        <v>271.25</v>
      </c>
      <c r="Y364">
        <v>263</v>
      </c>
      <c r="Z364">
        <v>278.7</v>
      </c>
      <c r="AA364">
        <v>209</v>
      </c>
      <c r="AB364">
        <v>278.7</v>
      </c>
      <c r="AC364">
        <f>(Table2[[#This Row],[Close Price]]/Table2[[#This Row],[Day Low]])-1</f>
        <v>5.2091254752852922E-3</v>
      </c>
      <c r="AD364">
        <f>(Table2[[#This Row],[Day High]]/Table2[[#This Row],[Close Price]])-1</f>
        <v>2.6024132844119974E-2</v>
      </c>
      <c r="AE364">
        <f>(Table2[[#This Row],[Close Price]]/Table2[[#This Row],[Current Week Low]])-1</f>
        <v>5.2091254752852922E-3</v>
      </c>
      <c r="AF364">
        <f>(Table2[[#This Row],[Current Week High]]/Table2[[#This Row],[Close Price]])-1</f>
        <v>5.4204334833755752E-2</v>
      </c>
      <c r="AG364">
        <f>(Table2[[#This Row],[Close Price]]/Table2[[#This Row],[Current Month Low]])-1</f>
        <v>0.2649282296650719</v>
      </c>
      <c r="AH364">
        <f>(Table2[[#This Row],[Current Month High]]/Table2[[#This Row],[Close Price]])-1</f>
        <v>5.4204334833755752E-2</v>
      </c>
      <c r="AI364">
        <v>29.931535348186198</v>
      </c>
      <c r="AJ364">
        <v>74.7900826446281</v>
      </c>
      <c r="AK364" t="str">
        <f>IF(AND(Table2[[#This Row],[20D EMA]]&gt;Table2[[#This Row],[50D EMA]],Table2[[#This Row],[50D EMA]]&gt;Table2[[#This Row],[200D EMA]]),"Uptrend","Downtrend/NoTrend")</f>
        <v>Downtrend/NoTrend</v>
      </c>
      <c r="AL364">
        <v>-0.1</v>
      </c>
      <c r="AM364" t="s">
        <v>3034</v>
      </c>
      <c r="AN364">
        <v>12.14</v>
      </c>
      <c r="AO364" t="s">
        <v>3033</v>
      </c>
      <c r="AP364">
        <v>7.8903436199803001E-2</v>
      </c>
      <c r="AQ364">
        <f>(Table2[[#This Row],[Sharpe Ratio]]-AVERAGE(Table2[Sharpe Ratio]))/_xlfn.STDEV.P(Table2[Sharpe Ratio])</f>
        <v>0.24598522702811526</v>
      </c>
      <c r="AR3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4">
        <f>_xlfn.RANK.AVG(Table2[[#This Row],[1Y Return vs Nifty Z-Score]],Table2[1Y Return vs Nifty Z-Score])</f>
        <v>297</v>
      </c>
      <c r="AT364">
        <f>_xlfn.RANK.AVG(Table2[[#This Row],[6M Return vs Nifty Z-Score]],Table2[6M Return vs Nifty Z-Score])</f>
        <v>515</v>
      </c>
      <c r="AU364">
        <f>_xlfn.RANK.AVG(Table2[[#This Row],[Sharpe Ratio Z-Score]],Table2[Sharpe Ratio Z-Score])</f>
        <v>267</v>
      </c>
      <c r="AV364">
        <f>(Table2[[#This Row],[Rank 1Y]]+Table2[[#This Row],[Rank 6M]]+Table2[[#This Row],[Rank Sharpe]])/3</f>
        <v>359.66666666666669</v>
      </c>
    </row>
    <row r="365" spans="1:48" x14ac:dyDescent="0.3">
      <c r="A365" t="s">
        <v>1400</v>
      </c>
      <c r="B365" t="s">
        <v>1401</v>
      </c>
      <c r="C365" t="s">
        <v>602</v>
      </c>
      <c r="D365" t="s">
        <v>602</v>
      </c>
      <c r="E365">
        <v>7107.2855061699902</v>
      </c>
      <c r="F365">
        <v>554.15</v>
      </c>
      <c r="G365">
        <v>29.840130917793399</v>
      </c>
      <c r="H365">
        <f>(Table2[[#This Row],[1Y Return vs Nifty]]-AVERAGE(Table2[1Y Return vs Nifty]))/_xlfn.STDEV.P(Table2[1Y Return vs Nifty])</f>
        <v>-0.17813890493350629</v>
      </c>
      <c r="I365">
        <v>18.242082460754101</v>
      </c>
      <c r="J365">
        <f>(Table2[[#This Row],[1M Return vs Nifty]]-AVERAGE(Table2[1M Return vs Nifty]))/_xlfn.STDEV.P(Table2[1M Return vs Nifty])</f>
        <v>1.5014356428095068</v>
      </c>
      <c r="K365">
        <v>-8.3864550458473399</v>
      </c>
      <c r="L365">
        <f>(Table2[[#This Row],[6M Return vs Nifty]]-AVERAGE(Table2[6M Return vs Nifty]))/_xlfn.STDEV.P(Table2[6M Return vs Nifty])</f>
        <v>-0.63605905901170756</v>
      </c>
      <c r="M365">
        <v>-0.40279712085733299</v>
      </c>
      <c r="N365">
        <f>(Table2[[#This Row],[1W Return vs Nifty]]-AVERAGE(Table2[1W Return vs Nifty]))/_xlfn.STDEV.P(Table2[1W Return vs Nifty])</f>
        <v>0.24562444466352359</v>
      </c>
      <c r="O365">
        <v>500.35</v>
      </c>
      <c r="P365">
        <v>480.26071896381899</v>
      </c>
      <c r="Q365">
        <v>479.66601432605103</v>
      </c>
      <c r="R365">
        <v>76.818572873566396</v>
      </c>
      <c r="S365">
        <f>(Table2[[#This Row],[Close Price]]-Table2[[#This Row],[20D EMA]])/Table2[[#This Row],[20D EMA]]</f>
        <v>0.10752473268711892</v>
      </c>
      <c r="T365">
        <f>(Table2[[#This Row],[Close Price]]-Table2[[#This Row],[50D EMA]])/Table2[[#This Row],[50D EMA]]</f>
        <v>0.15385243497656848</v>
      </c>
      <c r="U365">
        <f>(Table2[[#This Row],[Close Price]]-Table2[[#This Row],[200D EMA]])/Table2[[#This Row],[200D EMA]]</f>
        <v>0.15528301661855651</v>
      </c>
      <c r="V365">
        <v>2.3101302533708501</v>
      </c>
      <c r="W365">
        <v>531.95000000000005</v>
      </c>
      <c r="X365">
        <v>559</v>
      </c>
      <c r="Y365">
        <v>529.1</v>
      </c>
      <c r="Z365">
        <v>559</v>
      </c>
      <c r="AA365">
        <v>394.7</v>
      </c>
      <c r="AB365">
        <v>566</v>
      </c>
      <c r="AC365">
        <f>(Table2[[#This Row],[Close Price]]/Table2[[#This Row],[Day Low]])-1</f>
        <v>4.1733245605789948E-2</v>
      </c>
      <c r="AD365">
        <f>(Table2[[#This Row],[Day High]]/Table2[[#This Row],[Close Price]])-1</f>
        <v>8.7521429215917657E-3</v>
      </c>
      <c r="AE365">
        <f>(Table2[[#This Row],[Close Price]]/Table2[[#This Row],[Current Week Low]])-1</f>
        <v>4.7344547344547294E-2</v>
      </c>
      <c r="AF365">
        <f>(Table2[[#This Row],[Current Week High]]/Table2[[#This Row],[Close Price]])-1</f>
        <v>8.7521429215917657E-3</v>
      </c>
      <c r="AG365">
        <f>(Table2[[#This Row],[Close Price]]/Table2[[#This Row],[Current Month Low]])-1</f>
        <v>0.40397770458576132</v>
      </c>
      <c r="AH365">
        <f>(Table2[[#This Row],[Current Month High]]/Table2[[#This Row],[Close Price]])-1</f>
        <v>2.1384101777497166E-2</v>
      </c>
      <c r="AI365">
        <v>20.184065686185999</v>
      </c>
      <c r="AJ365">
        <v>75.391675898085097</v>
      </c>
      <c r="AK365" t="str">
        <f>IF(AND(Table2[[#This Row],[20D EMA]]&gt;Table2[[#This Row],[50D EMA]],Table2[[#This Row],[50D EMA]]&gt;Table2[[#This Row],[200D EMA]]),"Uptrend","Downtrend/NoTrend")</f>
        <v>Uptrend</v>
      </c>
      <c r="AL365">
        <v>0.03</v>
      </c>
      <c r="AM365" t="s">
        <v>3033</v>
      </c>
      <c r="AN365">
        <v>25.57</v>
      </c>
      <c r="AO365" t="s">
        <v>3033</v>
      </c>
      <c r="AP365">
        <v>9.6337887263297006E-2</v>
      </c>
      <c r="AQ365">
        <f>(Table2[[#This Row],[Sharpe Ratio]]-AVERAGE(Table2[Sharpe Ratio]))/_xlfn.STDEV.P(Table2[Sharpe Ratio])</f>
        <v>0.44336334454816645</v>
      </c>
      <c r="AR3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1.3762254680759831</v>
      </c>
      <c r="AS365">
        <f>_xlfn.RANK.AVG(Table2[[#This Row],[1Y Return vs Nifty Z-Score]],Table2[1Y Return vs Nifty Z-Score])</f>
        <v>332</v>
      </c>
      <c r="AT365">
        <f>_xlfn.RANK.AVG(Table2[[#This Row],[6M Return vs Nifty Z-Score]],Table2[6M Return vs Nifty Z-Score])</f>
        <v>520</v>
      </c>
      <c r="AU365">
        <f>_xlfn.RANK.AVG(Table2[[#This Row],[Sharpe Ratio Z-Score]],Table2[Sharpe Ratio Z-Score])</f>
        <v>230</v>
      </c>
      <c r="AV365">
        <f>(Table2[[#This Row],[Rank 1Y]]+Table2[[#This Row],[Rank 6M]]+Table2[[#This Row],[Rank Sharpe]])/3</f>
        <v>360.66666666666669</v>
      </c>
    </row>
    <row r="366" spans="1:48" x14ac:dyDescent="0.3">
      <c r="A366" t="s">
        <v>414</v>
      </c>
      <c r="B366" t="s">
        <v>415</v>
      </c>
      <c r="C366" t="s">
        <v>2988</v>
      </c>
      <c r="D366" t="s">
        <v>32</v>
      </c>
      <c r="E366">
        <v>56134.394787780002</v>
      </c>
      <c r="F366">
        <v>123.9</v>
      </c>
      <c r="G366">
        <v>46.929284966336603</v>
      </c>
      <c r="H366">
        <f>(Table2[[#This Row],[1Y Return vs Nifty]]-AVERAGE(Table2[1Y Return vs Nifty]))/_xlfn.STDEV.P(Table2[1Y Return vs Nifty])</f>
        <v>2.4540441963354077E-2</v>
      </c>
      <c r="I366">
        <v>-9.3435383779481391</v>
      </c>
      <c r="J366">
        <f>(Table2[[#This Row],[1M Return vs Nifty]]-AVERAGE(Table2[1M Return vs Nifty]))/_xlfn.STDEV.P(Table2[1M Return vs Nifty])</f>
        <v>-1.1591173395188006</v>
      </c>
      <c r="K366">
        <v>1.8293362291163699</v>
      </c>
      <c r="L366">
        <f>(Table2[[#This Row],[6M Return vs Nifty]]-AVERAGE(Table2[6M Return vs Nifty]))/_xlfn.STDEV.P(Table2[6M Return vs Nifty])</f>
        <v>-0.32620168589344811</v>
      </c>
      <c r="M366">
        <v>-1.3621896861622</v>
      </c>
      <c r="N366">
        <f>(Table2[[#This Row],[1W Return vs Nifty]]-AVERAGE(Table2[1W Return vs Nifty]))/_xlfn.STDEV.P(Table2[1W Return vs Nifty])</f>
        <v>3.4314160123325332E-2</v>
      </c>
      <c r="O366">
        <v>124.3</v>
      </c>
      <c r="P366">
        <v>128.721847335512</v>
      </c>
      <c r="Q366">
        <v>121.135361394252</v>
      </c>
      <c r="R366">
        <v>49.963623291938497</v>
      </c>
      <c r="S366">
        <f>(Table2[[#This Row],[Close Price]]-Table2[[#This Row],[20D EMA]])/Table2[[#This Row],[20D EMA]]</f>
        <v>-3.2180209171358927E-3</v>
      </c>
      <c r="T366">
        <f>(Table2[[#This Row],[Close Price]]-Table2[[#This Row],[50D EMA]])/Table2[[#This Row],[50D EMA]]</f>
        <v>-3.745943237548402E-2</v>
      </c>
      <c r="U366">
        <f>(Table2[[#This Row],[Close Price]]-Table2[[#This Row],[200D EMA]])/Table2[[#This Row],[200D EMA]]</f>
        <v>2.2822721407914085E-2</v>
      </c>
      <c r="V366">
        <v>0.77510225902640995</v>
      </c>
      <c r="W366">
        <v>122.24</v>
      </c>
      <c r="X366">
        <v>124.46</v>
      </c>
      <c r="Y366">
        <v>119.37</v>
      </c>
      <c r="Z366">
        <v>124.46</v>
      </c>
      <c r="AA366">
        <v>109.55</v>
      </c>
      <c r="AB366">
        <v>137.44999999999999</v>
      </c>
      <c r="AC366">
        <f>(Table2[[#This Row],[Close Price]]/Table2[[#This Row],[Day Low]])-1</f>
        <v>1.3579842931937369E-2</v>
      </c>
      <c r="AD366">
        <f>(Table2[[#This Row],[Day High]]/Table2[[#This Row],[Close Price]])-1</f>
        <v>4.5197740112994378E-3</v>
      </c>
      <c r="AE366">
        <f>(Table2[[#This Row],[Close Price]]/Table2[[#This Row],[Current Week Low]])-1</f>
        <v>3.7949233475747635E-2</v>
      </c>
      <c r="AF366">
        <f>(Table2[[#This Row],[Current Week High]]/Table2[[#This Row],[Close Price]])-1</f>
        <v>4.5197740112994378E-3</v>
      </c>
      <c r="AG366">
        <f>(Table2[[#This Row],[Close Price]]/Table2[[#This Row],[Current Month Low]])-1</f>
        <v>0.13099041533546329</v>
      </c>
      <c r="AH366">
        <f>(Table2[[#This Row],[Current Month High]]/Table2[[#This Row],[Close Price]])-1</f>
        <v>0.10936238902340589</v>
      </c>
      <c r="AI366">
        <v>27.4818401937045</v>
      </c>
      <c r="AJ366">
        <v>78.273381294963997</v>
      </c>
      <c r="AK366" t="str">
        <f>IF(AND(Table2[[#This Row],[20D EMA]]&gt;Table2[[#This Row],[50D EMA]],Table2[[#This Row],[50D EMA]]&gt;Table2[[#This Row],[200D EMA]]),"Uptrend","Downtrend/NoTrend")</f>
        <v>Downtrend/NoTrend</v>
      </c>
      <c r="AL366">
        <v>-0.24</v>
      </c>
      <c r="AM366" t="s">
        <v>3034</v>
      </c>
      <c r="AN366">
        <v>2.35</v>
      </c>
      <c r="AO366" t="s">
        <v>3033</v>
      </c>
      <c r="AP366">
        <v>3.8170761331873998E-2</v>
      </c>
      <c r="AQ366">
        <f>(Table2[[#This Row],[Sharpe Ratio]]-AVERAGE(Table2[Sharpe Ratio]))/_xlfn.STDEV.P(Table2[Sharpe Ratio])</f>
        <v>-0.2151556863111371</v>
      </c>
      <c r="AR3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6">
        <f>_xlfn.RANK.AVG(Table2[[#This Row],[1Y Return vs Nifty Z-Score]],Table2[1Y Return vs Nifty Z-Score])</f>
        <v>272</v>
      </c>
      <c r="AT366">
        <f>_xlfn.RANK.AVG(Table2[[#This Row],[6M Return vs Nifty Z-Score]],Table2[6M Return vs Nifty Z-Score])</f>
        <v>411</v>
      </c>
      <c r="AU366">
        <f>_xlfn.RANK.AVG(Table2[[#This Row],[Sharpe Ratio Z-Score]],Table2[Sharpe Ratio Z-Score])</f>
        <v>399</v>
      </c>
      <c r="AV366">
        <f>(Table2[[#This Row],[Rank 1Y]]+Table2[[#This Row],[Rank 6M]]+Table2[[#This Row],[Rank Sharpe]])/3</f>
        <v>360.66666666666669</v>
      </c>
    </row>
    <row r="367" spans="1:48" x14ac:dyDescent="0.3">
      <c r="A367" t="s">
        <v>608</v>
      </c>
      <c r="B367" t="s">
        <v>609</v>
      </c>
      <c r="C367" t="s">
        <v>2995</v>
      </c>
      <c r="D367" t="s">
        <v>230</v>
      </c>
      <c r="E367">
        <v>30161.235199999999</v>
      </c>
      <c r="F367">
        <v>2751.35</v>
      </c>
      <c r="G367">
        <v>-5.0642307150940304</v>
      </c>
      <c r="H367">
        <f>(Table2[[#This Row],[1Y Return vs Nifty]]-AVERAGE(Table2[1Y Return vs Nifty]))/_xlfn.STDEV.P(Table2[1Y Return vs Nifty])</f>
        <v>-0.59210867777949017</v>
      </c>
      <c r="I367">
        <v>10.4602185106882</v>
      </c>
      <c r="J367">
        <f>(Table2[[#This Row],[1M Return vs Nifty]]-AVERAGE(Table2[1M Return vs Nifty]))/_xlfn.STDEV.P(Table2[1M Return vs Nifty])</f>
        <v>0.75089747433829124</v>
      </c>
      <c r="K367">
        <v>13.351827997430499</v>
      </c>
      <c r="L367">
        <f>(Table2[[#This Row],[6M Return vs Nifty]]-AVERAGE(Table2[6M Return vs Nifty]))/_xlfn.STDEV.P(Table2[6M Return vs Nifty])</f>
        <v>2.3289502308149853E-2</v>
      </c>
      <c r="M367">
        <v>-0.57028108096457497</v>
      </c>
      <c r="N367">
        <f>(Table2[[#This Row],[1W Return vs Nifty]]-AVERAGE(Table2[1W Return vs Nifty]))/_xlfn.STDEV.P(Table2[1W Return vs Nifty])</f>
        <v>0.20873539158342777</v>
      </c>
      <c r="O367">
        <v>2631.54</v>
      </c>
      <c r="P367">
        <v>2448.9287410731699</v>
      </c>
      <c r="Q367">
        <v>2232.5371647663501</v>
      </c>
      <c r="R367">
        <v>64.718027383222505</v>
      </c>
      <c r="S367">
        <f>(Table2[[#This Row],[Close Price]]-Table2[[#This Row],[20D EMA]])/Table2[[#This Row],[20D EMA]]</f>
        <v>4.5528473821412535E-2</v>
      </c>
      <c r="T367">
        <f>(Table2[[#This Row],[Close Price]]-Table2[[#This Row],[50D EMA]])/Table2[[#This Row],[50D EMA]]</f>
        <v>0.12349124490829524</v>
      </c>
      <c r="U367">
        <f>(Table2[[#This Row],[Close Price]]-Table2[[#This Row],[200D EMA]])/Table2[[#This Row],[200D EMA]]</f>
        <v>0.23238709904654467</v>
      </c>
      <c r="V367">
        <v>0.71870753531779596</v>
      </c>
      <c r="W367">
        <v>2700.05</v>
      </c>
      <c r="X367">
        <v>2765.7</v>
      </c>
      <c r="Y367">
        <v>2695</v>
      </c>
      <c r="Z367">
        <v>2813.95</v>
      </c>
      <c r="AA367">
        <v>2396</v>
      </c>
      <c r="AB367">
        <v>2855</v>
      </c>
      <c r="AC367">
        <f>(Table2[[#This Row],[Close Price]]/Table2[[#This Row],[Day Low]])-1</f>
        <v>1.8999648154663706E-2</v>
      </c>
      <c r="AD367">
        <f>(Table2[[#This Row],[Day High]]/Table2[[#This Row],[Close Price]])-1</f>
        <v>5.215621422210992E-3</v>
      </c>
      <c r="AE367">
        <f>(Table2[[#This Row],[Close Price]]/Table2[[#This Row],[Current Week Low]])-1</f>
        <v>2.0909090909090766E-2</v>
      </c>
      <c r="AF367">
        <f>(Table2[[#This Row],[Current Week High]]/Table2[[#This Row],[Close Price]])-1</f>
        <v>2.2752466970759722E-2</v>
      </c>
      <c r="AG367">
        <f>(Table2[[#This Row],[Close Price]]/Table2[[#This Row],[Current Month Low]])-1</f>
        <v>0.14830968280467438</v>
      </c>
      <c r="AH367">
        <f>(Table2[[#This Row],[Current Month High]]/Table2[[#This Row],[Close Price]])-1</f>
        <v>3.7672415359732536E-2</v>
      </c>
      <c r="AI367">
        <v>3.7672415359732501</v>
      </c>
      <c r="AJ367">
        <v>46.723016211603998</v>
      </c>
      <c r="AK367" t="str">
        <f>IF(AND(Table2[[#This Row],[20D EMA]]&gt;Table2[[#This Row],[50D EMA]],Table2[[#This Row],[50D EMA]]&gt;Table2[[#This Row],[200D EMA]]),"Uptrend","Downtrend/NoTrend")</f>
        <v>Uptrend</v>
      </c>
      <c r="AL367">
        <v>0.26</v>
      </c>
      <c r="AM367" t="s">
        <v>3033</v>
      </c>
      <c r="AN367">
        <v>5.35</v>
      </c>
      <c r="AO367" t="s">
        <v>3033</v>
      </c>
      <c r="AP367">
        <v>8.0301895998023995E-2</v>
      </c>
      <c r="AQ367">
        <f>(Table2[[#This Row],[Sharpe Ratio]]-AVERAGE(Table2[Sharpe Ratio]))/_xlfn.STDEV.P(Table2[Sharpe Ratio])</f>
        <v>0.26181740673914156</v>
      </c>
      <c r="AR3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0.65263109718952028</v>
      </c>
      <c r="AS367">
        <f>_xlfn.RANK.AVG(Table2[[#This Row],[1Y Return vs Nifty Z-Score]],Table2[1Y Return vs Nifty Z-Score])</f>
        <v>531</v>
      </c>
      <c r="AT367">
        <f>_xlfn.RANK.AVG(Table2[[#This Row],[6M Return vs Nifty Z-Score]],Table2[6M Return vs Nifty Z-Score])</f>
        <v>293</v>
      </c>
      <c r="AU367">
        <f>_xlfn.RANK.AVG(Table2[[#This Row],[Sharpe Ratio Z-Score]],Table2[Sharpe Ratio Z-Score])</f>
        <v>264</v>
      </c>
      <c r="AV367">
        <f>(Table2[[#This Row],[Rank 1Y]]+Table2[[#This Row],[Rank 6M]]+Table2[[#This Row],[Rank Sharpe]])/3</f>
        <v>362.66666666666669</v>
      </c>
    </row>
    <row r="368" spans="1:48" x14ac:dyDescent="0.3">
      <c r="A368" t="s">
        <v>1173</v>
      </c>
      <c r="B368" t="s">
        <v>1174</v>
      </c>
      <c r="C368" t="s">
        <v>2991</v>
      </c>
      <c r="D368" t="s">
        <v>46</v>
      </c>
      <c r="E368">
        <v>9684.313451</v>
      </c>
      <c r="F368">
        <v>349.85</v>
      </c>
      <c r="G368">
        <v>19.4186919155201</v>
      </c>
      <c r="H368">
        <f>(Table2[[#This Row],[1Y Return vs Nifty]]-AVERAGE(Table2[1Y Return vs Nifty]))/_xlfn.STDEV.P(Table2[1Y Return vs Nifty])</f>
        <v>-0.30173837888676963</v>
      </c>
      <c r="I368">
        <v>20.815778692767001</v>
      </c>
      <c r="J368">
        <f>(Table2[[#This Row],[1M Return vs Nifty]]-AVERAGE(Table2[1M Return vs Nifty]))/_xlfn.STDEV.P(Table2[1M Return vs Nifty])</f>
        <v>1.7496611667419668</v>
      </c>
      <c r="K368">
        <v>20.300171237413799</v>
      </c>
      <c r="L368">
        <f>(Table2[[#This Row],[6M Return vs Nifty]]-AVERAGE(Table2[6M Return vs Nifty]))/_xlfn.STDEV.P(Table2[6M Return vs Nifty])</f>
        <v>0.23404120287800018</v>
      </c>
      <c r="M368">
        <v>-8.9330508443576093</v>
      </c>
      <c r="N368">
        <f>(Table2[[#This Row],[1W Return vs Nifty]]-AVERAGE(Table2[1W Return vs Nifty]))/_xlfn.STDEV.P(Table2[1W Return vs Nifty])</f>
        <v>-1.633200143621812</v>
      </c>
      <c r="O368">
        <v>342.98</v>
      </c>
      <c r="P368">
        <v>311.85143833377498</v>
      </c>
      <c r="Q368">
        <v>278.66363536534402</v>
      </c>
      <c r="R368">
        <v>44.063056949375799</v>
      </c>
      <c r="S368">
        <f>(Table2[[#This Row],[Close Price]]-Table2[[#This Row],[20D EMA]])/Table2[[#This Row],[20D EMA]]</f>
        <v>2.0030322467782389E-2</v>
      </c>
      <c r="T368">
        <f>(Table2[[#This Row],[Close Price]]-Table2[[#This Row],[50D EMA]])/Table2[[#This Row],[50D EMA]]</f>
        <v>0.12184828092905936</v>
      </c>
      <c r="U368">
        <f>(Table2[[#This Row],[Close Price]]-Table2[[#This Row],[200D EMA]])/Table2[[#This Row],[200D EMA]]</f>
        <v>0.2554562404288116</v>
      </c>
      <c r="V368">
        <v>1.04226271554106</v>
      </c>
      <c r="W368">
        <v>344.6</v>
      </c>
      <c r="X368">
        <v>355.95</v>
      </c>
      <c r="Y368">
        <v>342.55</v>
      </c>
      <c r="Z368">
        <v>363</v>
      </c>
      <c r="AA368">
        <v>283</v>
      </c>
      <c r="AB368">
        <v>407</v>
      </c>
      <c r="AC368">
        <f>(Table2[[#This Row],[Close Price]]/Table2[[#This Row],[Day Low]])-1</f>
        <v>1.5235055136390008E-2</v>
      </c>
      <c r="AD368">
        <f>(Table2[[#This Row],[Day High]]/Table2[[#This Row],[Close Price]])-1</f>
        <v>1.7436044018865227E-2</v>
      </c>
      <c r="AE368">
        <f>(Table2[[#This Row],[Close Price]]/Table2[[#This Row],[Current Week Low]])-1</f>
        <v>2.1310757553641757E-2</v>
      </c>
      <c r="AF368">
        <f>(Table2[[#This Row],[Current Week High]]/Table2[[#This Row],[Close Price]])-1</f>
        <v>3.7587537516078351E-2</v>
      </c>
      <c r="AG368">
        <f>(Table2[[#This Row],[Close Price]]/Table2[[#This Row],[Current Month Low]])-1</f>
        <v>0.2362190812720848</v>
      </c>
      <c r="AH368">
        <f>(Table2[[#This Row],[Current Month High]]/Table2[[#This Row],[Close Price]])-1</f>
        <v>0.16335572388166342</v>
      </c>
      <c r="AI368">
        <v>16.335572388166302</v>
      </c>
      <c r="AJ368">
        <v>47.771911298838397</v>
      </c>
      <c r="AK368" t="str">
        <f>IF(AND(Table2[[#This Row],[20D EMA]]&gt;Table2[[#This Row],[50D EMA]],Table2[[#This Row],[50D EMA]]&gt;Table2[[#This Row],[200D EMA]]),"Uptrend","Downtrend/NoTrend")</f>
        <v>Uptrend</v>
      </c>
      <c r="AL368">
        <v>0.25</v>
      </c>
      <c r="AM368" t="s">
        <v>3033</v>
      </c>
      <c r="AN368">
        <v>-6.29</v>
      </c>
      <c r="AO368" t="s">
        <v>3034</v>
      </c>
      <c r="AP368">
        <v>1.7419706089305001E-2</v>
      </c>
      <c r="AQ368">
        <f>(Table2[[#This Row],[Sharpe Ratio]]-AVERAGE(Table2[Sharpe Ratio]))/_xlfn.STDEV.P(Table2[Sharpe Ratio])</f>
        <v>-0.45008159280606891</v>
      </c>
      <c r="AR3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-0.40131774569468348</v>
      </c>
      <c r="AS368">
        <f>_xlfn.RANK.AVG(Table2[[#This Row],[1Y Return vs Nifty Z-Score]],Table2[1Y Return vs Nifty Z-Score])</f>
        <v>388</v>
      </c>
      <c r="AT368">
        <f>_xlfn.RANK.AVG(Table2[[#This Row],[6M Return vs Nifty Z-Score]],Table2[6M Return vs Nifty Z-Score])</f>
        <v>246</v>
      </c>
      <c r="AU368">
        <f>_xlfn.RANK.AVG(Table2[[#This Row],[Sharpe Ratio Z-Score]],Table2[Sharpe Ratio Z-Score])</f>
        <v>462</v>
      </c>
      <c r="AV368">
        <f>(Table2[[#This Row],[Rank 1Y]]+Table2[[#This Row],[Rank 6M]]+Table2[[#This Row],[Rank Sharpe]])/3</f>
        <v>365.33333333333331</v>
      </c>
    </row>
    <row r="369" spans="1:48" x14ac:dyDescent="0.3">
      <c r="A369" t="s">
        <v>1404</v>
      </c>
      <c r="B369" t="s">
        <v>1405</v>
      </c>
      <c r="C369" t="s">
        <v>602</v>
      </c>
      <c r="D369" t="s">
        <v>602</v>
      </c>
      <c r="E369">
        <v>7092.4065479999999</v>
      </c>
      <c r="F369">
        <v>353.7</v>
      </c>
      <c r="G369">
        <v>-16.736030292959502</v>
      </c>
      <c r="H369">
        <f>(Table2[[#This Row],[1Y Return vs Nifty]]-AVERAGE(Table2[1Y Return vs Nifty]))/_xlfn.STDEV.P(Table2[1Y Return vs Nifty])</f>
        <v>-0.73053757302105926</v>
      </c>
      <c r="I369">
        <v>-1.9375687967167801</v>
      </c>
      <c r="J369">
        <f>(Table2[[#This Row],[1M Return vs Nifty]]-AVERAGE(Table2[1M Return vs Nifty]))/_xlfn.STDEV.P(Table2[1M Return vs Nifty])</f>
        <v>-0.44483309079406591</v>
      </c>
      <c r="K369">
        <v>4.8744463041798198</v>
      </c>
      <c r="L369">
        <f>(Table2[[#This Row],[6M Return vs Nifty]]-AVERAGE(Table2[6M Return vs Nifty]))/_xlfn.STDEV.P(Table2[6M Return vs Nifty])</f>
        <v>-0.23383979406158328</v>
      </c>
      <c r="M369">
        <v>-4.4898327647417302</v>
      </c>
      <c r="N369">
        <f>(Table2[[#This Row],[1W Return vs Nifty]]-AVERAGE(Table2[1W Return vs Nifty]))/_xlfn.STDEV.P(Table2[1W Return vs Nifty])</f>
        <v>-0.65456250285644912</v>
      </c>
      <c r="O369">
        <v>350.42</v>
      </c>
      <c r="P369">
        <v>345.819530056014</v>
      </c>
      <c r="Q369">
        <v>340.46322486603299</v>
      </c>
      <c r="R369">
        <v>51.891229703940297</v>
      </c>
      <c r="S369">
        <f>(Table2[[#This Row],[Close Price]]-Table2[[#This Row],[20D EMA]])/Table2[[#This Row],[20D EMA]]</f>
        <v>9.3601963358255023E-3</v>
      </c>
      <c r="T369">
        <f>(Table2[[#This Row],[Close Price]]-Table2[[#This Row],[50D EMA]])/Table2[[#This Row],[50D EMA]]</f>
        <v>2.2787810574809206E-2</v>
      </c>
      <c r="U369">
        <f>(Table2[[#This Row],[Close Price]]-Table2[[#This Row],[200D EMA]])/Table2[[#This Row],[200D EMA]]</f>
        <v>3.8878722185561938E-2</v>
      </c>
      <c r="V369">
        <v>1.1997582731372101</v>
      </c>
      <c r="W369">
        <v>352</v>
      </c>
      <c r="X369">
        <v>360.45</v>
      </c>
      <c r="Y369">
        <v>350</v>
      </c>
      <c r="Z369">
        <v>372</v>
      </c>
      <c r="AA369">
        <v>301.10000000000002</v>
      </c>
      <c r="AB369">
        <v>376.55</v>
      </c>
      <c r="AC369">
        <f>(Table2[[#This Row],[Close Price]]/Table2[[#This Row],[Day Low]])-1</f>
        <v>4.829545454545503E-3</v>
      </c>
      <c r="AD369">
        <f>(Table2[[#This Row],[Day High]]/Table2[[#This Row],[Close Price]])-1</f>
        <v>1.9083969465648831E-2</v>
      </c>
      <c r="AE369">
        <f>(Table2[[#This Row],[Close Price]]/Table2[[#This Row],[Current Week Low]])-1</f>
        <v>1.0571428571428454E-2</v>
      </c>
      <c r="AF369">
        <f>(Table2[[#This Row],[Current Week High]]/Table2[[#This Row],[Close Price]])-1</f>
        <v>5.1738761662425858E-2</v>
      </c>
      <c r="AG369">
        <f>(Table2[[#This Row],[Close Price]]/Table2[[#This Row],[Current Month Low]])-1</f>
        <v>0.17469279309199592</v>
      </c>
      <c r="AH369">
        <f>(Table2[[#This Row],[Current Month High]]/Table2[[#This Row],[Close Price]])-1</f>
        <v>6.4602770709641044E-2</v>
      </c>
      <c r="AI369">
        <v>23.536895674300201</v>
      </c>
      <c r="AJ369">
        <v>32.100840336134397</v>
      </c>
      <c r="AK369" t="str">
        <f>IF(AND(Table2[[#This Row],[20D EMA]]&gt;Table2[[#This Row],[50D EMA]],Table2[[#This Row],[50D EMA]]&gt;Table2[[#This Row],[200D EMA]]),"Uptrend","Downtrend/NoTrend")</f>
        <v>Uptrend</v>
      </c>
      <c r="AL369">
        <v>-0.09</v>
      </c>
      <c r="AM369" t="s">
        <v>3034</v>
      </c>
      <c r="AN369">
        <v>5.42</v>
      </c>
      <c r="AO369" t="s">
        <v>3033</v>
      </c>
      <c r="AP369">
        <v>0.142636648315351</v>
      </c>
      <c r="AQ369">
        <f>(Table2[[#This Row],[Sharpe Ratio]]-AVERAGE(Table2[Sharpe Ratio]))/_xlfn.STDEV.P(Table2[Sharpe Ratio])</f>
        <v>0.9675187806260992</v>
      </c>
      <c r="AR3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-1.0962541801070584</v>
      </c>
      <c r="AS369">
        <f>_xlfn.RANK.AVG(Table2[[#This Row],[1Y Return vs Nifty Z-Score]],Table2[1Y Return vs Nifty Z-Score])</f>
        <v>592</v>
      </c>
      <c r="AT369">
        <f>_xlfn.RANK.AVG(Table2[[#This Row],[6M Return vs Nifty Z-Score]],Table2[6M Return vs Nifty Z-Score])</f>
        <v>381</v>
      </c>
      <c r="AU369">
        <f>_xlfn.RANK.AVG(Table2[[#This Row],[Sharpe Ratio Z-Score]],Table2[Sharpe Ratio Z-Score])</f>
        <v>124</v>
      </c>
      <c r="AV369">
        <f>(Table2[[#This Row],[Rank 1Y]]+Table2[[#This Row],[Rank 6M]]+Table2[[#This Row],[Rank Sharpe]])/3</f>
        <v>365.66666666666669</v>
      </c>
    </row>
    <row r="370" spans="1:48" x14ac:dyDescent="0.3">
      <c r="A370" t="s">
        <v>318</v>
      </c>
      <c r="B370" t="s">
        <v>319</v>
      </c>
      <c r="C370" t="s">
        <v>2990</v>
      </c>
      <c r="D370" t="s">
        <v>179</v>
      </c>
      <c r="E370">
        <v>77003.212769909995</v>
      </c>
      <c r="F370">
        <v>2801.9</v>
      </c>
      <c r="G370">
        <v>40.334287363624199</v>
      </c>
      <c r="H370">
        <f>(Table2[[#This Row],[1Y Return vs Nifty]]-AVERAGE(Table2[1Y Return vs Nifty]))/_xlfn.STDEV.P(Table2[1Y Return vs Nifty])</f>
        <v>-5.36769936748984E-2</v>
      </c>
      <c r="I370">
        <v>1.19183913709735</v>
      </c>
      <c r="J370">
        <f>(Table2[[#This Row],[1M Return vs Nifty]]-AVERAGE(Table2[1M Return vs Nifty]))/_xlfn.STDEV.P(Table2[1M Return vs Nifty])</f>
        <v>-0.14301078779373422</v>
      </c>
      <c r="K370">
        <v>2.76252751910789</v>
      </c>
      <c r="L370">
        <f>(Table2[[#This Row],[6M Return vs Nifty]]-AVERAGE(Table2[6M Return vs Nifty]))/_xlfn.STDEV.P(Table2[6M Return vs Nifty])</f>
        <v>-0.29789685918440406</v>
      </c>
      <c r="M370">
        <v>-5.6168264191823303</v>
      </c>
      <c r="N370">
        <f>(Table2[[#This Row],[1W Return vs Nifty]]-AVERAGE(Table2[1W Return vs Nifty]))/_xlfn.STDEV.P(Table2[1W Return vs Nifty])</f>
        <v>-0.90278763864240896</v>
      </c>
      <c r="O370">
        <v>2846.94</v>
      </c>
      <c r="P370">
        <v>2790.2396304986401</v>
      </c>
      <c r="Q370">
        <v>2483.50210942591</v>
      </c>
      <c r="R370">
        <v>39.392176819702698</v>
      </c>
      <c r="S370">
        <f>(Table2[[#This Row],[Close Price]]-Table2[[#This Row],[20D EMA]])/Table2[[#This Row],[20D EMA]]</f>
        <v>-1.582049498760071E-2</v>
      </c>
      <c r="T370">
        <f>(Table2[[#This Row],[Close Price]]-Table2[[#This Row],[50D EMA]])/Table2[[#This Row],[50D EMA]]</f>
        <v>4.1789849781741608E-3</v>
      </c>
      <c r="U370">
        <f>(Table2[[#This Row],[Close Price]]-Table2[[#This Row],[200D EMA]])/Table2[[#This Row],[200D EMA]]</f>
        <v>0.12820520238965749</v>
      </c>
      <c r="V370">
        <v>0.69700713015033899</v>
      </c>
      <c r="W370">
        <v>2785.5</v>
      </c>
      <c r="X370">
        <v>2840</v>
      </c>
      <c r="Y370">
        <v>2785.5</v>
      </c>
      <c r="Z370">
        <v>2849.7</v>
      </c>
      <c r="AA370">
        <v>2660.4</v>
      </c>
      <c r="AB370">
        <v>3069.05</v>
      </c>
      <c r="AC370">
        <f>(Table2[[#This Row],[Close Price]]/Table2[[#This Row],[Day Low]])-1</f>
        <v>5.8876323819780918E-3</v>
      </c>
      <c r="AD370">
        <f>(Table2[[#This Row],[Day High]]/Table2[[#This Row],[Close Price]])-1</f>
        <v>1.3597915700060748E-2</v>
      </c>
      <c r="AE370">
        <f>(Table2[[#This Row],[Close Price]]/Table2[[#This Row],[Current Week Low]])-1</f>
        <v>5.8876323819780918E-3</v>
      </c>
      <c r="AF370">
        <f>(Table2[[#This Row],[Current Week High]]/Table2[[#This Row],[Close Price]])-1</f>
        <v>1.7059852243120677E-2</v>
      </c>
      <c r="AG370">
        <f>(Table2[[#This Row],[Close Price]]/Table2[[#This Row],[Current Month Low]])-1</f>
        <v>5.3187490602916832E-2</v>
      </c>
      <c r="AH370">
        <f>(Table2[[#This Row],[Current Month High]]/Table2[[#This Row],[Close Price]])-1</f>
        <v>9.5346015203968681E-2</v>
      </c>
      <c r="AI370">
        <v>9.5346015203968602</v>
      </c>
      <c r="AJ370">
        <v>72.424615384615393</v>
      </c>
      <c r="AK370" t="str">
        <f>IF(AND(Table2[[#This Row],[20D EMA]]&gt;Table2[[#This Row],[50D EMA]],Table2[[#This Row],[50D EMA]]&gt;Table2[[#This Row],[200D EMA]]),"Uptrend","Downtrend/NoTrend")</f>
        <v>Uptrend</v>
      </c>
      <c r="AL370">
        <v>-0.02</v>
      </c>
      <c r="AM370" t="s">
        <v>3034</v>
      </c>
      <c r="AN370">
        <v>-5.45</v>
      </c>
      <c r="AO370" t="s">
        <v>3034</v>
      </c>
      <c r="AP370">
        <v>3.6856659814412003E-2</v>
      </c>
      <c r="AQ370">
        <f>(Table2[[#This Row],[Sharpe Ratio]]-AVERAGE(Table2[Sharpe Ratio]))/_xlfn.STDEV.P(Table2[Sharpe Ratio])</f>
        <v>-0.23003283287584864</v>
      </c>
      <c r="AR3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-1.6274051121712942</v>
      </c>
      <c r="AS370">
        <f>_xlfn.RANK.AVG(Table2[[#This Row],[1Y Return vs Nifty Z-Score]],Table2[1Y Return vs Nifty Z-Score])</f>
        <v>294</v>
      </c>
      <c r="AT370">
        <f>_xlfn.RANK.AVG(Table2[[#This Row],[6M Return vs Nifty Z-Score]],Table2[6M Return vs Nifty Z-Score])</f>
        <v>400</v>
      </c>
      <c r="AU370">
        <f>_xlfn.RANK.AVG(Table2[[#This Row],[Sharpe Ratio Z-Score]],Table2[Sharpe Ratio Z-Score])</f>
        <v>403</v>
      </c>
      <c r="AV370">
        <f>(Table2[[#This Row],[Rank 1Y]]+Table2[[#This Row],[Rank 6M]]+Table2[[#This Row],[Rank Sharpe]])/3</f>
        <v>365.66666666666669</v>
      </c>
    </row>
    <row r="371" spans="1:48" x14ac:dyDescent="0.3">
      <c r="A371" t="s">
        <v>600</v>
      </c>
      <c r="B371" t="s">
        <v>601</v>
      </c>
      <c r="C371" t="s">
        <v>602</v>
      </c>
      <c r="D371" t="s">
        <v>602</v>
      </c>
      <c r="E371">
        <v>30455.627400000001</v>
      </c>
      <c r="F371">
        <v>890.9</v>
      </c>
      <c r="G371">
        <v>7.0289424636289501</v>
      </c>
      <c r="H371">
        <f>(Table2[[#This Row],[1Y Return vs Nifty]]-AVERAGE(Table2[1Y Return vs Nifty]))/_xlfn.STDEV.P(Table2[1Y Return vs Nifty])</f>
        <v>-0.44868224281308838</v>
      </c>
      <c r="I371">
        <v>7.7108054266857602</v>
      </c>
      <c r="J371">
        <f>(Table2[[#This Row],[1M Return vs Nifty]]-AVERAGE(Table2[1M Return vs Nifty]))/_xlfn.STDEV.P(Table2[1M Return vs Nifty])</f>
        <v>0.48572457056110396</v>
      </c>
      <c r="K371">
        <v>-3.2220949257721401</v>
      </c>
      <c r="L371">
        <f>(Table2[[#This Row],[6M Return vs Nifty]]-AVERAGE(Table2[6M Return vs Nifty]))/_xlfn.STDEV.P(Table2[6M Return vs Nifty])</f>
        <v>-0.47941773602726895</v>
      </c>
      <c r="M371">
        <v>0.63179437313657205</v>
      </c>
      <c r="N371">
        <f>(Table2[[#This Row],[1W Return vs Nifty]]-AVERAGE(Table2[1W Return vs Nifty]))/_xlfn.STDEV.P(Table2[1W Return vs Nifty])</f>
        <v>0.47349761242071781</v>
      </c>
      <c r="O371">
        <v>856.31</v>
      </c>
      <c r="P371">
        <v>835.52398030823997</v>
      </c>
      <c r="Q371">
        <v>784.68023041531103</v>
      </c>
      <c r="R371">
        <v>73.916872859741503</v>
      </c>
      <c r="S371">
        <f>(Table2[[#This Row],[Close Price]]-Table2[[#This Row],[20D EMA]])/Table2[[#This Row],[20D EMA]]</f>
        <v>4.0394249746003238E-2</v>
      </c>
      <c r="T371">
        <f>(Table2[[#This Row],[Close Price]]-Table2[[#This Row],[50D EMA]])/Table2[[#This Row],[50D EMA]]</f>
        <v>6.6276996228559218E-2</v>
      </c>
      <c r="U371">
        <f>(Table2[[#This Row],[Close Price]]-Table2[[#This Row],[200D EMA]])/Table2[[#This Row],[200D EMA]]</f>
        <v>0.13536695008675007</v>
      </c>
      <c r="V371">
        <v>0.754566083381213</v>
      </c>
      <c r="W371">
        <v>883.1</v>
      </c>
      <c r="X371">
        <v>905.2</v>
      </c>
      <c r="Y371">
        <v>861.5</v>
      </c>
      <c r="Z371">
        <v>905.2</v>
      </c>
      <c r="AA371">
        <v>743</v>
      </c>
      <c r="AB371">
        <v>907</v>
      </c>
      <c r="AC371">
        <f>(Table2[[#This Row],[Close Price]]/Table2[[#This Row],[Day Low]])-1</f>
        <v>8.8325217982108128E-3</v>
      </c>
      <c r="AD371">
        <f>(Table2[[#This Row],[Day High]]/Table2[[#This Row],[Close Price]])-1</f>
        <v>1.6051184195757129E-2</v>
      </c>
      <c r="AE371">
        <f>(Table2[[#This Row],[Close Price]]/Table2[[#This Row],[Current Week Low]])-1</f>
        <v>3.4126523505513706E-2</v>
      </c>
      <c r="AF371">
        <f>(Table2[[#This Row],[Current Week High]]/Table2[[#This Row],[Close Price]])-1</f>
        <v>1.6051184195757129E-2</v>
      </c>
      <c r="AG371">
        <f>(Table2[[#This Row],[Close Price]]/Table2[[#This Row],[Current Month Low]])-1</f>
        <v>0.19905787348586812</v>
      </c>
      <c r="AH371">
        <f>(Table2[[#This Row],[Current Month High]]/Table2[[#This Row],[Close Price]])-1</f>
        <v>1.8071612975642637E-2</v>
      </c>
      <c r="AI371">
        <v>4.1811651139297403</v>
      </c>
      <c r="AJ371">
        <v>44.861788617886099</v>
      </c>
      <c r="AK371" t="str">
        <f>IF(AND(Table2[[#This Row],[20D EMA]]&gt;Table2[[#This Row],[50D EMA]],Table2[[#This Row],[50D EMA]]&gt;Table2[[#This Row],[200D EMA]]),"Uptrend","Downtrend/NoTrend")</f>
        <v>Uptrend</v>
      </c>
      <c r="AL371">
        <v>-0.03</v>
      </c>
      <c r="AM371" t="s">
        <v>3034</v>
      </c>
      <c r="AN371">
        <v>6.28</v>
      </c>
      <c r="AO371" t="s">
        <v>3033</v>
      </c>
      <c r="AP371">
        <v>0.11084735274245899</v>
      </c>
      <c r="AQ371">
        <f>(Table2[[#This Row],[Sharpe Ratio]]-AVERAGE(Table2[Sharpe Ratio]))/_xlfn.STDEV.P(Table2[Sharpe Ratio])</f>
        <v>0.6076272477860365</v>
      </c>
      <c r="AR3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0.63874945192750099</v>
      </c>
      <c r="AS371">
        <f>_xlfn.RANK.AVG(Table2[[#This Row],[1Y Return vs Nifty Z-Score]],Table2[1Y Return vs Nifty Z-Score])</f>
        <v>453</v>
      </c>
      <c r="AT371">
        <f>_xlfn.RANK.AVG(Table2[[#This Row],[6M Return vs Nifty Z-Score]],Table2[6M Return vs Nifty Z-Score])</f>
        <v>457</v>
      </c>
      <c r="AU371">
        <f>_xlfn.RANK.AVG(Table2[[#This Row],[Sharpe Ratio Z-Score]],Table2[Sharpe Ratio Z-Score])</f>
        <v>190</v>
      </c>
      <c r="AV371">
        <f>(Table2[[#This Row],[Rank 1Y]]+Table2[[#This Row],[Rank 6M]]+Table2[[#This Row],[Rank Sharpe]])/3</f>
        <v>366.66666666666669</v>
      </c>
    </row>
    <row r="372" spans="1:48" x14ac:dyDescent="0.3">
      <c r="A372" t="s">
        <v>1858</v>
      </c>
      <c r="B372" t="s">
        <v>1859</v>
      </c>
      <c r="C372" t="s">
        <v>2994</v>
      </c>
      <c r="D372" t="s">
        <v>62</v>
      </c>
      <c r="E372">
        <v>3538.2917992099901</v>
      </c>
      <c r="F372">
        <v>355.9</v>
      </c>
      <c r="G372">
        <v>27.2067719857321</v>
      </c>
      <c r="H372">
        <f>(Table2[[#This Row],[1Y Return vs Nifty]]-AVERAGE(Table2[1Y Return vs Nifty]))/_xlfn.STDEV.P(Table2[1Y Return vs Nifty])</f>
        <v>-0.20937084695820213</v>
      </c>
      <c r="I372">
        <v>2.7911606698677498</v>
      </c>
      <c r="J372">
        <f>(Table2[[#This Row],[1M Return vs Nifty]]-AVERAGE(Table2[1M Return vs Nifty]))/_xlfn.STDEV.P(Table2[1M Return vs Nifty])</f>
        <v>1.1239127355695726E-2</v>
      </c>
      <c r="K372">
        <v>5.4022913944981703E-2</v>
      </c>
      <c r="L372">
        <f>(Table2[[#This Row],[6M Return vs Nifty]]-AVERAGE(Table2[6M Return vs Nifty]))/_xlfn.STDEV.P(Table2[6M Return vs Nifty])</f>
        <v>-0.38004909775757012</v>
      </c>
      <c r="M372">
        <v>-2.1898132653315598</v>
      </c>
      <c r="N372">
        <f>(Table2[[#This Row],[1W Return vs Nifty]]-AVERAGE(Table2[1W Return vs Nifty]))/_xlfn.STDEV.P(Table2[1W Return vs Nifty])</f>
        <v>-0.14797344594216591</v>
      </c>
      <c r="O372">
        <v>347.56</v>
      </c>
      <c r="P372">
        <v>334.39499476293003</v>
      </c>
      <c r="Q372">
        <v>307.95615510629801</v>
      </c>
      <c r="R372">
        <v>51.900386956064999</v>
      </c>
      <c r="S372">
        <f>(Table2[[#This Row],[Close Price]]-Table2[[#This Row],[20D EMA]])/Table2[[#This Row],[20D EMA]]</f>
        <v>2.399585683047524E-2</v>
      </c>
      <c r="T372">
        <f>(Table2[[#This Row],[Close Price]]-Table2[[#This Row],[50D EMA]])/Table2[[#This Row],[50D EMA]]</f>
        <v>6.4310188770367108E-2</v>
      </c>
      <c r="U372">
        <f>(Table2[[#This Row],[Close Price]]-Table2[[#This Row],[200D EMA]])/Table2[[#This Row],[200D EMA]]</f>
        <v>0.15568399624015655</v>
      </c>
      <c r="V372">
        <v>0.91754446229478304</v>
      </c>
      <c r="W372">
        <v>351.75</v>
      </c>
      <c r="X372">
        <v>361</v>
      </c>
      <c r="Y372">
        <v>351.55</v>
      </c>
      <c r="Z372">
        <v>370</v>
      </c>
      <c r="AA372">
        <v>278</v>
      </c>
      <c r="AB372">
        <v>386.95</v>
      </c>
      <c r="AC372">
        <f>(Table2[[#This Row],[Close Price]]/Table2[[#This Row],[Day Low]])-1</f>
        <v>1.1798152096659464E-2</v>
      </c>
      <c r="AD372">
        <f>(Table2[[#This Row],[Day High]]/Table2[[#This Row],[Close Price]])-1</f>
        <v>1.4329867940432672E-2</v>
      </c>
      <c r="AE372">
        <f>(Table2[[#This Row],[Close Price]]/Table2[[#This Row],[Current Week Low]])-1</f>
        <v>1.2373773289716894E-2</v>
      </c>
      <c r="AF372">
        <f>(Table2[[#This Row],[Current Week High]]/Table2[[#This Row],[Close Price]])-1</f>
        <v>3.9617870188255244E-2</v>
      </c>
      <c r="AG372">
        <f>(Table2[[#This Row],[Close Price]]/Table2[[#This Row],[Current Month Low]])-1</f>
        <v>0.28021582733812944</v>
      </c>
      <c r="AH372">
        <f>(Table2[[#This Row],[Current Month High]]/Table2[[#This Row],[Close Price]])-1</f>
        <v>8.7243607754987407E-2</v>
      </c>
      <c r="AI372">
        <v>8.7243607754987398</v>
      </c>
      <c r="AJ372">
        <v>68.672985781990505</v>
      </c>
      <c r="AK372" t="str">
        <f>IF(AND(Table2[[#This Row],[20D EMA]]&gt;Table2[[#This Row],[50D EMA]],Table2[[#This Row],[50D EMA]]&gt;Table2[[#This Row],[200D EMA]]),"Uptrend","Downtrend/NoTrend")</f>
        <v>Uptrend</v>
      </c>
      <c r="AL372">
        <v>0.14000000000000001</v>
      </c>
      <c r="AM372" t="s">
        <v>3033</v>
      </c>
      <c r="AN372">
        <v>12.98</v>
      </c>
      <c r="AO372" t="s">
        <v>3033</v>
      </c>
      <c r="AP372">
        <v>5.9488288638171002E-2</v>
      </c>
      <c r="AQ372">
        <f>(Table2[[#This Row],[Sharpe Ratio]]-AVERAGE(Table2[Sharpe Ratio]))/_xlfn.STDEV.P(Table2[Sharpe Ratio])</f>
        <v>2.6183338047909739E-2</v>
      </c>
      <c r="AR3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-0.69997092525433269</v>
      </c>
      <c r="AS372">
        <f>_xlfn.RANK.AVG(Table2[[#This Row],[1Y Return vs Nifty Z-Score]],Table2[1Y Return vs Nifty Z-Score])</f>
        <v>346</v>
      </c>
      <c r="AT372">
        <f>_xlfn.RANK.AVG(Table2[[#This Row],[6M Return vs Nifty Z-Score]],Table2[6M Return vs Nifty Z-Score])</f>
        <v>427</v>
      </c>
      <c r="AU372">
        <f>_xlfn.RANK.AVG(Table2[[#This Row],[Sharpe Ratio Z-Score]],Table2[Sharpe Ratio Z-Score])</f>
        <v>331</v>
      </c>
      <c r="AV372">
        <f>(Table2[[#This Row],[Rank 1Y]]+Table2[[#This Row],[Rank 6M]]+Table2[[#This Row],[Rank Sharpe]])/3</f>
        <v>368</v>
      </c>
    </row>
    <row r="373" spans="1:48" x14ac:dyDescent="0.3">
      <c r="A373" t="s">
        <v>914</v>
      </c>
      <c r="B373" t="s">
        <v>915</v>
      </c>
      <c r="C373" t="s">
        <v>2990</v>
      </c>
      <c r="D373" t="s">
        <v>40</v>
      </c>
      <c r="E373">
        <v>15387.878226819999</v>
      </c>
      <c r="F373">
        <v>421.7</v>
      </c>
      <c r="G373">
        <v>67.621172115562899</v>
      </c>
      <c r="H373">
        <f>(Table2[[#This Row],[1Y Return vs Nifty]]-AVERAGE(Table2[1Y Return vs Nifty]))/_xlfn.STDEV.P(Table2[1Y Return vs Nifty])</f>
        <v>0.26994862083258447</v>
      </c>
      <c r="I373">
        <v>-4.78788846672823</v>
      </c>
      <c r="J373">
        <f>(Table2[[#This Row],[1M Return vs Nifty]]-AVERAGE(Table2[1M Return vs Nifty]))/_xlfn.STDEV.P(Table2[1M Return vs Nifty])</f>
        <v>-0.71973814161672345</v>
      </c>
      <c r="K373">
        <v>-23.108818632314101</v>
      </c>
      <c r="L373">
        <f>(Table2[[#This Row],[6M Return vs Nifty]]-AVERAGE(Table2[6M Return vs Nifty]))/_xlfn.STDEV.P(Table2[6M Return vs Nifty])</f>
        <v>-1.082606250923742</v>
      </c>
      <c r="M373">
        <v>-6.6711082796261403</v>
      </c>
      <c r="N373">
        <f>(Table2[[#This Row],[1W Return vs Nifty]]-AVERAGE(Table2[1W Return vs Nifty]))/_xlfn.STDEV.P(Table2[1W Return vs Nifty])</f>
        <v>-1.1349976931836987</v>
      </c>
      <c r="O373">
        <v>434.06</v>
      </c>
      <c r="P373">
        <v>435.39008557043002</v>
      </c>
      <c r="Q373">
        <v>412.201974869065</v>
      </c>
      <c r="R373">
        <v>33.4230512234138</v>
      </c>
      <c r="S373">
        <f>(Table2[[#This Row],[Close Price]]-Table2[[#This Row],[20D EMA]])/Table2[[#This Row],[20D EMA]]</f>
        <v>-2.84753259917984E-2</v>
      </c>
      <c r="T373">
        <f>(Table2[[#This Row],[Close Price]]-Table2[[#This Row],[50D EMA]])/Table2[[#This Row],[50D EMA]]</f>
        <v>-3.1443264383234283E-2</v>
      </c>
      <c r="U373">
        <f>(Table2[[#This Row],[Close Price]]-Table2[[#This Row],[200D EMA]])/Table2[[#This Row],[200D EMA]]</f>
        <v>2.3042163089956123E-2</v>
      </c>
      <c r="V373">
        <v>0.52016707345543001</v>
      </c>
      <c r="W373">
        <v>413.5</v>
      </c>
      <c r="X373">
        <v>426.8</v>
      </c>
      <c r="Y373">
        <v>413.5</v>
      </c>
      <c r="Z373">
        <v>446.95</v>
      </c>
      <c r="AA373">
        <v>366.8</v>
      </c>
      <c r="AB373">
        <v>464.15</v>
      </c>
      <c r="AC373">
        <f>(Table2[[#This Row],[Close Price]]/Table2[[#This Row],[Day Low]])-1</f>
        <v>1.9830713422007262E-2</v>
      </c>
      <c r="AD373">
        <f>(Table2[[#This Row],[Day High]]/Table2[[#This Row],[Close Price]])-1</f>
        <v>1.2093905620109036E-2</v>
      </c>
      <c r="AE373">
        <f>(Table2[[#This Row],[Close Price]]/Table2[[#This Row],[Current Week Low]])-1</f>
        <v>1.9830713422007262E-2</v>
      </c>
      <c r="AF373">
        <f>(Table2[[#This Row],[Current Week High]]/Table2[[#This Row],[Close Price]])-1</f>
        <v>5.9876689589755783E-2</v>
      </c>
      <c r="AG373">
        <f>(Table2[[#This Row],[Close Price]]/Table2[[#This Row],[Current Month Low]])-1</f>
        <v>0.14967284623773169</v>
      </c>
      <c r="AH373">
        <f>(Table2[[#This Row],[Current Month High]]/Table2[[#This Row],[Close Price]])-1</f>
        <v>0.10066397913208447</v>
      </c>
      <c r="AI373">
        <v>31.373013990988799</v>
      </c>
      <c r="AJ373">
        <v>100.094899169632</v>
      </c>
      <c r="AK373" t="str">
        <f>IF(AND(Table2[[#This Row],[20D EMA]]&gt;Table2[[#This Row],[50D EMA]],Table2[[#This Row],[50D EMA]]&gt;Table2[[#This Row],[200D EMA]]),"Uptrend","Downtrend/NoTrend")</f>
        <v>Downtrend/NoTrend</v>
      </c>
      <c r="AL373">
        <v>-0.08</v>
      </c>
      <c r="AM373" t="s">
        <v>3034</v>
      </c>
      <c r="AN373">
        <v>-6.11</v>
      </c>
      <c r="AO373" t="s">
        <v>3034</v>
      </c>
      <c r="AP373">
        <v>9.3798666221123997E-2</v>
      </c>
      <c r="AQ373">
        <f>(Table2[[#This Row],[Sharpe Ratio]]-AVERAGE(Table2[Sharpe Ratio]))/_xlfn.STDEV.P(Table2[Sharpe Ratio])</f>
        <v>0.41461643032378653</v>
      </c>
      <c r="AR3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3">
        <f>_xlfn.RANK.AVG(Table2[[#This Row],[1Y Return vs Nifty Z-Score]],Table2[1Y Return vs Nifty Z-Score])</f>
        <v>206</v>
      </c>
      <c r="AT373">
        <f>_xlfn.RANK.AVG(Table2[[#This Row],[6M Return vs Nifty Z-Score]],Table2[6M Return vs Nifty Z-Score])</f>
        <v>662</v>
      </c>
      <c r="AU373">
        <f>_xlfn.RANK.AVG(Table2[[#This Row],[Sharpe Ratio Z-Score]],Table2[Sharpe Ratio Z-Score])</f>
        <v>237</v>
      </c>
      <c r="AV373">
        <f>(Table2[[#This Row],[Rank 1Y]]+Table2[[#This Row],[Rank 6M]]+Table2[[#This Row],[Rank Sharpe]])/3</f>
        <v>368.33333333333331</v>
      </c>
    </row>
    <row r="374" spans="1:48" x14ac:dyDescent="0.3">
      <c r="A374" t="s">
        <v>860</v>
      </c>
      <c r="B374" t="s">
        <v>861</v>
      </c>
      <c r="C374" t="s">
        <v>2991</v>
      </c>
      <c r="D374" t="s">
        <v>46</v>
      </c>
      <c r="E374">
        <v>16929.762205949999</v>
      </c>
      <c r="F374">
        <v>1839.65</v>
      </c>
      <c r="G374">
        <v>17.4622086680553</v>
      </c>
      <c r="H374">
        <f>(Table2[[#This Row],[1Y Return vs Nifty]]-AVERAGE(Table2[1Y Return vs Nifty]))/_xlfn.STDEV.P(Table2[1Y Return vs Nifty])</f>
        <v>-0.32494249687203747</v>
      </c>
      <c r="I374">
        <v>3.50826953825438</v>
      </c>
      <c r="J374">
        <f>(Table2[[#This Row],[1M Return vs Nifty]]-AVERAGE(Table2[1M Return vs Nifty]))/_xlfn.STDEV.P(Table2[1M Return vs Nifty])</f>
        <v>8.0402194215636075E-2</v>
      </c>
      <c r="K374">
        <v>43.923377036006102</v>
      </c>
      <c r="L374">
        <f>(Table2[[#This Row],[6M Return vs Nifty]]-AVERAGE(Table2[6M Return vs Nifty]))/_xlfn.STDEV.P(Table2[6M Return vs Nifty])</f>
        <v>0.9505617636810445</v>
      </c>
      <c r="M374">
        <v>0.24001214102846799</v>
      </c>
      <c r="N374">
        <f>(Table2[[#This Row],[1W Return vs Nifty]]-AVERAGE(Table2[1W Return vs Nifty]))/_xlfn.STDEV.P(Table2[1W Return vs Nifty])</f>
        <v>0.38720591292412015</v>
      </c>
      <c r="O374">
        <v>1672.8</v>
      </c>
      <c r="P374">
        <v>1549.9361011077399</v>
      </c>
      <c r="Q374">
        <v>1343.1070546794999</v>
      </c>
      <c r="R374">
        <v>70.344617778150607</v>
      </c>
      <c r="S374">
        <f>(Table2[[#This Row],[Close Price]]-Table2[[#This Row],[20D EMA]])/Table2[[#This Row],[20D EMA]]</f>
        <v>9.974294595887144E-2</v>
      </c>
      <c r="T374">
        <f>(Table2[[#This Row],[Close Price]]-Table2[[#This Row],[50D EMA]])/Table2[[#This Row],[50D EMA]]</f>
        <v>0.18691989862369265</v>
      </c>
      <c r="U374">
        <f>(Table2[[#This Row],[Close Price]]-Table2[[#This Row],[200D EMA]])/Table2[[#This Row],[200D EMA]]</f>
        <v>0.36969722077663286</v>
      </c>
      <c r="V374">
        <v>0.83603914299262805</v>
      </c>
      <c r="W374">
        <v>1745.95</v>
      </c>
      <c r="X374">
        <v>1860</v>
      </c>
      <c r="Y374">
        <v>1735.05</v>
      </c>
      <c r="Z374">
        <v>1860</v>
      </c>
      <c r="AA374">
        <v>1462.05</v>
      </c>
      <c r="AB374">
        <v>1860</v>
      </c>
      <c r="AC374">
        <f>(Table2[[#This Row],[Close Price]]/Table2[[#This Row],[Day Low]])-1</f>
        <v>5.3667058048626926E-2</v>
      </c>
      <c r="AD374">
        <f>(Table2[[#This Row],[Day High]]/Table2[[#This Row],[Close Price]])-1</f>
        <v>1.106188677194031E-2</v>
      </c>
      <c r="AE374">
        <f>(Table2[[#This Row],[Close Price]]/Table2[[#This Row],[Current Week Low]])-1</f>
        <v>6.0286447076453253E-2</v>
      </c>
      <c r="AF374">
        <f>(Table2[[#This Row],[Current Week High]]/Table2[[#This Row],[Close Price]])-1</f>
        <v>1.106188677194031E-2</v>
      </c>
      <c r="AG374">
        <f>(Table2[[#This Row],[Close Price]]/Table2[[#This Row],[Current Month Low]])-1</f>
        <v>0.25826750111145325</v>
      </c>
      <c r="AH374">
        <f>(Table2[[#This Row],[Current Month High]]/Table2[[#This Row],[Close Price]])-1</f>
        <v>1.106188677194031E-2</v>
      </c>
      <c r="AI374">
        <v>1.1061886771940299</v>
      </c>
      <c r="AJ374">
        <v>79.486804234352903</v>
      </c>
      <c r="AK374" t="str">
        <f>IF(AND(Table2[[#This Row],[20D EMA]]&gt;Table2[[#This Row],[50D EMA]],Table2[[#This Row],[50D EMA]]&gt;Table2[[#This Row],[200D EMA]]),"Uptrend","Downtrend/NoTrend")</f>
        <v>Uptrend</v>
      </c>
      <c r="AL374">
        <v>0.26</v>
      </c>
      <c r="AM374" t="s">
        <v>3033</v>
      </c>
      <c r="AN374">
        <v>19.73</v>
      </c>
      <c r="AO374" t="s">
        <v>3033</v>
      </c>
      <c r="AP374">
        <v>-2.9775997256588999E-2</v>
      </c>
      <c r="AQ374">
        <f>(Table2[[#This Row],[Sharpe Ratio]]-AVERAGE(Table2[Sharpe Ratio]))/_xlfn.STDEV.P(Table2[Sharpe Ratio])</f>
        <v>-0.98439145134545547</v>
      </c>
      <c r="AR3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0.10883592260330771</v>
      </c>
      <c r="AS374">
        <f>_xlfn.RANK.AVG(Table2[[#This Row],[1Y Return vs Nifty Z-Score]],Table2[1Y Return vs Nifty Z-Score])</f>
        <v>406</v>
      </c>
      <c r="AT374">
        <f>_xlfn.RANK.AVG(Table2[[#This Row],[6M Return vs Nifty Z-Score]],Table2[6M Return vs Nifty Z-Score])</f>
        <v>102</v>
      </c>
      <c r="AU374">
        <f>_xlfn.RANK.AVG(Table2[[#This Row],[Sharpe Ratio Z-Score]],Table2[Sharpe Ratio Z-Score])</f>
        <v>601</v>
      </c>
      <c r="AV374">
        <f>(Table2[[#This Row],[Rank 1Y]]+Table2[[#This Row],[Rank 6M]]+Table2[[#This Row],[Rank Sharpe]])/3</f>
        <v>369.66666666666669</v>
      </c>
    </row>
    <row r="375" spans="1:48" x14ac:dyDescent="0.3">
      <c r="A375" t="s">
        <v>345</v>
      </c>
      <c r="B375" t="s">
        <v>346</v>
      </c>
      <c r="C375" t="s">
        <v>2994</v>
      </c>
      <c r="D375" t="s">
        <v>62</v>
      </c>
      <c r="E375">
        <v>71063.681233030002</v>
      </c>
      <c r="F375">
        <v>1583.65</v>
      </c>
      <c r="G375">
        <v>53.494915998600597</v>
      </c>
      <c r="H375">
        <f>(Table2[[#This Row],[1Y Return vs Nifty]]-AVERAGE(Table2[1Y Return vs Nifty]))/_xlfn.STDEV.P(Table2[1Y Return vs Nifty])</f>
        <v>0.10240958667379485</v>
      </c>
      <c r="I375">
        <v>-7.57642817068181</v>
      </c>
      <c r="J375">
        <f>(Table2[[#This Row],[1M Return vs Nifty]]-AVERAGE(Table2[1M Return vs Nifty]))/_xlfn.STDEV.P(Table2[1M Return vs Nifty])</f>
        <v>-0.98868469420928862</v>
      </c>
      <c r="K375">
        <v>12.145692189512999</v>
      </c>
      <c r="L375">
        <f>(Table2[[#This Row],[6M Return vs Nifty]]-AVERAGE(Table2[6M Return vs Nifty]))/_xlfn.STDEV.P(Table2[6M Return vs Nifty])</f>
        <v>-1.3294063566096501E-2</v>
      </c>
      <c r="M375">
        <v>-2.9075032638314702</v>
      </c>
      <c r="N375">
        <f>(Table2[[#This Row],[1W Return vs Nifty]]-AVERAGE(Table2[1W Return vs Nifty]))/_xlfn.STDEV.P(Table2[1W Return vs Nifty])</f>
        <v>-0.30604771426472566</v>
      </c>
      <c r="O375">
        <v>1591.33</v>
      </c>
      <c r="P375">
        <v>1600.6999776708301</v>
      </c>
      <c r="Q375">
        <v>1426.8387155156499</v>
      </c>
      <c r="R375">
        <v>33.483563742618102</v>
      </c>
      <c r="S375">
        <f>(Table2[[#This Row],[Close Price]]-Table2[[#This Row],[20D EMA]])/Table2[[#This Row],[20D EMA]]</f>
        <v>-4.8261517095761633E-3</v>
      </c>
      <c r="T375">
        <f>(Table2[[#This Row],[Close Price]]-Table2[[#This Row],[50D EMA]])/Table2[[#This Row],[50D EMA]]</f>
        <v>-1.0651576128363127E-2</v>
      </c>
      <c r="U375">
        <f>(Table2[[#This Row],[Close Price]]-Table2[[#This Row],[200D EMA]])/Table2[[#This Row],[200D EMA]]</f>
        <v>0.10990119820773128</v>
      </c>
      <c r="V375">
        <v>0.918667705371636</v>
      </c>
      <c r="W375">
        <v>1545</v>
      </c>
      <c r="X375">
        <v>1589.9</v>
      </c>
      <c r="Y375">
        <v>1545</v>
      </c>
      <c r="Z375">
        <v>1590</v>
      </c>
      <c r="AA375">
        <v>1493.3</v>
      </c>
      <c r="AB375">
        <v>1660</v>
      </c>
      <c r="AC375">
        <f>(Table2[[#This Row],[Close Price]]/Table2[[#This Row],[Day Low]])-1</f>
        <v>2.501618122977356E-2</v>
      </c>
      <c r="AD375">
        <f>(Table2[[#This Row],[Day High]]/Table2[[#This Row],[Close Price]])-1</f>
        <v>3.9465791052315513E-3</v>
      </c>
      <c r="AE375">
        <f>(Table2[[#This Row],[Close Price]]/Table2[[#This Row],[Current Week Low]])-1</f>
        <v>2.501618122977356E-2</v>
      </c>
      <c r="AF375">
        <f>(Table2[[#This Row],[Current Week High]]/Table2[[#This Row],[Close Price]])-1</f>
        <v>4.0097243709151797E-3</v>
      </c>
      <c r="AG375">
        <f>(Table2[[#This Row],[Close Price]]/Table2[[#This Row],[Current Month Low]])-1</f>
        <v>6.0503582669256151E-2</v>
      </c>
      <c r="AH375">
        <f>(Table2[[#This Row],[Current Month High]]/Table2[[#This Row],[Close Price]])-1</f>
        <v>4.8211410349509043E-2</v>
      </c>
      <c r="AI375">
        <v>9.1150191014428508</v>
      </c>
      <c r="AJ375">
        <v>85.798087640053893</v>
      </c>
      <c r="AK375" t="str">
        <f>IF(AND(Table2[[#This Row],[20D EMA]]&gt;Table2[[#This Row],[50D EMA]],Table2[[#This Row],[50D EMA]]&gt;Table2[[#This Row],[200D EMA]]),"Uptrend","Downtrend/NoTrend")</f>
        <v>Downtrend/NoTrend</v>
      </c>
      <c r="AL375">
        <v>-0.02</v>
      </c>
      <c r="AM375" t="s">
        <v>3034</v>
      </c>
      <c r="AN375">
        <v>-2.82</v>
      </c>
      <c r="AO375" t="s">
        <v>3034</v>
      </c>
      <c r="AP375">
        <v>-2.673971826688E-3</v>
      </c>
      <c r="AQ375">
        <f>(Table2[[#This Row],[Sharpe Ratio]]-AVERAGE(Table2[Sharpe Ratio]))/_xlfn.STDEV.P(Table2[Sharpe Ratio])</f>
        <v>-0.6775652288935532</v>
      </c>
      <c r="AR3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5">
        <f>_xlfn.RANK.AVG(Table2[[#This Row],[1Y Return vs Nifty Z-Score]],Table2[1Y Return vs Nifty Z-Score])</f>
        <v>251</v>
      </c>
      <c r="AT375">
        <f>_xlfn.RANK.AVG(Table2[[#This Row],[6M Return vs Nifty Z-Score]],Table2[6M Return vs Nifty Z-Score])</f>
        <v>310</v>
      </c>
      <c r="AU375">
        <f>_xlfn.RANK.AVG(Table2[[#This Row],[Sharpe Ratio Z-Score]],Table2[Sharpe Ratio Z-Score])</f>
        <v>549</v>
      </c>
      <c r="AV375">
        <f>(Table2[[#This Row],[Rank 1Y]]+Table2[[#This Row],[Rank 6M]]+Table2[[#This Row],[Rank Sharpe]])/3</f>
        <v>370</v>
      </c>
    </row>
    <row r="376" spans="1:48" x14ac:dyDescent="0.3">
      <c r="A376" t="s">
        <v>996</v>
      </c>
      <c r="B376" t="s">
        <v>997</v>
      </c>
      <c r="C376" t="s">
        <v>2992</v>
      </c>
      <c r="D376" t="s">
        <v>230</v>
      </c>
      <c r="E376">
        <v>13034.213439539901</v>
      </c>
      <c r="F376">
        <v>5485.8</v>
      </c>
      <c r="G376">
        <v>10.834814413725001</v>
      </c>
      <c r="H376">
        <f>(Table2[[#This Row],[1Y Return vs Nifty]]-AVERAGE(Table2[1Y Return vs Nifty]))/_xlfn.STDEV.P(Table2[1Y Return vs Nifty])</f>
        <v>-0.40354416055182485</v>
      </c>
      <c r="I376">
        <v>18.915639231546901</v>
      </c>
      <c r="J376">
        <f>(Table2[[#This Row],[1M Return vs Nifty]]-AVERAGE(Table2[1M Return vs Nifty]))/_xlfn.STDEV.P(Table2[1M Return vs Nifty])</f>
        <v>1.5663982363932631</v>
      </c>
      <c r="K376">
        <v>-9.3529106273333102</v>
      </c>
      <c r="L376">
        <f>(Table2[[#This Row],[6M Return vs Nifty]]-AVERAGE(Table2[6M Return vs Nifty]))/_xlfn.STDEV.P(Table2[6M Return vs Nifty])</f>
        <v>-0.66537283213554088</v>
      </c>
      <c r="M376">
        <v>11.389340821467499</v>
      </c>
      <c r="N376">
        <f>(Table2[[#This Row],[1W Return vs Nifty]]-AVERAGE(Table2[1W Return vs Nifty]))/_xlfn.STDEV.P(Table2[1W Return vs Nifty])</f>
        <v>2.8428928768387367</v>
      </c>
      <c r="O376">
        <v>4722.75</v>
      </c>
      <c r="P376">
        <v>4522.4547564846598</v>
      </c>
      <c r="Q376">
        <v>4423.2996383347599</v>
      </c>
      <c r="R376">
        <v>90.741044706965894</v>
      </c>
      <c r="S376">
        <f>(Table2[[#This Row],[Close Price]]-Table2[[#This Row],[20D EMA]])/Table2[[#This Row],[20D EMA]]</f>
        <v>0.16156900111164049</v>
      </c>
      <c r="T376">
        <f>(Table2[[#This Row],[Close Price]]-Table2[[#This Row],[50D EMA]])/Table2[[#This Row],[50D EMA]]</f>
        <v>0.2130137934788664</v>
      </c>
      <c r="U376">
        <f>(Table2[[#This Row],[Close Price]]-Table2[[#This Row],[200D EMA]])/Table2[[#This Row],[200D EMA]]</f>
        <v>0.24020537800718375</v>
      </c>
      <c r="V376">
        <v>3.63540883170776</v>
      </c>
      <c r="W376">
        <v>5181.6499999999996</v>
      </c>
      <c r="X376">
        <v>5607.4</v>
      </c>
      <c r="Y376">
        <v>4804.3999999999996</v>
      </c>
      <c r="Z376">
        <v>5690</v>
      </c>
      <c r="AA376">
        <v>4080.2</v>
      </c>
      <c r="AB376">
        <v>5690</v>
      </c>
      <c r="AC376">
        <f>(Table2[[#This Row],[Close Price]]/Table2[[#This Row],[Day Low]])-1</f>
        <v>5.8697519130006981E-2</v>
      </c>
      <c r="AD376">
        <f>(Table2[[#This Row],[Day High]]/Table2[[#This Row],[Close Price]])-1</f>
        <v>2.2166320317911659E-2</v>
      </c>
      <c r="AE376">
        <f>(Table2[[#This Row],[Close Price]]/Table2[[#This Row],[Current Week Low]])-1</f>
        <v>0.14182832403630008</v>
      </c>
      <c r="AF376">
        <f>(Table2[[#This Row],[Current Week High]]/Table2[[#This Row],[Close Price]])-1</f>
        <v>3.7223376718072076E-2</v>
      </c>
      <c r="AG376">
        <f>(Table2[[#This Row],[Close Price]]/Table2[[#This Row],[Current Month Low]])-1</f>
        <v>0.34449291701387197</v>
      </c>
      <c r="AH376">
        <f>(Table2[[#This Row],[Current Month High]]/Table2[[#This Row],[Close Price]])-1</f>
        <v>3.7223376718072076E-2</v>
      </c>
      <c r="AI376">
        <v>3.7223376718072001</v>
      </c>
      <c r="AJ376">
        <v>45.048320355362797</v>
      </c>
      <c r="AK376" t="str">
        <f>IF(AND(Table2[[#This Row],[20D EMA]]&gt;Table2[[#This Row],[50D EMA]],Table2[[#This Row],[50D EMA]]&gt;Table2[[#This Row],[200D EMA]]),"Uptrend","Downtrend/NoTrend")</f>
        <v>Uptrend</v>
      </c>
      <c r="AL376">
        <v>0.06</v>
      </c>
      <c r="AM376" t="s">
        <v>3033</v>
      </c>
      <c r="AN376">
        <v>25.49</v>
      </c>
      <c r="AO376" t="s">
        <v>3033</v>
      </c>
      <c r="AP376">
        <v>0.12919456976353</v>
      </c>
      <c r="AQ376">
        <f>(Table2[[#This Row],[Sharpe Ratio]]-AVERAGE(Table2[Sharpe Ratio]))/_xlfn.STDEV.P(Table2[Sharpe Ratio])</f>
        <v>0.81533892991255641</v>
      </c>
      <c r="AR3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4.1557130504571909</v>
      </c>
      <c r="AS376">
        <f>_xlfn.RANK.AVG(Table2[[#This Row],[1Y Return vs Nifty Z-Score]],Table2[1Y Return vs Nifty Z-Score])</f>
        <v>430</v>
      </c>
      <c r="AT376">
        <f>_xlfn.RANK.AVG(Table2[[#This Row],[6M Return vs Nifty Z-Score]],Table2[6M Return vs Nifty Z-Score])</f>
        <v>530</v>
      </c>
      <c r="AU376">
        <f>_xlfn.RANK.AVG(Table2[[#This Row],[Sharpe Ratio Z-Score]],Table2[Sharpe Ratio Z-Score])</f>
        <v>154</v>
      </c>
      <c r="AV376">
        <f>(Table2[[#This Row],[Rank 1Y]]+Table2[[#This Row],[Rank 6M]]+Table2[[#This Row],[Rank Sharpe]])/3</f>
        <v>371.33333333333331</v>
      </c>
    </row>
    <row r="377" spans="1:48" x14ac:dyDescent="0.3">
      <c r="A377" t="s">
        <v>1232</v>
      </c>
      <c r="B377" t="s">
        <v>1233</v>
      </c>
      <c r="C377" t="s">
        <v>2990</v>
      </c>
      <c r="D377" t="s">
        <v>987</v>
      </c>
      <c r="E377">
        <v>8773.4305574399896</v>
      </c>
      <c r="F377">
        <v>395</v>
      </c>
      <c r="G377">
        <v>11.6045009962622</v>
      </c>
      <c r="H377">
        <f>(Table2[[#This Row],[1Y Return vs Nifty]]-AVERAGE(Table2[1Y Return vs Nifty]))/_xlfn.STDEV.P(Table2[1Y Return vs Nifty])</f>
        <v>-0.39441558851012021</v>
      </c>
      <c r="I377">
        <v>11.8835719060896</v>
      </c>
      <c r="J377">
        <f>(Table2[[#This Row],[1M Return vs Nifty]]-AVERAGE(Table2[1M Return vs Nifty]))/_xlfn.STDEV.P(Table2[1M Return vs Nifty])</f>
        <v>0.88817577389823232</v>
      </c>
      <c r="K377">
        <v>6.6947851488195598</v>
      </c>
      <c r="L377">
        <f>(Table2[[#This Row],[6M Return vs Nifty]]-AVERAGE(Table2[6M Return vs Nifty]))/_xlfn.STDEV.P(Table2[6M Return vs Nifty])</f>
        <v>-0.17862670313170809</v>
      </c>
      <c r="M377">
        <v>1.6524922487248701</v>
      </c>
      <c r="N377">
        <f>(Table2[[#This Row],[1W Return vs Nifty]]-AVERAGE(Table2[1W Return vs Nifty]))/_xlfn.STDEV.P(Table2[1W Return vs Nifty])</f>
        <v>0.69831065175420592</v>
      </c>
      <c r="O377">
        <v>377.09</v>
      </c>
      <c r="P377">
        <v>358.22099595850398</v>
      </c>
      <c r="Q377">
        <v>340.54401393048403</v>
      </c>
      <c r="R377">
        <v>64.074251897228706</v>
      </c>
      <c r="S377">
        <f>(Table2[[#This Row],[Close Price]]-Table2[[#This Row],[20D EMA]])/Table2[[#This Row],[20D EMA]]</f>
        <v>4.7495292900899058E-2</v>
      </c>
      <c r="T377">
        <f>(Table2[[#This Row],[Close Price]]-Table2[[#This Row],[50D EMA]])/Table2[[#This Row],[50D EMA]]</f>
        <v>0.10267126845283092</v>
      </c>
      <c r="U377">
        <f>(Table2[[#This Row],[Close Price]]-Table2[[#This Row],[200D EMA]])/Table2[[#This Row],[200D EMA]]</f>
        <v>0.15990880427172091</v>
      </c>
      <c r="V377">
        <v>2.67893444435115</v>
      </c>
      <c r="W377">
        <v>393</v>
      </c>
      <c r="X377">
        <v>403</v>
      </c>
      <c r="Y377">
        <v>393</v>
      </c>
      <c r="Z377">
        <v>418</v>
      </c>
      <c r="AA377">
        <v>267.5</v>
      </c>
      <c r="AB377">
        <v>427</v>
      </c>
      <c r="AC377">
        <f>(Table2[[#This Row],[Close Price]]/Table2[[#This Row],[Day Low]])-1</f>
        <v>5.0890585241729624E-3</v>
      </c>
      <c r="AD377">
        <f>(Table2[[#This Row],[Day High]]/Table2[[#This Row],[Close Price]])-1</f>
        <v>2.0253164556962133E-2</v>
      </c>
      <c r="AE377">
        <f>(Table2[[#This Row],[Close Price]]/Table2[[#This Row],[Current Week Low]])-1</f>
        <v>5.0890585241729624E-3</v>
      </c>
      <c r="AF377">
        <f>(Table2[[#This Row],[Current Week High]]/Table2[[#This Row],[Close Price]])-1</f>
        <v>5.8227848101265911E-2</v>
      </c>
      <c r="AG377">
        <f>(Table2[[#This Row],[Close Price]]/Table2[[#This Row],[Current Month Low]])-1</f>
        <v>0.47663551401869153</v>
      </c>
      <c r="AH377">
        <f>(Table2[[#This Row],[Current Month High]]/Table2[[#This Row],[Close Price]])-1</f>
        <v>8.1012658227848089E-2</v>
      </c>
      <c r="AI377">
        <v>8.1012658227848</v>
      </c>
      <c r="AJ377">
        <v>47.6635514018691</v>
      </c>
      <c r="AK377" t="str">
        <f>IF(AND(Table2[[#This Row],[20D EMA]]&gt;Table2[[#This Row],[50D EMA]],Table2[[#This Row],[50D EMA]]&gt;Table2[[#This Row],[200D EMA]]),"Uptrend","Downtrend/NoTrend")</f>
        <v>Uptrend</v>
      </c>
      <c r="AL377">
        <v>0.12</v>
      </c>
      <c r="AM377" t="s">
        <v>3033</v>
      </c>
      <c r="AN377">
        <v>18.18</v>
      </c>
      <c r="AO377" t="s">
        <v>3033</v>
      </c>
      <c r="AP377">
        <v>5.9504566705341003E-2</v>
      </c>
      <c r="AQ377">
        <f>(Table2[[#This Row],[Sharpe Ratio]]-AVERAGE(Table2[Sharpe Ratio]))/_xlfn.STDEV.P(Table2[Sharpe Ratio])</f>
        <v>2.6367624564484219E-2</v>
      </c>
      <c r="AR3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1.0398117585750941</v>
      </c>
      <c r="AS377">
        <f>_xlfn.RANK.AVG(Table2[[#This Row],[1Y Return vs Nifty Z-Score]],Table2[1Y Return vs Nifty Z-Score])</f>
        <v>425</v>
      </c>
      <c r="AT377">
        <f>_xlfn.RANK.AVG(Table2[[#This Row],[6M Return vs Nifty Z-Score]],Table2[6M Return vs Nifty Z-Score])</f>
        <v>361</v>
      </c>
      <c r="AU377">
        <f>_xlfn.RANK.AVG(Table2[[#This Row],[Sharpe Ratio Z-Score]],Table2[Sharpe Ratio Z-Score])</f>
        <v>330</v>
      </c>
      <c r="AV377">
        <f>(Table2[[#This Row],[Rank 1Y]]+Table2[[#This Row],[Rank 6M]]+Table2[[#This Row],[Rank Sharpe]])/3</f>
        <v>372</v>
      </c>
    </row>
    <row r="378" spans="1:48" x14ac:dyDescent="0.3">
      <c r="A378" t="s">
        <v>971</v>
      </c>
      <c r="B378" t="s">
        <v>972</v>
      </c>
      <c r="C378" t="s">
        <v>602</v>
      </c>
      <c r="D378" t="s">
        <v>602</v>
      </c>
      <c r="E378">
        <v>13882.812161196</v>
      </c>
      <c r="F378">
        <v>28.64</v>
      </c>
      <c r="G378">
        <v>30.969623935490802</v>
      </c>
      <c r="H378">
        <f>(Table2[[#This Row],[1Y Return vs Nifty]]-AVERAGE(Table2[1Y Return vs Nifty]))/_xlfn.STDEV.P(Table2[1Y Return vs Nifty])</f>
        <v>-0.164742986885065</v>
      </c>
      <c r="I378">
        <v>1.53811354287319</v>
      </c>
      <c r="J378">
        <f>(Table2[[#This Row],[1M Return vs Nifty]]-AVERAGE(Table2[1M Return vs Nifty]))/_xlfn.STDEV.P(Table2[1M Return vs Nifty])</f>
        <v>-0.10961362742610063</v>
      </c>
      <c r="K378">
        <v>19.754166171751301</v>
      </c>
      <c r="L378">
        <f>(Table2[[#This Row],[6M Return vs Nifty]]-AVERAGE(Table2[6M Return vs Nifty]))/_xlfn.STDEV.P(Table2[6M Return vs Nifty])</f>
        <v>0.21748020522233444</v>
      </c>
      <c r="M378">
        <v>0.54354047500507097</v>
      </c>
      <c r="N378">
        <f>(Table2[[#This Row],[1W Return vs Nifty]]-AVERAGE(Table2[1W Return vs Nifty]))/_xlfn.STDEV.P(Table2[1W Return vs Nifty])</f>
        <v>0.45405931677369749</v>
      </c>
      <c r="O378">
        <v>27.45</v>
      </c>
      <c r="P378">
        <v>27.165191213937401</v>
      </c>
      <c r="Q378">
        <v>25.024590319601302</v>
      </c>
      <c r="R378">
        <v>55.689670942224801</v>
      </c>
      <c r="S378">
        <f>(Table2[[#This Row],[Close Price]]-Table2[[#This Row],[20D EMA]])/Table2[[#This Row],[20D EMA]]</f>
        <v>4.3351548269581104E-2</v>
      </c>
      <c r="T378">
        <f>(Table2[[#This Row],[Close Price]]-Table2[[#This Row],[50D EMA]])/Table2[[#This Row],[50D EMA]]</f>
        <v>5.4290388550842686E-2</v>
      </c>
      <c r="U378">
        <f>(Table2[[#This Row],[Close Price]]-Table2[[#This Row],[200D EMA]])/Table2[[#This Row],[200D EMA]]</f>
        <v>0.14447428046671418</v>
      </c>
      <c r="V378">
        <v>2.65187497604254</v>
      </c>
      <c r="W378">
        <v>27.8</v>
      </c>
      <c r="X378">
        <v>29.3</v>
      </c>
      <c r="Y378">
        <v>27.78</v>
      </c>
      <c r="Z378">
        <v>29.3</v>
      </c>
      <c r="AA378">
        <v>23.3</v>
      </c>
      <c r="AB378">
        <v>30</v>
      </c>
      <c r="AC378">
        <f>(Table2[[#This Row],[Close Price]]/Table2[[#This Row],[Day Low]])-1</f>
        <v>3.0215827338129442E-2</v>
      </c>
      <c r="AD378">
        <f>(Table2[[#This Row],[Day High]]/Table2[[#This Row],[Close Price]])-1</f>
        <v>2.304469273743015E-2</v>
      </c>
      <c r="AE378">
        <f>(Table2[[#This Row],[Close Price]]/Table2[[#This Row],[Current Week Low]])-1</f>
        <v>3.0957523398128073E-2</v>
      </c>
      <c r="AF378">
        <f>(Table2[[#This Row],[Current Week High]]/Table2[[#This Row],[Close Price]])-1</f>
        <v>2.304469273743015E-2</v>
      </c>
      <c r="AG378">
        <f>(Table2[[#This Row],[Close Price]]/Table2[[#This Row],[Current Month Low]])-1</f>
        <v>0.22918454935622323</v>
      </c>
      <c r="AH378">
        <f>(Table2[[#This Row],[Current Month High]]/Table2[[#This Row],[Close Price]])-1</f>
        <v>4.748603351955305E-2</v>
      </c>
      <c r="AI378">
        <v>36.347765363128403</v>
      </c>
      <c r="AJ378">
        <v>96.838487972508503</v>
      </c>
      <c r="AK378" t="str">
        <f>IF(AND(Table2[[#This Row],[20D EMA]]&gt;Table2[[#This Row],[50D EMA]],Table2[[#This Row],[50D EMA]]&gt;Table2[[#This Row],[200D EMA]]),"Uptrend","Downtrend/NoTrend")</f>
        <v>Uptrend</v>
      </c>
      <c r="AL378">
        <v>-0.09</v>
      </c>
      <c r="AM378" t="s">
        <v>3034</v>
      </c>
      <c r="AN378">
        <v>10.15</v>
      </c>
      <c r="AO378" t="s">
        <v>3033</v>
      </c>
      <c r="AP378">
        <v>-8.0941042896400005E-4</v>
      </c>
      <c r="AQ378">
        <f>(Table2[[#This Row],[Sharpe Ratio]]-AVERAGE(Table2[Sharpe Ratio]))/_xlfn.STDEV.P(Table2[Sharpe Ratio])</f>
        <v>-0.65645624087075716</v>
      </c>
      <c r="AR3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-0.25927333318589085</v>
      </c>
      <c r="AS378">
        <f>_xlfn.RANK.AVG(Table2[[#This Row],[1Y Return vs Nifty Z-Score]],Table2[1Y Return vs Nifty Z-Score])</f>
        <v>328</v>
      </c>
      <c r="AT378">
        <f>_xlfn.RANK.AVG(Table2[[#This Row],[6M Return vs Nifty Z-Score]],Table2[6M Return vs Nifty Z-Score])</f>
        <v>247</v>
      </c>
      <c r="AU378">
        <f>_xlfn.RANK.AVG(Table2[[#This Row],[Sharpe Ratio Z-Score]],Table2[Sharpe Ratio Z-Score])</f>
        <v>545</v>
      </c>
      <c r="AV378">
        <f>(Table2[[#This Row],[Rank 1Y]]+Table2[[#This Row],[Rank 6M]]+Table2[[#This Row],[Rank Sharpe]])/3</f>
        <v>373.33333333333331</v>
      </c>
    </row>
    <row r="379" spans="1:48" x14ac:dyDescent="0.3">
      <c r="A379" t="s">
        <v>622</v>
      </c>
      <c r="B379" t="s">
        <v>623</v>
      </c>
      <c r="C379" t="s">
        <v>2994</v>
      </c>
      <c r="D379" t="s">
        <v>62</v>
      </c>
      <c r="E379">
        <v>29355.579363425</v>
      </c>
      <c r="F379">
        <v>2316.35</v>
      </c>
      <c r="G379">
        <v>29.659997520339701</v>
      </c>
      <c r="H379">
        <f>(Table2[[#This Row],[1Y Return vs Nifty]]-AVERAGE(Table2[1Y Return vs Nifty]))/_xlfn.STDEV.P(Table2[1Y Return vs Nifty])</f>
        <v>-0.18027530789684318</v>
      </c>
      <c r="I379">
        <v>-7.2408264667324103</v>
      </c>
      <c r="J379">
        <f>(Table2[[#This Row],[1M Return vs Nifty]]-AVERAGE(Table2[1M Return vs Nifty]))/_xlfn.STDEV.P(Table2[1M Return vs Nifty])</f>
        <v>-0.9563168849242305</v>
      </c>
      <c r="K379">
        <v>5.2685594390465296</v>
      </c>
      <c r="L379">
        <f>(Table2[[#This Row],[6M Return vs Nifty]]-AVERAGE(Table2[6M Return vs Nifty]))/_xlfn.STDEV.P(Table2[6M Return vs Nifty])</f>
        <v>-0.22188586338756072</v>
      </c>
      <c r="M379">
        <v>-3.3402164094062901</v>
      </c>
      <c r="N379">
        <f>(Table2[[#This Row],[1W Return vs Nifty]]-AVERAGE(Table2[1W Return vs Nifty]))/_xlfn.STDEV.P(Table2[1W Return vs Nifty])</f>
        <v>-0.40135462117893911</v>
      </c>
      <c r="O379">
        <v>2358.33</v>
      </c>
      <c r="P379">
        <v>2322.9763477261299</v>
      </c>
      <c r="Q379">
        <v>2077.3619544979401</v>
      </c>
      <c r="R379">
        <v>40.168371943546298</v>
      </c>
      <c r="S379">
        <f>(Table2[[#This Row],[Close Price]]-Table2[[#This Row],[20D EMA]])/Table2[[#This Row],[20D EMA]]</f>
        <v>-1.7800731873825977E-2</v>
      </c>
      <c r="T379">
        <f>(Table2[[#This Row],[Close Price]]-Table2[[#This Row],[50D EMA]])/Table2[[#This Row],[50D EMA]]</f>
        <v>-2.8525248363446653E-3</v>
      </c>
      <c r="U379">
        <f>(Table2[[#This Row],[Close Price]]-Table2[[#This Row],[200D EMA]])/Table2[[#This Row],[200D EMA]]</f>
        <v>0.11504400809141552</v>
      </c>
      <c r="V379">
        <v>0.33216707536296602</v>
      </c>
      <c r="W379">
        <v>2304.6999999999998</v>
      </c>
      <c r="X379">
        <v>2351</v>
      </c>
      <c r="Y379">
        <v>2303.1999999999998</v>
      </c>
      <c r="Z379">
        <v>2379</v>
      </c>
      <c r="AA379">
        <v>2111.0500000000002</v>
      </c>
      <c r="AB379">
        <v>2495</v>
      </c>
      <c r="AC379">
        <f>(Table2[[#This Row],[Close Price]]/Table2[[#This Row],[Day Low]])-1</f>
        <v>5.0548878378964268E-3</v>
      </c>
      <c r="AD379">
        <f>(Table2[[#This Row],[Day High]]/Table2[[#This Row],[Close Price]])-1</f>
        <v>1.4958879271267378E-2</v>
      </c>
      <c r="AE379">
        <f>(Table2[[#This Row],[Close Price]]/Table2[[#This Row],[Current Week Low]])-1</f>
        <v>5.7094477249044484E-3</v>
      </c>
      <c r="AF379">
        <f>(Table2[[#This Row],[Current Week High]]/Table2[[#This Row],[Close Price]])-1</f>
        <v>2.704686252077626E-2</v>
      </c>
      <c r="AG379">
        <f>(Table2[[#This Row],[Close Price]]/Table2[[#This Row],[Current Month Low]])-1</f>
        <v>9.7250183557944903E-2</v>
      </c>
      <c r="AH379">
        <f>(Table2[[#This Row],[Current Month High]]/Table2[[#This Row],[Close Price]])-1</f>
        <v>7.7125650268741852E-2</v>
      </c>
      <c r="AI379">
        <v>9.6552766205452603</v>
      </c>
      <c r="AJ379">
        <v>67.052502524159806</v>
      </c>
      <c r="AK379" t="str">
        <f>IF(AND(Table2[[#This Row],[20D EMA]]&gt;Table2[[#This Row],[50D EMA]],Table2[[#This Row],[50D EMA]]&gt;Table2[[#This Row],[200D EMA]]),"Uptrend","Downtrend/NoTrend")</f>
        <v>Uptrend</v>
      </c>
      <c r="AL379">
        <v>0.04</v>
      </c>
      <c r="AM379" t="s">
        <v>3033</v>
      </c>
      <c r="AN379">
        <v>-4.3099999999999996</v>
      </c>
      <c r="AO379" t="s">
        <v>3034</v>
      </c>
      <c r="AP379">
        <v>3.2374496376748003E-2</v>
      </c>
      <c r="AQ379">
        <f>(Table2[[#This Row],[Sharpe Ratio]]-AVERAGE(Table2[Sharpe Ratio]))/_xlfn.STDEV.P(Table2[Sharpe Ratio])</f>
        <v>-0.28077609852392832</v>
      </c>
      <c r="AR3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-2.0406087759115019</v>
      </c>
      <c r="AS379">
        <f>_xlfn.RANK.AVG(Table2[[#This Row],[1Y Return vs Nifty Z-Score]],Table2[1Y Return vs Nifty Z-Score])</f>
        <v>334</v>
      </c>
      <c r="AT379">
        <f>_xlfn.RANK.AVG(Table2[[#This Row],[6M Return vs Nifty Z-Score]],Table2[6M Return vs Nifty Z-Score])</f>
        <v>377</v>
      </c>
      <c r="AU379">
        <f>_xlfn.RANK.AVG(Table2[[#This Row],[Sharpe Ratio Z-Score]],Table2[Sharpe Ratio Z-Score])</f>
        <v>412</v>
      </c>
      <c r="AV379">
        <f>(Table2[[#This Row],[Rank 1Y]]+Table2[[#This Row],[Rank 6M]]+Table2[[#This Row],[Rank Sharpe]])/3</f>
        <v>374.33333333333331</v>
      </c>
    </row>
    <row r="380" spans="1:48" x14ac:dyDescent="0.3">
      <c r="A380" t="s">
        <v>388</v>
      </c>
      <c r="B380" t="s">
        <v>389</v>
      </c>
      <c r="C380" t="s">
        <v>2993</v>
      </c>
      <c r="D380" t="s">
        <v>129</v>
      </c>
      <c r="E380">
        <v>60722.852273589</v>
      </c>
      <c r="F380">
        <v>143.97</v>
      </c>
      <c r="G380">
        <v>42.7788375369433</v>
      </c>
      <c r="H380">
        <f>(Table2[[#This Row],[1Y Return vs Nifty]]-AVERAGE(Table2[1Y Return vs Nifty]))/_xlfn.STDEV.P(Table2[1Y Return vs Nifty])</f>
        <v>-2.4684345403513747E-2</v>
      </c>
      <c r="I380">
        <v>-17.8746879157306</v>
      </c>
      <c r="J380">
        <f>(Table2[[#This Row],[1M Return vs Nifty]]-AVERAGE(Table2[1M Return vs Nifty]))/_xlfn.STDEV.P(Table2[1M Return vs Nifty])</f>
        <v>-1.9819219259427359</v>
      </c>
      <c r="K380">
        <v>15.468611667490601</v>
      </c>
      <c r="L380">
        <f>(Table2[[#This Row],[6M Return vs Nifty]]-AVERAGE(Table2[6M Return vs Nifty]))/_xlfn.STDEV.P(Table2[6M Return vs Nifty])</f>
        <v>8.7494125309003148E-2</v>
      </c>
      <c r="M380">
        <v>-6.03921618439393</v>
      </c>
      <c r="N380">
        <f>(Table2[[#This Row],[1W Return vs Nifty]]-AVERAGE(Table2[1W Return vs Nifty]))/_xlfn.STDEV.P(Table2[1W Return vs Nifty])</f>
        <v>-0.99582077721521822</v>
      </c>
      <c r="O380">
        <v>152.37</v>
      </c>
      <c r="P380">
        <v>152.38199958835301</v>
      </c>
      <c r="Q380">
        <v>129.106023316517</v>
      </c>
      <c r="R380">
        <v>38.980909596871697</v>
      </c>
      <c r="S380">
        <f>(Table2[[#This Row],[Close Price]]-Table2[[#This Row],[20D EMA]])/Table2[[#This Row],[20D EMA]]</f>
        <v>-5.5128962394172115E-2</v>
      </c>
      <c r="T380">
        <f>(Table2[[#This Row],[Close Price]]-Table2[[#This Row],[50D EMA]])/Table2[[#This Row],[50D EMA]]</f>
        <v>-5.5203367924540385E-2</v>
      </c>
      <c r="U380">
        <f>(Table2[[#This Row],[Close Price]]-Table2[[#This Row],[200D EMA]])/Table2[[#This Row],[200D EMA]]</f>
        <v>0.11513000169668615</v>
      </c>
      <c r="V380">
        <v>0.70431459227614202</v>
      </c>
      <c r="W380">
        <v>143.6</v>
      </c>
      <c r="X380">
        <v>147.59</v>
      </c>
      <c r="Y380">
        <v>143.6</v>
      </c>
      <c r="Z380">
        <v>152.91</v>
      </c>
      <c r="AA380">
        <v>124.8</v>
      </c>
      <c r="AB380">
        <v>168</v>
      </c>
      <c r="AC380">
        <f>(Table2[[#This Row],[Close Price]]/Table2[[#This Row],[Day Low]])-1</f>
        <v>2.5766016713091311E-3</v>
      </c>
      <c r="AD380">
        <f>(Table2[[#This Row],[Day High]]/Table2[[#This Row],[Close Price]])-1</f>
        <v>2.5144127248732495E-2</v>
      </c>
      <c r="AE380">
        <f>(Table2[[#This Row],[Close Price]]/Table2[[#This Row],[Current Week Low]])-1</f>
        <v>2.5766016713091311E-3</v>
      </c>
      <c r="AF380">
        <f>(Table2[[#This Row],[Current Week High]]/Table2[[#This Row],[Close Price]])-1</f>
        <v>6.2096270056261726E-2</v>
      </c>
      <c r="AG380">
        <f>(Table2[[#This Row],[Close Price]]/Table2[[#This Row],[Current Month Low]])-1</f>
        <v>0.1536057692307693</v>
      </c>
      <c r="AH380">
        <f>(Table2[[#This Row],[Current Month High]]/Table2[[#This Row],[Close Price]])-1</f>
        <v>0.16690977286934783</v>
      </c>
      <c r="AI380">
        <v>21.796207543238101</v>
      </c>
      <c r="AJ380">
        <v>76.002444987774993</v>
      </c>
      <c r="AK380" t="str">
        <f>IF(AND(Table2[[#This Row],[20D EMA]]&gt;Table2[[#This Row],[50D EMA]],Table2[[#This Row],[50D EMA]]&gt;Table2[[#This Row],[200D EMA]]),"Uptrend","Downtrend/NoTrend")</f>
        <v>Downtrend/NoTrend</v>
      </c>
      <c r="AL380">
        <v>-0.12</v>
      </c>
      <c r="AM380" t="s">
        <v>3034</v>
      </c>
      <c r="AN380">
        <v>-5.75</v>
      </c>
      <c r="AO380" t="s">
        <v>3034</v>
      </c>
      <c r="AP380">
        <v>-7.4630139396439999E-3</v>
      </c>
      <c r="AQ380">
        <f>(Table2[[#This Row],[Sharpe Ratio]]-AVERAGE(Table2[Sharpe Ratio]))/_xlfn.STDEV.P(Table2[Sharpe Ratio])</f>
        <v>-0.73178271549734808</v>
      </c>
      <c r="AR3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0">
        <f>_xlfn.RANK.AVG(Table2[[#This Row],[1Y Return vs Nifty Z-Score]],Table2[1Y Return vs Nifty Z-Score])</f>
        <v>284</v>
      </c>
      <c r="AT380">
        <f>_xlfn.RANK.AVG(Table2[[#This Row],[6M Return vs Nifty Z-Score]],Table2[6M Return vs Nifty Z-Score])</f>
        <v>275</v>
      </c>
      <c r="AU380">
        <f>_xlfn.RANK.AVG(Table2[[#This Row],[Sharpe Ratio Z-Score]],Table2[Sharpe Ratio Z-Score])</f>
        <v>568</v>
      </c>
      <c r="AV380">
        <f>(Table2[[#This Row],[Rank 1Y]]+Table2[[#This Row],[Rank 6M]]+Table2[[#This Row],[Rank Sharpe]])/3</f>
        <v>375.66666666666669</v>
      </c>
    </row>
    <row r="381" spans="1:48" x14ac:dyDescent="0.3">
      <c r="A381" t="s">
        <v>1380</v>
      </c>
      <c r="B381" t="s">
        <v>1381</v>
      </c>
      <c r="C381" t="s">
        <v>2994</v>
      </c>
      <c r="D381" t="s">
        <v>62</v>
      </c>
      <c r="E381">
        <v>7399.2576446880003</v>
      </c>
      <c r="F381">
        <v>162.04</v>
      </c>
      <c r="G381">
        <v>50.267413193166398</v>
      </c>
      <c r="H381">
        <f>(Table2[[#This Row],[1Y Return vs Nifty]]-AVERAGE(Table2[1Y Return vs Nifty]))/_xlfn.STDEV.P(Table2[1Y Return vs Nifty])</f>
        <v>6.4131029475760104E-2</v>
      </c>
      <c r="I381">
        <v>-7.1841242131075997</v>
      </c>
      <c r="J381">
        <f>(Table2[[#This Row],[1M Return vs Nifty]]-AVERAGE(Table2[1M Return vs Nifty]))/_xlfn.STDEV.P(Table2[1M Return vs Nifty])</f>
        <v>-0.95084811730546548</v>
      </c>
      <c r="K381">
        <v>-9.2167488284144206</v>
      </c>
      <c r="L381">
        <f>(Table2[[#This Row],[6M Return vs Nifty]]-AVERAGE(Table2[6M Return vs Nifty]))/_xlfn.STDEV.P(Table2[6M Return vs Nifty])</f>
        <v>-0.66124287918363767</v>
      </c>
      <c r="M381">
        <v>4.2033411781030101E-2</v>
      </c>
      <c r="N381">
        <f>(Table2[[#This Row],[1W Return vs Nifty]]-AVERAGE(Table2[1W Return vs Nifty]))/_xlfn.STDEV.P(Table2[1W Return vs Nifty])</f>
        <v>0.3436002575093432</v>
      </c>
      <c r="O381">
        <v>159.72</v>
      </c>
      <c r="P381">
        <v>159.42519739188401</v>
      </c>
      <c r="Q381">
        <v>144.53832897196</v>
      </c>
      <c r="R381">
        <v>60.652663699295097</v>
      </c>
      <c r="S381">
        <f>(Table2[[#This Row],[Close Price]]-Table2[[#This Row],[20D EMA]])/Table2[[#This Row],[20D EMA]]</f>
        <v>1.4525419484097128E-2</v>
      </c>
      <c r="T381">
        <f>(Table2[[#This Row],[Close Price]]-Table2[[#This Row],[50D EMA]])/Table2[[#This Row],[50D EMA]]</f>
        <v>1.640143873674196E-2</v>
      </c>
      <c r="U381">
        <f>(Table2[[#This Row],[Close Price]]-Table2[[#This Row],[200D EMA]])/Table2[[#This Row],[200D EMA]]</f>
        <v>0.12108671210274795</v>
      </c>
      <c r="V381">
        <v>0.48922526155852297</v>
      </c>
      <c r="W381">
        <v>161.6</v>
      </c>
      <c r="X381">
        <v>163.9</v>
      </c>
      <c r="Y381">
        <v>160.19999999999999</v>
      </c>
      <c r="Z381">
        <v>166.6</v>
      </c>
      <c r="AA381">
        <v>130</v>
      </c>
      <c r="AB381">
        <v>166.6</v>
      </c>
      <c r="AC381">
        <f>(Table2[[#This Row],[Close Price]]/Table2[[#This Row],[Day Low]])-1</f>
        <v>2.7227722772276142E-3</v>
      </c>
      <c r="AD381">
        <f>(Table2[[#This Row],[Day High]]/Table2[[#This Row],[Close Price]])-1</f>
        <v>1.1478647247593177E-2</v>
      </c>
      <c r="AE381">
        <f>(Table2[[#This Row],[Close Price]]/Table2[[#This Row],[Current Week Low]])-1</f>
        <v>1.1485642946317043E-2</v>
      </c>
      <c r="AF381">
        <f>(Table2[[#This Row],[Current Week High]]/Table2[[#This Row],[Close Price]])-1</f>
        <v>2.814119970377682E-2</v>
      </c>
      <c r="AG381">
        <f>(Table2[[#This Row],[Close Price]]/Table2[[#This Row],[Current Month Low]])-1</f>
        <v>0.24646153846153851</v>
      </c>
      <c r="AH381">
        <f>(Table2[[#This Row],[Current Month High]]/Table2[[#This Row],[Close Price]])-1</f>
        <v>2.814119970377682E-2</v>
      </c>
      <c r="AI381">
        <v>14.477906689706201</v>
      </c>
      <c r="AJ381">
        <v>79.744869661674898</v>
      </c>
      <c r="AK381" t="str">
        <f>IF(AND(Table2[[#This Row],[20D EMA]]&gt;Table2[[#This Row],[50D EMA]],Table2[[#This Row],[50D EMA]]&gt;Table2[[#This Row],[200D EMA]]),"Uptrend","Downtrend/NoTrend")</f>
        <v>Uptrend</v>
      </c>
      <c r="AL381">
        <v>-0.02</v>
      </c>
      <c r="AM381" t="s">
        <v>3034</v>
      </c>
      <c r="AN381">
        <v>3.71</v>
      </c>
      <c r="AO381" t="s">
        <v>3033</v>
      </c>
      <c r="AP381">
        <v>5.7277572299403001E-2</v>
      </c>
      <c r="AQ381">
        <f>(Table2[[#This Row],[Sharpe Ratio]]-AVERAGE(Table2[Sharpe Ratio]))/_xlfn.STDEV.P(Table2[Sharpe Ratio])</f>
        <v>1.1554763889605336E-3</v>
      </c>
      <c r="AR3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-1.2032042331150392</v>
      </c>
      <c r="AS381">
        <f>_xlfn.RANK.AVG(Table2[[#This Row],[1Y Return vs Nifty Z-Score]],Table2[1Y Return vs Nifty Z-Score])</f>
        <v>261</v>
      </c>
      <c r="AT381">
        <f>_xlfn.RANK.AVG(Table2[[#This Row],[6M Return vs Nifty Z-Score]],Table2[6M Return vs Nifty Z-Score])</f>
        <v>528</v>
      </c>
      <c r="AU381">
        <f>_xlfn.RANK.AVG(Table2[[#This Row],[Sharpe Ratio Z-Score]],Table2[Sharpe Ratio Z-Score])</f>
        <v>339</v>
      </c>
      <c r="AV381">
        <f>(Table2[[#This Row],[Rank 1Y]]+Table2[[#This Row],[Rank 6M]]+Table2[[#This Row],[Rank Sharpe]])/3</f>
        <v>376</v>
      </c>
    </row>
    <row r="382" spans="1:48" x14ac:dyDescent="0.3">
      <c r="A382" t="s">
        <v>1656</v>
      </c>
      <c r="B382" t="s">
        <v>1657</v>
      </c>
      <c r="C382" t="s">
        <v>2998</v>
      </c>
      <c r="D382" t="s">
        <v>83</v>
      </c>
      <c r="E382">
        <v>4841.6634050800003</v>
      </c>
      <c r="F382">
        <v>252.81</v>
      </c>
      <c r="G382">
        <v>66.469770737129906</v>
      </c>
      <c r="H382">
        <f>(Table2[[#This Row],[1Y Return vs Nifty]]-AVERAGE(Table2[1Y Return vs Nifty]))/_xlfn.STDEV.P(Table2[1Y Return vs Nifty])</f>
        <v>0.2562928670876039</v>
      </c>
      <c r="I382">
        <v>6.9036502585353903</v>
      </c>
      <c r="J382">
        <f>(Table2[[#This Row],[1M Return vs Nifty]]-AVERAGE(Table2[1M Return vs Nifty]))/_xlfn.STDEV.P(Table2[1M Return vs Nifty])</f>
        <v>0.40787679971045521</v>
      </c>
      <c r="K382">
        <v>-10.4595892768967</v>
      </c>
      <c r="L382">
        <f>(Table2[[#This Row],[6M Return vs Nifty]]-AVERAGE(Table2[6M Return vs Nifty]))/_xlfn.STDEV.P(Table2[6M Return vs Nifty])</f>
        <v>-0.69893974144389437</v>
      </c>
      <c r="M382">
        <v>-2.3934867146688199</v>
      </c>
      <c r="N382">
        <f>(Table2[[#This Row],[1W Return vs Nifty]]-AVERAGE(Table2[1W Return vs Nifty]))/_xlfn.STDEV.P(Table2[1W Return vs Nifty])</f>
        <v>-0.19283338762731309</v>
      </c>
      <c r="O382">
        <v>229.12</v>
      </c>
      <c r="P382">
        <v>223.39953084064501</v>
      </c>
      <c r="Q382">
        <v>214.885058158616</v>
      </c>
      <c r="R382">
        <v>64.969611667960905</v>
      </c>
      <c r="S382">
        <f>(Table2[[#This Row],[Close Price]]-Table2[[#This Row],[20D EMA]])/Table2[[#This Row],[20D EMA]]</f>
        <v>0.10339560055865921</v>
      </c>
      <c r="T382">
        <f>(Table2[[#This Row],[Close Price]]-Table2[[#This Row],[50D EMA]])/Table2[[#This Row],[50D EMA]]</f>
        <v>0.13164964603410029</v>
      </c>
      <c r="U382">
        <f>(Table2[[#This Row],[Close Price]]-Table2[[#This Row],[200D EMA]])/Table2[[#This Row],[200D EMA]]</f>
        <v>0.17648943191475858</v>
      </c>
      <c r="V382">
        <v>1.40210481386097</v>
      </c>
      <c r="W382">
        <v>234.63</v>
      </c>
      <c r="X382">
        <v>259.2</v>
      </c>
      <c r="Y382">
        <v>226.65</v>
      </c>
      <c r="Z382">
        <v>259.2</v>
      </c>
      <c r="AA382">
        <v>182</v>
      </c>
      <c r="AB382">
        <v>259.2</v>
      </c>
      <c r="AC382">
        <f>(Table2[[#This Row],[Close Price]]/Table2[[#This Row],[Day Low]])-1</f>
        <v>7.7483697736862256E-2</v>
      </c>
      <c r="AD382">
        <f>(Table2[[#This Row],[Day High]]/Table2[[#This Row],[Close Price]])-1</f>
        <v>2.5275898896404358E-2</v>
      </c>
      <c r="AE382">
        <f>(Table2[[#This Row],[Close Price]]/Table2[[#This Row],[Current Week Low]])-1</f>
        <v>0.11542025148908008</v>
      </c>
      <c r="AF382">
        <f>(Table2[[#This Row],[Current Week High]]/Table2[[#This Row],[Close Price]])-1</f>
        <v>2.5275898896404358E-2</v>
      </c>
      <c r="AG382">
        <f>(Table2[[#This Row],[Close Price]]/Table2[[#This Row],[Current Month Low]])-1</f>
        <v>0.38906593406593415</v>
      </c>
      <c r="AH382">
        <f>(Table2[[#This Row],[Current Month High]]/Table2[[#This Row],[Close Price]])-1</f>
        <v>2.5275898896404358E-2</v>
      </c>
      <c r="AI382">
        <v>16.193979668525699</v>
      </c>
      <c r="AJ382">
        <v>102.086330935251</v>
      </c>
      <c r="AK382" t="str">
        <f>IF(AND(Table2[[#This Row],[20D EMA]]&gt;Table2[[#This Row],[50D EMA]],Table2[[#This Row],[50D EMA]]&gt;Table2[[#This Row],[200D EMA]]),"Uptrend","Downtrend/NoTrend")</f>
        <v>Uptrend</v>
      </c>
      <c r="AL382">
        <v>7.0000000000000007E-2</v>
      </c>
      <c r="AM382" t="s">
        <v>3033</v>
      </c>
      <c r="AN382">
        <v>13.01</v>
      </c>
      <c r="AO382" t="s">
        <v>3033</v>
      </c>
      <c r="AP382">
        <v>4.5077721410111002E-2</v>
      </c>
      <c r="AQ382">
        <f>(Table2[[#This Row],[Sharpe Ratio]]-AVERAGE(Table2[Sharpe Ratio]))/_xlfn.STDEV.P(Table2[Sharpe Ratio])</f>
        <v>-0.13696092279012539</v>
      </c>
      <c r="AR3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-0.36456438506327371</v>
      </c>
      <c r="AS382">
        <f>_xlfn.RANK.AVG(Table2[[#This Row],[1Y Return vs Nifty Z-Score]],Table2[1Y Return vs Nifty Z-Score])</f>
        <v>207</v>
      </c>
      <c r="AT382">
        <f>_xlfn.RANK.AVG(Table2[[#This Row],[6M Return vs Nifty Z-Score]],Table2[6M Return vs Nifty Z-Score])</f>
        <v>544</v>
      </c>
      <c r="AU382">
        <f>_xlfn.RANK.AVG(Table2[[#This Row],[Sharpe Ratio Z-Score]],Table2[Sharpe Ratio Z-Score])</f>
        <v>380</v>
      </c>
      <c r="AV382">
        <f>(Table2[[#This Row],[Rank 1Y]]+Table2[[#This Row],[Rank 6M]]+Table2[[#This Row],[Rank Sharpe]])/3</f>
        <v>377</v>
      </c>
    </row>
    <row r="383" spans="1:48" x14ac:dyDescent="0.3">
      <c r="A383" t="s">
        <v>1322</v>
      </c>
      <c r="B383" t="s">
        <v>1323</v>
      </c>
      <c r="C383" t="s">
        <v>2988</v>
      </c>
      <c r="D383" t="s">
        <v>24</v>
      </c>
      <c r="E383">
        <v>7951.0175097600004</v>
      </c>
      <c r="F383">
        <v>224.87</v>
      </c>
      <c r="G383">
        <v>21.121236028525999</v>
      </c>
      <c r="H383">
        <f>(Table2[[#This Row],[1Y Return vs Nifty]]-AVERAGE(Table2[1Y Return vs Nifty]))/_xlfn.STDEV.P(Table2[1Y Return vs Nifty])</f>
        <v>-0.28154600845655831</v>
      </c>
      <c r="I383">
        <v>7.4603805637749099E-2</v>
      </c>
      <c r="J383">
        <f>(Table2[[#This Row],[1M Return vs Nifty]]-AVERAGE(Table2[1M Return vs Nifty]))/_xlfn.STDEV.P(Table2[1M Return vs Nifty])</f>
        <v>-0.2507648894852601</v>
      </c>
      <c r="K383">
        <v>-15.916172631113399</v>
      </c>
      <c r="L383">
        <f>(Table2[[#This Row],[6M Return vs Nifty]]-AVERAGE(Table2[6M Return vs Nifty]))/_xlfn.STDEV.P(Table2[6M Return vs Nifty])</f>
        <v>-0.86444455050181168</v>
      </c>
      <c r="M383">
        <v>-0.73974814076311002</v>
      </c>
      <c r="N383">
        <f>(Table2[[#This Row],[1W Return vs Nifty]]-AVERAGE(Table2[1W Return vs Nifty]))/_xlfn.STDEV.P(Table2[1W Return vs Nifty])</f>
        <v>0.17140955237928529</v>
      </c>
      <c r="O383">
        <v>222.63</v>
      </c>
      <c r="P383">
        <v>223.461708952348</v>
      </c>
      <c r="Q383">
        <v>221.03412144325199</v>
      </c>
      <c r="R383">
        <v>57.559475091889198</v>
      </c>
      <c r="S383">
        <f>(Table2[[#This Row],[Close Price]]-Table2[[#This Row],[20D EMA]])/Table2[[#This Row],[20D EMA]]</f>
        <v>1.0061537079459233E-2</v>
      </c>
      <c r="T383">
        <f>(Table2[[#This Row],[Close Price]]-Table2[[#This Row],[50D EMA]])/Table2[[#This Row],[50D EMA]]</f>
        <v>6.3021582277092061E-3</v>
      </c>
      <c r="U383">
        <f>(Table2[[#This Row],[Close Price]]-Table2[[#This Row],[200D EMA]])/Table2[[#This Row],[200D EMA]]</f>
        <v>1.7354237127288206E-2</v>
      </c>
      <c r="V383">
        <v>1.13201121853219</v>
      </c>
      <c r="W383">
        <v>224.1</v>
      </c>
      <c r="X383">
        <v>228.21</v>
      </c>
      <c r="Y383">
        <v>224.1</v>
      </c>
      <c r="Z383">
        <v>230</v>
      </c>
      <c r="AA383">
        <v>192</v>
      </c>
      <c r="AB383">
        <v>239</v>
      </c>
      <c r="AC383">
        <f>(Table2[[#This Row],[Close Price]]/Table2[[#This Row],[Day Low]])-1</f>
        <v>3.4359660865685981E-3</v>
      </c>
      <c r="AD383">
        <f>(Table2[[#This Row],[Day High]]/Table2[[#This Row],[Close Price]])-1</f>
        <v>1.48530261929114E-2</v>
      </c>
      <c r="AE383">
        <f>(Table2[[#This Row],[Close Price]]/Table2[[#This Row],[Current Week Low]])-1</f>
        <v>3.4359660865685981E-3</v>
      </c>
      <c r="AF383">
        <f>(Table2[[#This Row],[Current Week High]]/Table2[[#This Row],[Close Price]])-1</f>
        <v>2.2813180948992651E-2</v>
      </c>
      <c r="AG383">
        <f>(Table2[[#This Row],[Close Price]]/Table2[[#This Row],[Current Month Low]])-1</f>
        <v>0.17119791666666662</v>
      </c>
      <c r="AH383">
        <f>(Table2[[#This Row],[Current Month High]]/Table2[[#This Row],[Close Price]])-1</f>
        <v>6.2836305420909788E-2</v>
      </c>
      <c r="AI383">
        <v>27.429181304753801</v>
      </c>
      <c r="AJ383">
        <v>50.364426613172803</v>
      </c>
      <c r="AK383" t="str">
        <f>IF(AND(Table2[[#This Row],[20D EMA]]&gt;Table2[[#This Row],[50D EMA]],Table2[[#This Row],[50D EMA]]&gt;Table2[[#This Row],[200D EMA]]),"Uptrend","Downtrend/NoTrend")</f>
        <v>Downtrend/NoTrend</v>
      </c>
      <c r="AL383">
        <v>-0.14000000000000001</v>
      </c>
      <c r="AM383" t="s">
        <v>3034</v>
      </c>
      <c r="AN383">
        <v>2.92</v>
      </c>
      <c r="AO383" t="s">
        <v>3033</v>
      </c>
      <c r="AP383">
        <v>0.12733681059686799</v>
      </c>
      <c r="AQ383">
        <f>(Table2[[#This Row],[Sharpe Ratio]]-AVERAGE(Table2[Sharpe Ratio]))/_xlfn.STDEV.P(Table2[Sharpe Ratio])</f>
        <v>0.79430695099988746</v>
      </c>
      <c r="AR3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3">
        <f>_xlfn.RANK.AVG(Table2[[#This Row],[1Y Return vs Nifty Z-Score]],Table2[1Y Return vs Nifty Z-Score])</f>
        <v>376</v>
      </c>
      <c r="AT383">
        <f>_xlfn.RANK.AVG(Table2[[#This Row],[6M Return vs Nifty Z-Score]],Table2[6M Return vs Nifty Z-Score])</f>
        <v>601</v>
      </c>
      <c r="AU383">
        <f>_xlfn.RANK.AVG(Table2[[#This Row],[Sharpe Ratio Z-Score]],Table2[Sharpe Ratio Z-Score])</f>
        <v>157</v>
      </c>
      <c r="AV383">
        <f>(Table2[[#This Row],[Rank 1Y]]+Table2[[#This Row],[Rank 6M]]+Table2[[#This Row],[Rank Sharpe]])/3</f>
        <v>378</v>
      </c>
    </row>
    <row r="384" spans="1:48" x14ac:dyDescent="0.3">
      <c r="A384" t="s">
        <v>1330</v>
      </c>
      <c r="B384" t="s">
        <v>1331</v>
      </c>
      <c r="C384" t="s">
        <v>2994</v>
      </c>
      <c r="D384" t="s">
        <v>281</v>
      </c>
      <c r="E384">
        <v>7906.1594969999996</v>
      </c>
      <c r="F384">
        <v>759.4</v>
      </c>
      <c r="G384">
        <v>34.753148087362803</v>
      </c>
      <c r="H384">
        <f>(Table2[[#This Row],[1Y Return vs Nifty]]-AVERAGE(Table2[1Y Return vs Nifty]))/_xlfn.STDEV.P(Table2[1Y Return vs Nifty])</f>
        <v>-0.11986995209986534</v>
      </c>
      <c r="I384">
        <v>-3.6197121370625198</v>
      </c>
      <c r="J384">
        <f>(Table2[[#This Row],[1M Return vs Nifty]]-AVERAGE(Table2[1M Return vs Nifty]))/_xlfn.STDEV.P(Table2[1M Return vs Nifty])</f>
        <v>-0.6070709286527517</v>
      </c>
      <c r="K384">
        <v>9.0654616971022293</v>
      </c>
      <c r="L384">
        <f>(Table2[[#This Row],[6M Return vs Nifty]]-AVERAGE(Table2[6M Return vs Nifty]))/_xlfn.STDEV.P(Table2[6M Return vs Nifty])</f>
        <v>-0.10672120036716182</v>
      </c>
      <c r="M384">
        <v>-3.6835503980350599</v>
      </c>
      <c r="N384">
        <f>(Table2[[#This Row],[1W Return vs Nifty]]-AVERAGE(Table2[1W Return vs Nifty]))/_xlfn.STDEV.P(Table2[1W Return vs Nifty])</f>
        <v>-0.47697538941619577</v>
      </c>
      <c r="O384">
        <v>782.79</v>
      </c>
      <c r="P384">
        <v>754.97846108792203</v>
      </c>
      <c r="Q384">
        <v>649.35620043487404</v>
      </c>
      <c r="R384">
        <v>38.223170706300699</v>
      </c>
      <c r="S384">
        <f>(Table2[[#This Row],[Close Price]]-Table2[[#This Row],[20D EMA]])/Table2[[#This Row],[20D EMA]]</f>
        <v>-2.9880299952733155E-2</v>
      </c>
      <c r="T384">
        <f>(Table2[[#This Row],[Close Price]]-Table2[[#This Row],[50D EMA]])/Table2[[#This Row],[50D EMA]]</f>
        <v>5.8565100065325346E-3</v>
      </c>
      <c r="U384">
        <f>(Table2[[#This Row],[Close Price]]-Table2[[#This Row],[200D EMA]])/Table2[[#This Row],[200D EMA]]</f>
        <v>0.16946600262141112</v>
      </c>
      <c r="V384">
        <v>0.37809779171083302</v>
      </c>
      <c r="W384">
        <v>753.4</v>
      </c>
      <c r="X384">
        <v>770.95</v>
      </c>
      <c r="Y384">
        <v>730</v>
      </c>
      <c r="Z384">
        <v>780.6</v>
      </c>
      <c r="AA384">
        <v>730</v>
      </c>
      <c r="AB384">
        <v>880</v>
      </c>
      <c r="AC384">
        <f>(Table2[[#This Row],[Close Price]]/Table2[[#This Row],[Day Low]])-1</f>
        <v>7.9638970002655629E-3</v>
      </c>
      <c r="AD384">
        <f>(Table2[[#This Row],[Day High]]/Table2[[#This Row],[Close Price]])-1</f>
        <v>1.520937582301829E-2</v>
      </c>
      <c r="AE384">
        <f>(Table2[[#This Row],[Close Price]]/Table2[[#This Row],[Current Week Low]])-1</f>
        <v>4.0273972602739683E-2</v>
      </c>
      <c r="AF384">
        <f>(Table2[[#This Row],[Current Week High]]/Table2[[#This Row],[Close Price]])-1</f>
        <v>2.7916776402423071E-2</v>
      </c>
      <c r="AG384">
        <f>(Table2[[#This Row],[Close Price]]/Table2[[#This Row],[Current Month Low]])-1</f>
        <v>4.0273972602739683E-2</v>
      </c>
      <c r="AH384">
        <f>(Table2[[#This Row],[Current Month High]]/Table2[[#This Row],[Close Price]])-1</f>
        <v>0.15880958651567023</v>
      </c>
      <c r="AI384">
        <v>15.880958651566999</v>
      </c>
      <c r="AJ384">
        <v>73.676386506575099</v>
      </c>
      <c r="AK384" t="str">
        <f>IF(AND(Table2[[#This Row],[20D EMA]]&gt;Table2[[#This Row],[50D EMA]],Table2[[#This Row],[50D EMA]]&gt;Table2[[#This Row],[200D EMA]]),"Uptrend","Downtrend/NoTrend")</f>
        <v>Uptrend</v>
      </c>
      <c r="AL384">
        <v>0.13</v>
      </c>
      <c r="AM384" t="s">
        <v>3033</v>
      </c>
      <c r="AN384">
        <v>-6.36</v>
      </c>
      <c r="AO384" t="s">
        <v>3034</v>
      </c>
      <c r="AP384">
        <v>1.2060604777616E-2</v>
      </c>
      <c r="AQ384">
        <f>(Table2[[#This Row],[Sharpe Ratio]]-AVERAGE(Table2[Sharpe Ratio]))/_xlfn.STDEV.P(Table2[Sharpe Ratio])</f>
        <v>-0.51075280778428378</v>
      </c>
      <c r="AR3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-1.8213902783202585</v>
      </c>
      <c r="AS384">
        <f>_xlfn.RANK.AVG(Table2[[#This Row],[1Y Return vs Nifty Z-Score]],Table2[1Y Return vs Nifty Z-Score])</f>
        <v>314</v>
      </c>
      <c r="AT384">
        <f>_xlfn.RANK.AVG(Table2[[#This Row],[6M Return vs Nifty Z-Score]],Table2[6M Return vs Nifty Z-Score])</f>
        <v>342</v>
      </c>
      <c r="AU384">
        <f>_xlfn.RANK.AVG(Table2[[#This Row],[Sharpe Ratio Z-Score]],Table2[Sharpe Ratio Z-Score])</f>
        <v>479</v>
      </c>
      <c r="AV384">
        <f>(Table2[[#This Row],[Rank 1Y]]+Table2[[#This Row],[Rank 6M]]+Table2[[#This Row],[Rank Sharpe]])/3</f>
        <v>378.33333333333331</v>
      </c>
    </row>
    <row r="385" spans="1:48" x14ac:dyDescent="0.3">
      <c r="A385" t="s">
        <v>1852</v>
      </c>
      <c r="B385" t="s">
        <v>1853</v>
      </c>
      <c r="C385" t="s">
        <v>2995</v>
      </c>
      <c r="D385" t="s">
        <v>464</v>
      </c>
      <c r="E385">
        <v>3566.7427395199902</v>
      </c>
      <c r="F385">
        <v>4258.25</v>
      </c>
      <c r="G385">
        <v>19.997956202556299</v>
      </c>
      <c r="H385">
        <f>(Table2[[#This Row],[1Y Return vs Nifty]]-AVERAGE(Table2[1Y Return vs Nifty]))/_xlfn.STDEV.P(Table2[1Y Return vs Nifty])</f>
        <v>-0.29486823733127343</v>
      </c>
      <c r="I385">
        <v>18.082220652908699</v>
      </c>
      <c r="J385">
        <f>(Table2[[#This Row],[1M Return vs Nifty]]-AVERAGE(Table2[1M Return vs Nifty]))/_xlfn.STDEV.P(Table2[1M Return vs Nifty])</f>
        <v>1.486017435907063</v>
      </c>
      <c r="K385">
        <v>0.67596856964340002</v>
      </c>
      <c r="L385">
        <f>(Table2[[#This Row],[6M Return vs Nifty]]-AVERAGE(Table2[6M Return vs Nifty]))/_xlfn.STDEV.P(Table2[6M Return vs Nifty])</f>
        <v>-0.3611847296523486</v>
      </c>
      <c r="M385">
        <v>-2.4027995525380299</v>
      </c>
      <c r="N385">
        <f>(Table2[[#This Row],[1W Return vs Nifty]]-AVERAGE(Table2[1W Return vs Nifty]))/_xlfn.STDEV.P(Table2[1W Return vs Nifty])</f>
        <v>-0.1948845796952797</v>
      </c>
      <c r="O385">
        <v>3894.99</v>
      </c>
      <c r="P385">
        <v>3607.57732638588</v>
      </c>
      <c r="Q385">
        <v>3388.0877299220601</v>
      </c>
      <c r="R385">
        <v>68.888384118022998</v>
      </c>
      <c r="S385">
        <f>(Table2[[#This Row],[Close Price]]-Table2[[#This Row],[20D EMA]])/Table2[[#This Row],[20D EMA]]</f>
        <v>9.3263397338632509E-2</v>
      </c>
      <c r="T385">
        <f>(Table2[[#This Row],[Close Price]]-Table2[[#This Row],[50D EMA]])/Table2[[#This Row],[50D EMA]]</f>
        <v>0.18036277943513207</v>
      </c>
      <c r="U385">
        <f>(Table2[[#This Row],[Close Price]]-Table2[[#This Row],[200D EMA]])/Table2[[#This Row],[200D EMA]]</f>
        <v>0.25682991098284141</v>
      </c>
      <c r="V385">
        <v>1.37553995046954</v>
      </c>
      <c r="W385">
        <v>4058.7</v>
      </c>
      <c r="X385">
        <v>4275.6000000000004</v>
      </c>
      <c r="Y385">
        <v>4058.7</v>
      </c>
      <c r="Z385">
        <v>4275.6000000000004</v>
      </c>
      <c r="AA385">
        <v>3190.05</v>
      </c>
      <c r="AB385">
        <v>4275.6000000000004</v>
      </c>
      <c r="AC385">
        <f>(Table2[[#This Row],[Close Price]]/Table2[[#This Row],[Day Low]])-1</f>
        <v>4.9165989109813513E-2</v>
      </c>
      <c r="AD385">
        <f>(Table2[[#This Row],[Day High]]/Table2[[#This Row],[Close Price]])-1</f>
        <v>4.0744437268831479E-3</v>
      </c>
      <c r="AE385">
        <f>(Table2[[#This Row],[Close Price]]/Table2[[#This Row],[Current Week Low]])-1</f>
        <v>4.9165989109813513E-2</v>
      </c>
      <c r="AF385">
        <f>(Table2[[#This Row],[Current Week High]]/Table2[[#This Row],[Close Price]])-1</f>
        <v>4.0744437268831479E-3</v>
      </c>
      <c r="AG385">
        <f>(Table2[[#This Row],[Close Price]]/Table2[[#This Row],[Current Month Low]])-1</f>
        <v>0.33485368567890772</v>
      </c>
      <c r="AH385">
        <f>(Table2[[#This Row],[Current Month High]]/Table2[[#This Row],[Close Price]])-1</f>
        <v>4.0744437268831479E-3</v>
      </c>
      <c r="AI385">
        <v>0.40744437268831402</v>
      </c>
      <c r="AJ385">
        <v>55.968427221448898</v>
      </c>
      <c r="AK385" t="str">
        <f>IF(AND(Table2[[#This Row],[20D EMA]]&gt;Table2[[#This Row],[50D EMA]],Table2[[#This Row],[50D EMA]]&gt;Table2[[#This Row],[200D EMA]]),"Uptrend","Downtrend/NoTrend")</f>
        <v>Uptrend</v>
      </c>
      <c r="AL385">
        <v>0.12</v>
      </c>
      <c r="AM385" t="s">
        <v>3033</v>
      </c>
      <c r="AN385">
        <v>13.93</v>
      </c>
      <c r="AO385" t="s">
        <v>3033</v>
      </c>
      <c r="AP385">
        <v>5.8102917239776002E-2</v>
      </c>
      <c r="AQ385">
        <f>(Table2[[#This Row],[Sharpe Ratio]]-AVERAGE(Table2[Sharpe Ratio]))/_xlfn.STDEV.P(Table2[Sharpe Ratio])</f>
        <v>1.0499334136029411E-2</v>
      </c>
      <c r="AR3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0.64557922336419082</v>
      </c>
      <c r="AS385">
        <f>_xlfn.RANK.AVG(Table2[[#This Row],[1Y Return vs Nifty Z-Score]],Table2[1Y Return vs Nifty Z-Score])</f>
        <v>383</v>
      </c>
      <c r="AT385">
        <f>_xlfn.RANK.AVG(Table2[[#This Row],[6M Return vs Nifty Z-Score]],Table2[6M Return vs Nifty Z-Score])</f>
        <v>420</v>
      </c>
      <c r="AU385">
        <f>_xlfn.RANK.AVG(Table2[[#This Row],[Sharpe Ratio Z-Score]],Table2[Sharpe Ratio Z-Score])</f>
        <v>335</v>
      </c>
      <c r="AV385">
        <f>(Table2[[#This Row],[Rank 1Y]]+Table2[[#This Row],[Rank 6M]]+Table2[[#This Row],[Rank Sharpe]])/3</f>
        <v>379.33333333333331</v>
      </c>
    </row>
    <row r="386" spans="1:48" x14ac:dyDescent="0.3">
      <c r="A386" t="s">
        <v>177</v>
      </c>
      <c r="B386" t="s">
        <v>178</v>
      </c>
      <c r="C386" t="s">
        <v>2990</v>
      </c>
      <c r="D386" t="s">
        <v>179</v>
      </c>
      <c r="E386">
        <v>140688.93625395</v>
      </c>
      <c r="F386">
        <v>1414.25</v>
      </c>
      <c r="G386">
        <v>9.2991669536229509</v>
      </c>
      <c r="H386">
        <f>(Table2[[#This Row],[1Y Return vs Nifty]]-AVERAGE(Table2[1Y Return vs Nifty]))/_xlfn.STDEV.P(Table2[1Y Return vs Nifty])</f>
        <v>-0.42175711734261689</v>
      </c>
      <c r="I386">
        <v>0.40322903616165701</v>
      </c>
      <c r="J386">
        <f>(Table2[[#This Row],[1M Return vs Nifty]]-AVERAGE(Table2[1M Return vs Nifty]))/_xlfn.STDEV.P(Table2[1M Return vs Nifty])</f>
        <v>-0.21906994079256853</v>
      </c>
      <c r="K386">
        <v>18.064315265406002</v>
      </c>
      <c r="L386">
        <f>(Table2[[#This Row],[6M Return vs Nifty]]-AVERAGE(Table2[6M Return vs Nifty]))/_xlfn.STDEV.P(Table2[6M Return vs Nifty])</f>
        <v>0.16622497215146059</v>
      </c>
      <c r="M386">
        <v>-3.9470636560711898</v>
      </c>
      <c r="N386">
        <f>(Table2[[#This Row],[1W Return vs Nifty]]-AVERAGE(Table2[1W Return vs Nifty]))/_xlfn.STDEV.P(Table2[1W Return vs Nifty])</f>
        <v>-0.53501530295047972</v>
      </c>
      <c r="O386">
        <v>1373.01</v>
      </c>
      <c r="P386">
        <v>1325.5622249666301</v>
      </c>
      <c r="Q386">
        <v>1189.61825120246</v>
      </c>
      <c r="R386">
        <v>49.0682556409228</v>
      </c>
      <c r="S386">
        <f>(Table2[[#This Row],[Close Price]]-Table2[[#This Row],[20D EMA]])/Table2[[#This Row],[20D EMA]]</f>
        <v>3.0036197842695983E-2</v>
      </c>
      <c r="T386">
        <f>(Table2[[#This Row],[Close Price]]-Table2[[#This Row],[50D EMA]])/Table2[[#This Row],[50D EMA]]</f>
        <v>6.6905780326987338E-2</v>
      </c>
      <c r="U386">
        <f>(Table2[[#This Row],[Close Price]]-Table2[[#This Row],[200D EMA]])/Table2[[#This Row],[200D EMA]]</f>
        <v>0.1888267505735419</v>
      </c>
      <c r="V386">
        <v>0.830173723851798</v>
      </c>
      <c r="W386">
        <v>1370.25</v>
      </c>
      <c r="X386">
        <v>1429.85</v>
      </c>
      <c r="Y386">
        <v>1319.4</v>
      </c>
      <c r="Z386">
        <v>1429.85</v>
      </c>
      <c r="AA386">
        <v>1251.7</v>
      </c>
      <c r="AB386">
        <v>1467.1</v>
      </c>
      <c r="AC386">
        <f>(Table2[[#This Row],[Close Price]]/Table2[[#This Row],[Day Low]])-1</f>
        <v>3.211092866265286E-2</v>
      </c>
      <c r="AD386">
        <f>(Table2[[#This Row],[Day High]]/Table2[[#This Row],[Close Price]])-1</f>
        <v>1.1030581580342869E-2</v>
      </c>
      <c r="AE386">
        <f>(Table2[[#This Row],[Close Price]]/Table2[[#This Row],[Current Week Low]])-1</f>
        <v>7.188873730483536E-2</v>
      </c>
      <c r="AF386">
        <f>(Table2[[#This Row],[Current Week High]]/Table2[[#This Row],[Close Price]])-1</f>
        <v>1.1030581580342869E-2</v>
      </c>
      <c r="AG386">
        <f>(Table2[[#This Row],[Close Price]]/Table2[[#This Row],[Current Month Low]])-1</f>
        <v>0.12986338579531842</v>
      </c>
      <c r="AH386">
        <f>(Table2[[#This Row],[Current Month High]]/Table2[[#This Row],[Close Price]])-1</f>
        <v>3.7369630546225885E-2</v>
      </c>
      <c r="AI386">
        <v>3.73696305462258</v>
      </c>
      <c r="AJ386">
        <v>47.348405917899498</v>
      </c>
      <c r="AK386" t="str">
        <f>IF(AND(Table2[[#This Row],[20D EMA]]&gt;Table2[[#This Row],[50D EMA]],Table2[[#This Row],[50D EMA]]&gt;Table2[[#This Row],[200D EMA]]),"Uptrend","Downtrend/NoTrend")</f>
        <v>Uptrend</v>
      </c>
      <c r="AL386">
        <v>0.14000000000000001</v>
      </c>
      <c r="AM386" t="s">
        <v>3033</v>
      </c>
      <c r="AN386">
        <v>-0.96</v>
      </c>
      <c r="AO386" t="s">
        <v>3034</v>
      </c>
      <c r="AP386">
        <v>2.2411173672394001E-2</v>
      </c>
      <c r="AQ386">
        <f>(Table2[[#This Row],[Sharpe Ratio]]-AVERAGE(Table2[Sharpe Ratio]))/_xlfn.STDEV.P(Table2[Sharpe Ratio])</f>
        <v>-0.39357241614059935</v>
      </c>
      <c r="AR3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-1.403189805074804</v>
      </c>
      <c r="AS386">
        <f>_xlfn.RANK.AVG(Table2[[#This Row],[1Y Return vs Nifty Z-Score]],Table2[1Y Return vs Nifty Z-Score])</f>
        <v>440</v>
      </c>
      <c r="AT386">
        <f>_xlfn.RANK.AVG(Table2[[#This Row],[6M Return vs Nifty Z-Score]],Table2[6M Return vs Nifty Z-Score])</f>
        <v>256</v>
      </c>
      <c r="AU386">
        <f>_xlfn.RANK.AVG(Table2[[#This Row],[Sharpe Ratio Z-Score]],Table2[Sharpe Ratio Z-Score])</f>
        <v>442</v>
      </c>
      <c r="AV386">
        <f>(Table2[[#This Row],[Rank 1Y]]+Table2[[#This Row],[Rank 6M]]+Table2[[#This Row],[Rank Sharpe]])/3</f>
        <v>379.33333333333331</v>
      </c>
    </row>
    <row r="387" spans="1:48" x14ac:dyDescent="0.3">
      <c r="A387" t="s">
        <v>57</v>
      </c>
      <c r="B387" t="s">
        <v>58</v>
      </c>
      <c r="C387" t="s">
        <v>2993</v>
      </c>
      <c r="D387" t="s">
        <v>59</v>
      </c>
      <c r="E387">
        <v>361505.75548031001</v>
      </c>
      <c r="F387">
        <v>3170.5</v>
      </c>
      <c r="G387">
        <v>10.411304249848699</v>
      </c>
      <c r="H387">
        <f>(Table2[[#This Row],[1Y Return vs Nifty]]-AVERAGE(Table2[1Y Return vs Nifty]))/_xlfn.STDEV.P(Table2[1Y Return vs Nifty])</f>
        <v>-0.40856704016159401</v>
      </c>
      <c r="I387">
        <v>-8.3698733286462996</v>
      </c>
      <c r="J387">
        <f>(Table2[[#This Row],[1M Return vs Nifty]]-AVERAGE(Table2[1M Return vs Nifty]))/_xlfn.STDEV.P(Table2[1M Return vs Nifty])</f>
        <v>-1.0652101744107225</v>
      </c>
      <c r="K387">
        <v>-0.67555135816879597</v>
      </c>
      <c r="L387">
        <f>(Table2[[#This Row],[6M Return vs Nifty]]-AVERAGE(Table2[6M Return vs Nifty]))/_xlfn.STDEV.P(Table2[6M Return vs Nifty])</f>
        <v>-0.40217797268925226</v>
      </c>
      <c r="M387">
        <v>-5.6256651921442096</v>
      </c>
      <c r="N387">
        <f>(Table2[[#This Row],[1W Return vs Nifty]]-AVERAGE(Table2[1W Return vs Nifty]))/_xlfn.STDEV.P(Table2[1W Return vs Nifty])</f>
        <v>-0.90473441590242187</v>
      </c>
      <c r="O387">
        <v>3208.18</v>
      </c>
      <c r="P387">
        <v>3169.2549087993698</v>
      </c>
      <c r="Q387">
        <v>2948.2085526533601</v>
      </c>
      <c r="R387">
        <v>42.648333683052797</v>
      </c>
      <c r="S387">
        <f>(Table2[[#This Row],[Close Price]]-Table2[[#This Row],[20D EMA]])/Table2[[#This Row],[20D EMA]]</f>
        <v>-1.1744976902792187E-2</v>
      </c>
      <c r="T387">
        <f>(Table2[[#This Row],[Close Price]]-Table2[[#This Row],[50D EMA]])/Table2[[#This Row],[50D EMA]]</f>
        <v>3.928655903232156E-4</v>
      </c>
      <c r="U387">
        <f>(Table2[[#This Row],[Close Price]]-Table2[[#This Row],[200D EMA]])/Table2[[#This Row],[200D EMA]]</f>
        <v>7.5398820462202254E-2</v>
      </c>
      <c r="V387">
        <v>0.99291013033990105</v>
      </c>
      <c r="W387">
        <v>3163.9</v>
      </c>
      <c r="X387">
        <v>3187.7</v>
      </c>
      <c r="Y387">
        <v>3135</v>
      </c>
      <c r="Z387">
        <v>3214.8</v>
      </c>
      <c r="AA387">
        <v>2733.95</v>
      </c>
      <c r="AB387">
        <v>3743.9</v>
      </c>
      <c r="AC387">
        <f>(Table2[[#This Row],[Close Price]]/Table2[[#This Row],[Day Low]])-1</f>
        <v>2.0860330604632882E-3</v>
      </c>
      <c r="AD387">
        <f>(Table2[[#This Row],[Day High]]/Table2[[#This Row],[Close Price]])-1</f>
        <v>5.4250118277874293E-3</v>
      </c>
      <c r="AE387">
        <f>(Table2[[#This Row],[Close Price]]/Table2[[#This Row],[Current Week Low]])-1</f>
        <v>1.1323763955342958E-2</v>
      </c>
      <c r="AF387">
        <f>(Table2[[#This Row],[Current Week High]]/Table2[[#This Row],[Close Price]])-1</f>
        <v>1.397255953319676E-2</v>
      </c>
      <c r="AG387">
        <f>(Table2[[#This Row],[Close Price]]/Table2[[#This Row],[Current Month Low]])-1</f>
        <v>0.1596773898571664</v>
      </c>
      <c r="AH387">
        <f>(Table2[[#This Row],[Current Month High]]/Table2[[#This Row],[Close Price]])-1</f>
        <v>0.18085475477054103</v>
      </c>
      <c r="AI387">
        <v>18.0854754770541</v>
      </c>
      <c r="AJ387">
        <v>48.015873015872998</v>
      </c>
      <c r="AK387" t="str">
        <f>IF(AND(Table2[[#This Row],[20D EMA]]&gt;Table2[[#This Row],[50D EMA]],Table2[[#This Row],[50D EMA]]&gt;Table2[[#This Row],[200D EMA]]),"Uptrend","Downtrend/NoTrend")</f>
        <v>Uptrend</v>
      </c>
      <c r="AL387">
        <v>-0.08</v>
      </c>
      <c r="AM387" t="s">
        <v>3034</v>
      </c>
      <c r="AN387">
        <v>-1.52</v>
      </c>
      <c r="AO387" t="s">
        <v>3034</v>
      </c>
      <c r="AP387">
        <v>7.6600182935702005E-2</v>
      </c>
      <c r="AQ387">
        <f>(Table2[[#This Row],[Sharpe Ratio]]-AVERAGE(Table2[Sharpe Ratio]))/_xlfn.STDEV.P(Table2[Sharpe Ratio])</f>
        <v>0.21990974052243001</v>
      </c>
      <c r="AR3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-2.5607798626415605</v>
      </c>
      <c r="AS387">
        <f>_xlfn.RANK.AVG(Table2[[#This Row],[1Y Return vs Nifty Z-Score]],Table2[1Y Return vs Nifty Z-Score])</f>
        <v>432</v>
      </c>
      <c r="AT387">
        <f>_xlfn.RANK.AVG(Table2[[#This Row],[6M Return vs Nifty Z-Score]],Table2[6M Return vs Nifty Z-Score])</f>
        <v>439</v>
      </c>
      <c r="AU387">
        <f>_xlfn.RANK.AVG(Table2[[#This Row],[Sharpe Ratio Z-Score]],Table2[Sharpe Ratio Z-Score])</f>
        <v>272</v>
      </c>
      <c r="AV387">
        <f>(Table2[[#This Row],[Rank 1Y]]+Table2[[#This Row],[Rank 6M]]+Table2[[#This Row],[Rank Sharpe]])/3</f>
        <v>381</v>
      </c>
    </row>
    <row r="388" spans="1:48" x14ac:dyDescent="0.3">
      <c r="A388" t="s">
        <v>293</v>
      </c>
      <c r="B388" t="s">
        <v>294</v>
      </c>
      <c r="C388" t="s">
        <v>2999</v>
      </c>
      <c r="D388" t="s">
        <v>149</v>
      </c>
      <c r="E388">
        <v>85851.169118819904</v>
      </c>
      <c r="F388">
        <v>6747.95</v>
      </c>
      <c r="G388">
        <v>25.397321724678399</v>
      </c>
      <c r="H388">
        <f>(Table2[[#This Row],[1Y Return vs Nifty]]-AVERAGE(Table2[1Y Return vs Nifty]))/_xlfn.STDEV.P(Table2[1Y Return vs Nifty])</f>
        <v>-0.23083113668997976</v>
      </c>
      <c r="I388">
        <v>0.215848540398445</v>
      </c>
      <c r="J388">
        <f>(Table2[[#This Row],[1M Return vs Nifty]]-AVERAGE(Table2[1M Return vs Nifty]))/_xlfn.STDEV.P(Table2[1M Return vs Nifty])</f>
        <v>-0.23714224519158833</v>
      </c>
      <c r="K388">
        <v>21.541082138933401</v>
      </c>
      <c r="L388">
        <f>(Table2[[#This Row],[6M Return vs Nifty]]-AVERAGE(Table2[6M Return vs Nifty]))/_xlfn.STDEV.P(Table2[6M Return vs Nifty])</f>
        <v>0.27167953963229535</v>
      </c>
      <c r="M388">
        <v>5.1486596939184102</v>
      </c>
      <c r="N388">
        <f>(Table2[[#This Row],[1W Return vs Nifty]]-AVERAGE(Table2[1W Return vs Nifty]))/_xlfn.STDEV.P(Table2[1W Return vs Nifty])</f>
        <v>1.4683563706401586</v>
      </c>
      <c r="O388">
        <v>6292.49</v>
      </c>
      <c r="P388">
        <v>6069.5355370856196</v>
      </c>
      <c r="Q388">
        <v>5349.12905163491</v>
      </c>
      <c r="R388">
        <v>82.034925791403595</v>
      </c>
      <c r="S388">
        <f>(Table2[[#This Row],[Close Price]]-Table2[[#This Row],[20D EMA]])/Table2[[#This Row],[20D EMA]]</f>
        <v>7.238152146447592E-2</v>
      </c>
      <c r="T388">
        <f>(Table2[[#This Row],[Close Price]]-Table2[[#This Row],[50D EMA]])/Table2[[#This Row],[50D EMA]]</f>
        <v>0.11177370307318957</v>
      </c>
      <c r="U388">
        <f>(Table2[[#This Row],[Close Price]]-Table2[[#This Row],[200D EMA]])/Table2[[#This Row],[200D EMA]]</f>
        <v>0.26150443088254782</v>
      </c>
      <c r="V388">
        <v>0.85341258686911403</v>
      </c>
      <c r="W388">
        <v>6610.25</v>
      </c>
      <c r="X388">
        <v>6780</v>
      </c>
      <c r="Y388">
        <v>6293.75</v>
      </c>
      <c r="Z388">
        <v>6780</v>
      </c>
      <c r="AA388">
        <v>5250</v>
      </c>
      <c r="AB388">
        <v>6780</v>
      </c>
      <c r="AC388">
        <f>(Table2[[#This Row],[Close Price]]/Table2[[#This Row],[Day Low]])-1</f>
        <v>2.0831284747172996E-2</v>
      </c>
      <c r="AD388">
        <f>(Table2[[#This Row],[Day High]]/Table2[[#This Row],[Close Price]])-1</f>
        <v>4.7495906164094492E-3</v>
      </c>
      <c r="AE388">
        <f>(Table2[[#This Row],[Close Price]]/Table2[[#This Row],[Current Week Low]])-1</f>
        <v>7.2166832174776596E-2</v>
      </c>
      <c r="AF388">
        <f>(Table2[[#This Row],[Current Week High]]/Table2[[#This Row],[Close Price]])-1</f>
        <v>4.7495906164094492E-3</v>
      </c>
      <c r="AG388">
        <f>(Table2[[#This Row],[Close Price]]/Table2[[#This Row],[Current Month Low]])-1</f>
        <v>0.28532380952380954</v>
      </c>
      <c r="AH388">
        <f>(Table2[[#This Row],[Current Month High]]/Table2[[#This Row],[Close Price]])-1</f>
        <v>4.7495906164094492E-3</v>
      </c>
      <c r="AI388">
        <v>0.47495906164094398</v>
      </c>
      <c r="AJ388">
        <v>69.885827217683499</v>
      </c>
      <c r="AK388" t="str">
        <f>IF(AND(Table2[[#This Row],[20D EMA]]&gt;Table2[[#This Row],[50D EMA]],Table2[[#This Row],[50D EMA]]&gt;Table2[[#This Row],[200D EMA]]),"Uptrend","Downtrend/NoTrend")</f>
        <v>Uptrend</v>
      </c>
      <c r="AL388">
        <v>0.2</v>
      </c>
      <c r="AM388" t="s">
        <v>3033</v>
      </c>
      <c r="AN388">
        <v>8.32</v>
      </c>
      <c r="AO388" t="s">
        <v>3033</v>
      </c>
      <c r="AP388">
        <v>-4.1828237088130001E-3</v>
      </c>
      <c r="AQ388">
        <f>(Table2[[#This Row],[Sharpe Ratio]]-AVERAGE(Table2[Sharpe Ratio]))/_xlfn.STDEV.P(Table2[Sharpe Ratio])</f>
        <v>-0.6946471744636098</v>
      </c>
      <c r="AR3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0.57741535392727594</v>
      </c>
      <c r="AS388">
        <f>_xlfn.RANK.AVG(Table2[[#This Row],[1Y Return vs Nifty Z-Score]],Table2[1Y Return vs Nifty Z-Score])</f>
        <v>355</v>
      </c>
      <c r="AT388">
        <f>_xlfn.RANK.AVG(Table2[[#This Row],[6M Return vs Nifty Z-Score]],Table2[6M Return vs Nifty Z-Score])</f>
        <v>235</v>
      </c>
      <c r="AU388">
        <f>_xlfn.RANK.AVG(Table2[[#This Row],[Sharpe Ratio Z-Score]],Table2[Sharpe Ratio Z-Score])</f>
        <v>555</v>
      </c>
      <c r="AV388">
        <f>(Table2[[#This Row],[Rank 1Y]]+Table2[[#This Row],[Rank 6M]]+Table2[[#This Row],[Rank Sharpe]])/3</f>
        <v>381.66666666666669</v>
      </c>
    </row>
    <row r="389" spans="1:48" x14ac:dyDescent="0.3">
      <c r="A389" t="s">
        <v>1553</v>
      </c>
      <c r="B389" t="s">
        <v>1554</v>
      </c>
      <c r="C389" t="s">
        <v>2994</v>
      </c>
      <c r="D389" t="s">
        <v>211</v>
      </c>
      <c r="E389">
        <v>5702.1884233599903</v>
      </c>
      <c r="F389">
        <v>624.6</v>
      </c>
      <c r="G389">
        <v>33.1957089560631</v>
      </c>
      <c r="H389">
        <f>(Table2[[#This Row],[1Y Return vs Nifty]]-AVERAGE(Table2[1Y Return vs Nifty]))/_xlfn.STDEV.P(Table2[1Y Return vs Nifty])</f>
        <v>-0.1383413606357575</v>
      </c>
      <c r="I389">
        <v>1.5371896837364001</v>
      </c>
      <c r="J389">
        <f>(Table2[[#This Row],[1M Return vs Nifty]]-AVERAGE(Table2[1M Return vs Nifty]))/_xlfn.STDEV.P(Table2[1M Return vs Nifty])</f>
        <v>-0.10970273095565358</v>
      </c>
      <c r="K389">
        <v>12.2394821581436</v>
      </c>
      <c r="L389">
        <f>(Table2[[#This Row],[6M Return vs Nifty]]-AVERAGE(Table2[6M Return vs Nifty]))/_xlfn.STDEV.P(Table2[6M Return vs Nifty])</f>
        <v>-1.0449299756567207E-2</v>
      </c>
      <c r="M389">
        <v>-4.5809698712492803</v>
      </c>
      <c r="N389">
        <f>(Table2[[#This Row],[1W Return vs Nifty]]-AVERAGE(Table2[1W Return vs Nifty]))/_xlfn.STDEV.P(Table2[1W Return vs Nifty])</f>
        <v>-0.67463583738574162</v>
      </c>
      <c r="O389">
        <v>607.19000000000005</v>
      </c>
      <c r="P389">
        <v>571.468328889943</v>
      </c>
      <c r="Q389">
        <v>490.487552721452</v>
      </c>
      <c r="R389">
        <v>60.844213044735902</v>
      </c>
      <c r="S389">
        <f>(Table2[[#This Row],[Close Price]]-Table2[[#This Row],[20D EMA]])/Table2[[#This Row],[20D EMA]]</f>
        <v>2.8673067738269678E-2</v>
      </c>
      <c r="T389">
        <f>(Table2[[#This Row],[Close Price]]-Table2[[#This Row],[50D EMA]])/Table2[[#This Row],[50D EMA]]</f>
        <v>9.2973955727806326E-2</v>
      </c>
      <c r="U389">
        <f>(Table2[[#This Row],[Close Price]]-Table2[[#This Row],[200D EMA]])/Table2[[#This Row],[200D EMA]]</f>
        <v>0.27342681080168107</v>
      </c>
      <c r="V389">
        <v>0.52022159222363795</v>
      </c>
      <c r="W389">
        <v>621.4</v>
      </c>
      <c r="X389">
        <v>643.04999999999995</v>
      </c>
      <c r="Y389">
        <v>615.20000000000005</v>
      </c>
      <c r="Z389">
        <v>643.04999999999995</v>
      </c>
      <c r="AA389">
        <v>497.05</v>
      </c>
      <c r="AB389">
        <v>653</v>
      </c>
      <c r="AC389">
        <f>(Table2[[#This Row],[Close Price]]/Table2[[#This Row],[Day Low]])-1</f>
        <v>5.149662053427928E-3</v>
      </c>
      <c r="AD389">
        <f>(Table2[[#This Row],[Day High]]/Table2[[#This Row],[Close Price]])-1</f>
        <v>2.9538904899135243E-2</v>
      </c>
      <c r="AE389">
        <f>(Table2[[#This Row],[Close Price]]/Table2[[#This Row],[Current Week Low]])-1</f>
        <v>1.5279583875162484E-2</v>
      </c>
      <c r="AF389">
        <f>(Table2[[#This Row],[Current Week High]]/Table2[[#This Row],[Close Price]])-1</f>
        <v>2.9538904899135243E-2</v>
      </c>
      <c r="AG389">
        <f>(Table2[[#This Row],[Close Price]]/Table2[[#This Row],[Current Month Low]])-1</f>
        <v>0.25661402273413136</v>
      </c>
      <c r="AH389">
        <f>(Table2[[#This Row],[Current Month High]]/Table2[[#This Row],[Close Price]])-1</f>
        <v>4.5469100224143411E-2</v>
      </c>
      <c r="AI389">
        <v>4.5469100224143402</v>
      </c>
      <c r="AJ389">
        <v>95.004683109584704</v>
      </c>
      <c r="AK389" t="str">
        <f>IF(AND(Table2[[#This Row],[20D EMA]]&gt;Table2[[#This Row],[50D EMA]],Table2[[#This Row],[50D EMA]]&gt;Table2[[#This Row],[200D EMA]]),"Uptrend","Downtrend/NoTrend")</f>
        <v>Uptrend</v>
      </c>
      <c r="AL389">
        <v>0.34</v>
      </c>
      <c r="AM389" t="s">
        <v>3033</v>
      </c>
      <c r="AN389">
        <v>3.69</v>
      </c>
      <c r="AO389" t="s">
        <v>3033</v>
      </c>
      <c r="AQ389">
        <f>(Table2[[#This Row],[Sharpe Ratio]]-AVERAGE(Table2[Sharpe Ratio]))/_xlfn.STDEV.P(Table2[Sharpe Ratio])</f>
        <v>-0.64729278019234593</v>
      </c>
      <c r="AR3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-1.5804220089260659</v>
      </c>
      <c r="AS389">
        <f>_xlfn.RANK.AVG(Table2[[#This Row],[1Y Return vs Nifty Z-Score]],Table2[1Y Return vs Nifty Z-Score])</f>
        <v>319</v>
      </c>
      <c r="AT389">
        <f>_xlfn.RANK.AVG(Table2[[#This Row],[6M Return vs Nifty Z-Score]],Table2[6M Return vs Nifty Z-Score])</f>
        <v>305</v>
      </c>
      <c r="AU389">
        <f>_xlfn.RANK.AVG(Table2[[#This Row],[Sharpe Ratio Z-Score]],Table2[Sharpe Ratio Z-Score])</f>
        <v>524.5</v>
      </c>
      <c r="AV389">
        <f>(Table2[[#This Row],[Rank 1Y]]+Table2[[#This Row],[Rank 6M]]+Table2[[#This Row],[Rank Sharpe]])/3</f>
        <v>382.83333333333331</v>
      </c>
    </row>
    <row r="390" spans="1:48" x14ac:dyDescent="0.3">
      <c r="A390" t="s">
        <v>325</v>
      </c>
      <c r="B390" t="s">
        <v>326</v>
      </c>
      <c r="C390" t="s">
        <v>2988</v>
      </c>
      <c r="D390" t="s">
        <v>24</v>
      </c>
      <c r="E390">
        <v>75268.259432224004</v>
      </c>
      <c r="F390">
        <v>23.79</v>
      </c>
      <c r="G390">
        <v>21.491810408538399</v>
      </c>
      <c r="H390">
        <f>(Table2[[#This Row],[1Y Return vs Nifty]]-AVERAGE(Table2[1Y Return vs Nifty]))/_xlfn.STDEV.P(Table2[1Y Return vs Nifty])</f>
        <v>-0.27715095337634355</v>
      </c>
      <c r="I390">
        <v>-0.659492462401709</v>
      </c>
      <c r="J390">
        <f>(Table2[[#This Row],[1M Return vs Nifty]]-AVERAGE(Table2[1M Return vs Nifty]))/_xlfn.STDEV.P(Table2[1M Return vs Nifty])</f>
        <v>-0.32156634168633891</v>
      </c>
      <c r="K390">
        <v>2.2347372164639299</v>
      </c>
      <c r="L390">
        <f>(Table2[[#This Row],[6M Return vs Nifty]]-AVERAGE(Table2[6M Return vs Nifty]))/_xlfn.STDEV.P(Table2[6M Return vs Nifty])</f>
        <v>-0.31390538092616499</v>
      </c>
      <c r="M390">
        <v>-0.78746688547483001</v>
      </c>
      <c r="N390">
        <f>(Table2[[#This Row],[1W Return vs Nifty]]-AVERAGE(Table2[1W Return vs Nifty]))/_xlfn.STDEV.P(Table2[1W Return vs Nifty])</f>
        <v>0.16089929631978539</v>
      </c>
      <c r="O390">
        <v>23.63</v>
      </c>
      <c r="P390">
        <v>23.654243982621502</v>
      </c>
      <c r="Q390">
        <v>22.236772850083401</v>
      </c>
      <c r="R390">
        <v>61.839602758263702</v>
      </c>
      <c r="S390">
        <f>(Table2[[#This Row],[Close Price]]-Table2[[#This Row],[20D EMA]])/Table2[[#This Row],[20D EMA]]</f>
        <v>6.7710537452391091E-3</v>
      </c>
      <c r="T390">
        <f>(Table2[[#This Row],[Close Price]]-Table2[[#This Row],[50D EMA]])/Table2[[#This Row],[50D EMA]]</f>
        <v>5.7391822574518079E-3</v>
      </c>
      <c r="U390">
        <f>(Table2[[#This Row],[Close Price]]-Table2[[#This Row],[200D EMA]])/Table2[[#This Row],[200D EMA]]</f>
        <v>6.9849485821894902E-2</v>
      </c>
      <c r="V390">
        <v>0.64160350656896803</v>
      </c>
      <c r="W390">
        <v>23.71</v>
      </c>
      <c r="X390">
        <v>24.23</v>
      </c>
      <c r="Y390">
        <v>23.65</v>
      </c>
      <c r="Z390">
        <v>24.45</v>
      </c>
      <c r="AA390">
        <v>21</v>
      </c>
      <c r="AB390">
        <v>24.65</v>
      </c>
      <c r="AC390">
        <f>(Table2[[#This Row],[Close Price]]/Table2[[#This Row],[Day Low]])-1</f>
        <v>3.374103753690294E-3</v>
      </c>
      <c r="AD390">
        <f>(Table2[[#This Row],[Day High]]/Table2[[#This Row],[Close Price]])-1</f>
        <v>1.8495166036149646E-2</v>
      </c>
      <c r="AE390">
        <f>(Table2[[#This Row],[Close Price]]/Table2[[#This Row],[Current Week Low]])-1</f>
        <v>5.9196617336152446E-3</v>
      </c>
      <c r="AF390">
        <f>(Table2[[#This Row],[Current Week High]]/Table2[[#This Row],[Close Price]])-1</f>
        <v>2.774274905422458E-2</v>
      </c>
      <c r="AG390">
        <f>(Table2[[#This Row],[Close Price]]/Table2[[#This Row],[Current Month Low]])-1</f>
        <v>0.13285714285714278</v>
      </c>
      <c r="AH390">
        <f>(Table2[[#This Row],[Current Month High]]/Table2[[#This Row],[Close Price]])-1</f>
        <v>3.6149642707019813E-2</v>
      </c>
      <c r="AI390">
        <v>38.083228247162602</v>
      </c>
      <c r="AJ390">
        <v>51.528662420382098</v>
      </c>
      <c r="AK390" t="str">
        <f>IF(AND(Table2[[#This Row],[20D EMA]]&gt;Table2[[#This Row],[50D EMA]],Table2[[#This Row],[50D EMA]]&gt;Table2[[#This Row],[200D EMA]]),"Uptrend","Downtrend/NoTrend")</f>
        <v>Downtrend/NoTrend</v>
      </c>
      <c r="AL390">
        <v>-0.13</v>
      </c>
      <c r="AM390" t="s">
        <v>3034</v>
      </c>
      <c r="AN390">
        <v>2.76</v>
      </c>
      <c r="AO390" t="s">
        <v>3033</v>
      </c>
      <c r="AP390">
        <v>4.8253463100354999E-2</v>
      </c>
      <c r="AQ390">
        <f>(Table2[[#This Row],[Sharpe Ratio]]-AVERAGE(Table2[Sharpe Ratio]))/_xlfn.STDEV.P(Table2[Sharpe Ratio])</f>
        <v>-0.10100785984208638</v>
      </c>
      <c r="AR3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0">
        <f>_xlfn.RANK.AVG(Table2[[#This Row],[1Y Return vs Nifty Z-Score]],Table2[1Y Return vs Nifty Z-Score])</f>
        <v>373</v>
      </c>
      <c r="AT390">
        <f>_xlfn.RANK.AVG(Table2[[#This Row],[6M Return vs Nifty Z-Score]],Table2[6M Return vs Nifty Z-Score])</f>
        <v>406</v>
      </c>
      <c r="AU390">
        <f>_xlfn.RANK.AVG(Table2[[#This Row],[Sharpe Ratio Z-Score]],Table2[Sharpe Ratio Z-Score])</f>
        <v>371</v>
      </c>
      <c r="AV390">
        <f>(Table2[[#This Row],[Rank 1Y]]+Table2[[#This Row],[Rank 6M]]+Table2[[#This Row],[Rank Sharpe]])/3</f>
        <v>383.33333333333331</v>
      </c>
    </row>
    <row r="391" spans="1:48" x14ac:dyDescent="0.3">
      <c r="A391" t="s">
        <v>1302</v>
      </c>
      <c r="B391" t="s">
        <v>1303</v>
      </c>
      <c r="C391" t="s">
        <v>2996</v>
      </c>
      <c r="D391" t="s">
        <v>225</v>
      </c>
      <c r="E391">
        <v>8245.9960829600004</v>
      </c>
      <c r="F391">
        <v>205.41</v>
      </c>
      <c r="G391">
        <v>18.811389359637602</v>
      </c>
      <c r="H391">
        <f>(Table2[[#This Row],[1Y Return vs Nifty]]-AVERAGE(Table2[1Y Return vs Nifty]))/_xlfn.STDEV.P(Table2[1Y Return vs Nifty])</f>
        <v>-0.30894105755918477</v>
      </c>
      <c r="I391">
        <v>17.085897123449499</v>
      </c>
      <c r="J391">
        <f>(Table2[[#This Row],[1M Return vs Nifty]]-AVERAGE(Table2[1M Return vs Nifty]))/_xlfn.STDEV.P(Table2[1M Return vs Nifty])</f>
        <v>1.3899249262200037</v>
      </c>
      <c r="K391">
        <v>-6.9198239247538798</v>
      </c>
      <c r="L391">
        <f>(Table2[[#This Row],[6M Return vs Nifty]]-AVERAGE(Table2[6M Return vs Nifty]))/_xlfn.STDEV.P(Table2[6M Return vs Nifty])</f>
        <v>-0.59157435349220078</v>
      </c>
      <c r="M391">
        <v>-2.31411455241019</v>
      </c>
      <c r="N391">
        <f>(Table2[[#This Row],[1W Return vs Nifty]]-AVERAGE(Table2[1W Return vs Nifty]))/_xlfn.STDEV.P(Table2[1W Return vs Nifty])</f>
        <v>-0.17535133200380285</v>
      </c>
      <c r="O391">
        <v>195.19</v>
      </c>
      <c r="P391">
        <v>193.50226731155999</v>
      </c>
      <c r="Q391">
        <v>195.13767185180299</v>
      </c>
      <c r="R391">
        <v>66.302622385901103</v>
      </c>
      <c r="S391">
        <f>(Table2[[#This Row],[Close Price]]-Table2[[#This Row],[20D EMA]])/Table2[[#This Row],[20D EMA]]</f>
        <v>5.2359239715149337E-2</v>
      </c>
      <c r="T391">
        <f>(Table2[[#This Row],[Close Price]]-Table2[[#This Row],[50D EMA]])/Table2[[#This Row],[50D EMA]]</f>
        <v>6.1537949161428913E-2</v>
      </c>
      <c r="U391">
        <f>(Table2[[#This Row],[Close Price]]-Table2[[#This Row],[200D EMA]])/Table2[[#This Row],[200D EMA]]</f>
        <v>5.2641440531269172E-2</v>
      </c>
      <c r="V391">
        <v>1.3888511578726701</v>
      </c>
      <c r="W391">
        <v>203.6</v>
      </c>
      <c r="X391">
        <v>211.69</v>
      </c>
      <c r="Y391">
        <v>203.6</v>
      </c>
      <c r="Z391">
        <v>219.4</v>
      </c>
      <c r="AA391">
        <v>144.44999999999999</v>
      </c>
      <c r="AB391">
        <v>219.4</v>
      </c>
      <c r="AC391">
        <f>(Table2[[#This Row],[Close Price]]/Table2[[#This Row],[Day Low]])-1</f>
        <v>8.8899803536346411E-3</v>
      </c>
      <c r="AD391">
        <f>(Table2[[#This Row],[Day High]]/Table2[[#This Row],[Close Price]])-1</f>
        <v>3.0573000340781809E-2</v>
      </c>
      <c r="AE391">
        <f>(Table2[[#This Row],[Close Price]]/Table2[[#This Row],[Current Week Low]])-1</f>
        <v>8.8899803536346411E-3</v>
      </c>
      <c r="AF391">
        <f>(Table2[[#This Row],[Current Week High]]/Table2[[#This Row],[Close Price]])-1</f>
        <v>6.8107687064894673E-2</v>
      </c>
      <c r="AG391">
        <f>(Table2[[#This Row],[Close Price]]/Table2[[#This Row],[Current Month Low]])-1</f>
        <v>0.42201453790238852</v>
      </c>
      <c r="AH391">
        <f>(Table2[[#This Row],[Current Month High]]/Table2[[#This Row],[Close Price]])-1</f>
        <v>6.8107687064894673E-2</v>
      </c>
      <c r="AI391">
        <v>49.944014410203899</v>
      </c>
      <c r="AJ391">
        <v>52.437847866419297</v>
      </c>
      <c r="AK391" t="str">
        <f>IF(AND(Table2[[#This Row],[20D EMA]]&gt;Table2[[#This Row],[50D EMA]],Table2[[#This Row],[50D EMA]]&gt;Table2[[#This Row],[200D EMA]]),"Uptrend","Downtrend/NoTrend")</f>
        <v>Downtrend/NoTrend</v>
      </c>
      <c r="AL391">
        <v>-0.33</v>
      </c>
      <c r="AM391" t="s">
        <v>3034</v>
      </c>
      <c r="AN391">
        <v>22.41</v>
      </c>
      <c r="AO391" t="s">
        <v>3033</v>
      </c>
      <c r="AP391">
        <v>7.9951629988622999E-2</v>
      </c>
      <c r="AQ391">
        <f>(Table2[[#This Row],[Sharpe Ratio]]-AVERAGE(Table2[Sharpe Ratio]))/_xlfn.STDEV.P(Table2[Sharpe Ratio])</f>
        <v>0.25785199106215528</v>
      </c>
      <c r="AR3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1">
        <f>_xlfn.RANK.AVG(Table2[[#This Row],[1Y Return vs Nifty Z-Score]],Table2[1Y Return vs Nifty Z-Score])</f>
        <v>392</v>
      </c>
      <c r="AT391">
        <f>_xlfn.RANK.AVG(Table2[[#This Row],[6M Return vs Nifty Z-Score]],Table2[6M Return vs Nifty Z-Score])</f>
        <v>500</v>
      </c>
      <c r="AU391">
        <f>_xlfn.RANK.AVG(Table2[[#This Row],[Sharpe Ratio Z-Score]],Table2[Sharpe Ratio Z-Score])</f>
        <v>265</v>
      </c>
      <c r="AV391">
        <f>(Table2[[#This Row],[Rank 1Y]]+Table2[[#This Row],[Rank 6M]]+Table2[[#This Row],[Rank Sharpe]])/3</f>
        <v>385.66666666666669</v>
      </c>
    </row>
    <row r="392" spans="1:48" x14ac:dyDescent="0.3">
      <c r="A392" t="s">
        <v>973</v>
      </c>
      <c r="B392" t="s">
        <v>974</v>
      </c>
      <c r="C392" t="s">
        <v>602</v>
      </c>
      <c r="D392" t="s">
        <v>602</v>
      </c>
      <c r="E392">
        <v>13848.581172</v>
      </c>
      <c r="F392">
        <v>483.35</v>
      </c>
      <c r="G392">
        <v>2.8964822593753099</v>
      </c>
      <c r="H392">
        <f>(Table2[[#This Row],[1Y Return vs Nifty]]-AVERAGE(Table2[1Y Return vs Nifty]))/_xlfn.STDEV.P(Table2[1Y Return vs Nifty])</f>
        <v>-0.49769369960587173</v>
      </c>
      <c r="I392">
        <v>4.7337073867604396</v>
      </c>
      <c r="J392">
        <f>(Table2[[#This Row],[1M Return vs Nifty]]-AVERAGE(Table2[1M Return vs Nifty]))/_xlfn.STDEV.P(Table2[1M Return vs Nifty])</f>
        <v>0.19859211430351631</v>
      </c>
      <c r="K392">
        <v>12.297577128811501</v>
      </c>
      <c r="L392">
        <f>(Table2[[#This Row],[6M Return vs Nifty]]-AVERAGE(Table2[6M Return vs Nifty]))/_xlfn.STDEV.P(Table2[6M Return vs Nifty])</f>
        <v>-8.6872086450686618E-3</v>
      </c>
      <c r="M392">
        <v>-3.9745449326236102</v>
      </c>
      <c r="N392">
        <f>(Table2[[#This Row],[1W Return vs Nifty]]-AVERAGE(Table2[1W Return vs Nifty]))/_xlfn.STDEV.P(Table2[1W Return vs Nifty])</f>
        <v>-0.54106817075227942</v>
      </c>
      <c r="O392">
        <v>471.32</v>
      </c>
      <c r="P392">
        <v>458.46866726898497</v>
      </c>
      <c r="Q392">
        <v>420.86013422856797</v>
      </c>
      <c r="R392">
        <v>56.440688018575401</v>
      </c>
      <c r="S392">
        <f>(Table2[[#This Row],[Close Price]]-Table2[[#This Row],[20D EMA]])/Table2[[#This Row],[20D EMA]]</f>
        <v>2.5524060086565454E-2</v>
      </c>
      <c r="T392">
        <f>(Table2[[#This Row],[Close Price]]-Table2[[#This Row],[50D EMA]])/Table2[[#This Row],[50D EMA]]</f>
        <v>5.4270519464784048E-2</v>
      </c>
      <c r="U392">
        <f>(Table2[[#This Row],[Close Price]]-Table2[[#This Row],[200D EMA]])/Table2[[#This Row],[200D EMA]]</f>
        <v>0.14848131407355863</v>
      </c>
      <c r="V392">
        <v>1.2806826464202099</v>
      </c>
      <c r="W392">
        <v>480.95</v>
      </c>
      <c r="X392">
        <v>495.9</v>
      </c>
      <c r="Y392">
        <v>471.3</v>
      </c>
      <c r="Z392">
        <v>495.9</v>
      </c>
      <c r="AA392">
        <v>429.75</v>
      </c>
      <c r="AB392">
        <v>504.7</v>
      </c>
      <c r="AC392">
        <f>(Table2[[#This Row],[Close Price]]/Table2[[#This Row],[Day Low]])-1</f>
        <v>4.9901237134837295E-3</v>
      </c>
      <c r="AD392">
        <f>(Table2[[#This Row],[Day High]]/Table2[[#This Row],[Close Price]])-1</f>
        <v>2.5964621909589258E-2</v>
      </c>
      <c r="AE392">
        <f>(Table2[[#This Row],[Close Price]]/Table2[[#This Row],[Current Week Low]])-1</f>
        <v>2.5567579036706922E-2</v>
      </c>
      <c r="AF392">
        <f>(Table2[[#This Row],[Current Week High]]/Table2[[#This Row],[Close Price]])-1</f>
        <v>2.5964621909589258E-2</v>
      </c>
      <c r="AG392">
        <f>(Table2[[#This Row],[Close Price]]/Table2[[#This Row],[Current Month Low]])-1</f>
        <v>0.12472367655613725</v>
      </c>
      <c r="AH392">
        <f>(Table2[[#This Row],[Current Month High]]/Table2[[#This Row],[Close Price]])-1</f>
        <v>4.4170890658942641E-2</v>
      </c>
      <c r="AI392">
        <v>4.4170890658942596</v>
      </c>
      <c r="AJ392">
        <v>44.542464114832498</v>
      </c>
      <c r="AK392" t="str">
        <f>IF(AND(Table2[[#This Row],[20D EMA]]&gt;Table2[[#This Row],[50D EMA]],Table2[[#This Row],[50D EMA]]&gt;Table2[[#This Row],[200D EMA]]),"Uptrend","Downtrend/NoTrend")</f>
        <v>Uptrend</v>
      </c>
      <c r="AL392">
        <v>-0.03</v>
      </c>
      <c r="AM392" t="s">
        <v>3034</v>
      </c>
      <c r="AN392">
        <v>1.96</v>
      </c>
      <c r="AO392" t="s">
        <v>3033</v>
      </c>
      <c r="AP392">
        <v>4.6443583352505001E-2</v>
      </c>
      <c r="AQ392">
        <f>(Table2[[#This Row],[Sharpe Ratio]]-AVERAGE(Table2[Sharpe Ratio]))/_xlfn.STDEV.P(Table2[Sharpe Ratio])</f>
        <v>-0.12149778844765645</v>
      </c>
      <c r="AR3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-0.97035475314735997</v>
      </c>
      <c r="AS392">
        <f>_xlfn.RANK.AVG(Table2[[#This Row],[1Y Return vs Nifty Z-Score]],Table2[1Y Return vs Nifty Z-Score])</f>
        <v>479</v>
      </c>
      <c r="AT392">
        <f>_xlfn.RANK.AVG(Table2[[#This Row],[6M Return vs Nifty Z-Score]],Table2[6M Return vs Nifty Z-Score])</f>
        <v>304</v>
      </c>
      <c r="AU392">
        <f>_xlfn.RANK.AVG(Table2[[#This Row],[Sharpe Ratio Z-Score]],Table2[Sharpe Ratio Z-Score])</f>
        <v>375</v>
      </c>
      <c r="AV392">
        <f>(Table2[[#This Row],[Rank 1Y]]+Table2[[#This Row],[Rank 6M]]+Table2[[#This Row],[Rank Sharpe]])/3</f>
        <v>386</v>
      </c>
    </row>
    <row r="393" spans="1:48" x14ac:dyDescent="0.3">
      <c r="A393" t="s">
        <v>1106</v>
      </c>
      <c r="B393" t="s">
        <v>1107</v>
      </c>
      <c r="C393" t="s">
        <v>2994</v>
      </c>
      <c r="D393" t="s">
        <v>62</v>
      </c>
      <c r="E393">
        <v>10651.209585230001</v>
      </c>
      <c r="F393">
        <v>1380.35</v>
      </c>
      <c r="G393">
        <v>45.470760500136002</v>
      </c>
      <c r="H393">
        <f>(Table2[[#This Row],[1Y Return vs Nifty]]-AVERAGE(Table2[1Y Return vs Nifty]))/_xlfn.STDEV.P(Table2[1Y Return vs Nifty])</f>
        <v>7.2421728153953075E-3</v>
      </c>
      <c r="I393">
        <v>2.8937030100730099</v>
      </c>
      <c r="J393">
        <f>(Table2[[#This Row],[1M Return vs Nifty]]-AVERAGE(Table2[1M Return vs Nifty]))/_xlfn.STDEV.P(Table2[1M Return vs Nifty])</f>
        <v>2.1129038140856194E-2</v>
      </c>
      <c r="K393">
        <v>-14.1888457117494</v>
      </c>
      <c r="L393">
        <f>(Table2[[#This Row],[6M Return vs Nifty]]-AVERAGE(Table2[6M Return vs Nifty]))/_xlfn.STDEV.P(Table2[6M Return vs Nifty])</f>
        <v>-0.81205262438030967</v>
      </c>
      <c r="M393">
        <v>-1.6746323696321801</v>
      </c>
      <c r="N393">
        <f>(Table2[[#This Row],[1W Return vs Nifty]]-AVERAGE(Table2[1W Return vs Nifty]))/_xlfn.STDEV.P(Table2[1W Return vs Nifty])</f>
        <v>-3.4502667038103202E-2</v>
      </c>
      <c r="O393">
        <v>1380.28</v>
      </c>
      <c r="P393">
        <v>1355.77165081936</v>
      </c>
      <c r="Q393">
        <v>1259.83422959265</v>
      </c>
      <c r="R393">
        <v>53.722830492571603</v>
      </c>
      <c r="S393">
        <f>(Table2[[#This Row],[Close Price]]-Table2[[#This Row],[20D EMA]])/Table2[[#This Row],[20D EMA]]</f>
        <v>5.0714347813440995E-5</v>
      </c>
      <c r="T393">
        <f>(Table2[[#This Row],[Close Price]]-Table2[[#This Row],[50D EMA]])/Table2[[#This Row],[50D EMA]]</f>
        <v>1.8128679092667226E-2</v>
      </c>
      <c r="U393">
        <f>(Table2[[#This Row],[Close Price]]-Table2[[#This Row],[200D EMA]])/Table2[[#This Row],[200D EMA]]</f>
        <v>9.5660022228731656E-2</v>
      </c>
      <c r="V393">
        <v>0.93847417447603798</v>
      </c>
      <c r="W393">
        <v>1365</v>
      </c>
      <c r="X393">
        <v>1407.55</v>
      </c>
      <c r="Y393">
        <v>1365</v>
      </c>
      <c r="Z393">
        <v>1439.55</v>
      </c>
      <c r="AA393">
        <v>1225</v>
      </c>
      <c r="AB393">
        <v>1543.1</v>
      </c>
      <c r="AC393">
        <f>(Table2[[#This Row],[Close Price]]/Table2[[#This Row],[Day Low]])-1</f>
        <v>1.1245421245421161E-2</v>
      </c>
      <c r="AD393">
        <f>(Table2[[#This Row],[Day High]]/Table2[[#This Row],[Close Price]])-1</f>
        <v>1.9705147245263843E-2</v>
      </c>
      <c r="AE393">
        <f>(Table2[[#This Row],[Close Price]]/Table2[[#This Row],[Current Week Low]])-1</f>
        <v>1.1245421245421161E-2</v>
      </c>
      <c r="AF393">
        <f>(Table2[[#This Row],[Current Week High]]/Table2[[#This Row],[Close Price]])-1</f>
        <v>4.2887673416162508E-2</v>
      </c>
      <c r="AG393">
        <f>(Table2[[#This Row],[Close Price]]/Table2[[#This Row],[Current Month Low]])-1</f>
        <v>0.12681632653061214</v>
      </c>
      <c r="AH393">
        <f>(Table2[[#This Row],[Current Month High]]/Table2[[#This Row],[Close Price]])-1</f>
        <v>0.11790487919730497</v>
      </c>
      <c r="AI393">
        <v>17.292715615604699</v>
      </c>
      <c r="AJ393">
        <v>76.278653981227194</v>
      </c>
      <c r="AK393" t="str">
        <f>IF(AND(Table2[[#This Row],[20D EMA]]&gt;Table2[[#This Row],[50D EMA]],Table2[[#This Row],[50D EMA]]&gt;Table2[[#This Row],[200D EMA]]),"Uptrend","Downtrend/NoTrend")</f>
        <v>Uptrend</v>
      </c>
      <c r="AL393">
        <v>0.04</v>
      </c>
      <c r="AM393" t="s">
        <v>3033</v>
      </c>
      <c r="AN393">
        <v>1.08</v>
      </c>
      <c r="AO393" t="s">
        <v>3033</v>
      </c>
      <c r="AP393">
        <v>6.6968572082685002E-2</v>
      </c>
      <c r="AQ393">
        <f>(Table2[[#This Row],[Sharpe Ratio]]-AVERAGE(Table2[Sharpe Ratio]))/_xlfn.STDEV.P(Table2[Sharpe Ratio])</f>
        <v>0.11086878408905891</v>
      </c>
      <c r="AR3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-0.70731529637310242</v>
      </c>
      <c r="AS393">
        <f>_xlfn.RANK.AVG(Table2[[#This Row],[1Y Return vs Nifty Z-Score]],Table2[1Y Return vs Nifty Z-Score])</f>
        <v>277</v>
      </c>
      <c r="AT393">
        <f>_xlfn.RANK.AVG(Table2[[#This Row],[6M Return vs Nifty Z-Score]],Table2[6M Return vs Nifty Z-Score])</f>
        <v>587</v>
      </c>
      <c r="AU393">
        <f>_xlfn.RANK.AVG(Table2[[#This Row],[Sharpe Ratio Z-Score]],Table2[Sharpe Ratio Z-Score])</f>
        <v>299</v>
      </c>
      <c r="AV393">
        <f>(Table2[[#This Row],[Rank 1Y]]+Table2[[#This Row],[Rank 6M]]+Table2[[#This Row],[Rank Sharpe]])/3</f>
        <v>387.66666666666669</v>
      </c>
    </row>
    <row r="394" spans="1:48" x14ac:dyDescent="0.3">
      <c r="A394" t="s">
        <v>35</v>
      </c>
      <c r="B394" t="s">
        <v>36</v>
      </c>
      <c r="C394" t="s">
        <v>2988</v>
      </c>
      <c r="D394" t="s">
        <v>37</v>
      </c>
      <c r="E394">
        <v>637338.39334126504</v>
      </c>
      <c r="F394">
        <v>1001.4</v>
      </c>
      <c r="G394">
        <v>34.8905935860124</v>
      </c>
      <c r="H394">
        <f>(Table2[[#This Row],[1Y Return vs Nifty]]-AVERAGE(Table2[1Y Return vs Nifty]))/_xlfn.STDEV.P(Table2[1Y Return vs Nifty])</f>
        <v>-0.11823983256199457</v>
      </c>
      <c r="I394">
        <v>-6.4111713173916201</v>
      </c>
      <c r="J394">
        <f>(Table2[[#This Row],[1M Return vs Nifty]]-AVERAGE(Table2[1M Return vs Nifty]))/_xlfn.STDEV.P(Table2[1M Return vs Nifty])</f>
        <v>-0.87629905625945703</v>
      </c>
      <c r="K394">
        <v>16.8496483537979</v>
      </c>
      <c r="L394">
        <f>(Table2[[#This Row],[6M Return vs Nifty]]-AVERAGE(Table2[6M Return vs Nifty]))/_xlfn.STDEV.P(Table2[6M Return vs Nifty])</f>
        <v>0.12938264752733181</v>
      </c>
      <c r="M394">
        <v>-6.5285303574969804</v>
      </c>
      <c r="N394">
        <f>(Table2[[#This Row],[1W Return vs Nifty]]-AVERAGE(Table2[1W Return vs Nifty]))/_xlfn.STDEV.P(Table2[1W Return vs Nifty])</f>
        <v>-1.1035943006790996</v>
      </c>
      <c r="O394">
        <v>1010.06</v>
      </c>
      <c r="P394">
        <v>993.41099421890101</v>
      </c>
      <c r="Q394">
        <v>883.130411319308</v>
      </c>
      <c r="R394">
        <v>46.347560554409803</v>
      </c>
      <c r="S394">
        <f>(Table2[[#This Row],[Close Price]]-Table2[[#This Row],[20D EMA]])/Table2[[#This Row],[20D EMA]]</f>
        <v>-8.5737480941725924E-3</v>
      </c>
      <c r="T394">
        <f>(Table2[[#This Row],[Close Price]]-Table2[[#This Row],[50D EMA]])/Table2[[#This Row],[50D EMA]]</f>
        <v>8.0419945295457113E-3</v>
      </c>
      <c r="U394">
        <f>(Table2[[#This Row],[Close Price]]-Table2[[#This Row],[200D EMA]])/Table2[[#This Row],[200D EMA]]</f>
        <v>0.13392086510078291</v>
      </c>
      <c r="V394">
        <v>0.958124039200834</v>
      </c>
      <c r="W394">
        <v>999.2</v>
      </c>
      <c r="X394">
        <v>1023.8</v>
      </c>
      <c r="Y394">
        <v>999.2</v>
      </c>
      <c r="Z394">
        <v>1028.3</v>
      </c>
      <c r="AA394">
        <v>880.05</v>
      </c>
      <c r="AB394">
        <v>1085</v>
      </c>
      <c r="AC394">
        <f>(Table2[[#This Row],[Close Price]]/Table2[[#This Row],[Day Low]])-1</f>
        <v>2.2017614091272009E-3</v>
      </c>
      <c r="AD394">
        <f>(Table2[[#This Row],[Day High]]/Table2[[#This Row],[Close Price]])-1</f>
        <v>2.2368683842620252E-2</v>
      </c>
      <c r="AE394">
        <f>(Table2[[#This Row],[Close Price]]/Table2[[#This Row],[Current Week Low]])-1</f>
        <v>2.2017614091272009E-3</v>
      </c>
      <c r="AF394">
        <f>(Table2[[#This Row],[Current Week High]]/Table2[[#This Row],[Close Price]])-1</f>
        <v>2.6862392650289557E-2</v>
      </c>
      <c r="AG394">
        <f>(Table2[[#This Row],[Close Price]]/Table2[[#This Row],[Current Month Low]])-1</f>
        <v>0.13788989261973761</v>
      </c>
      <c r="AH394">
        <f>(Table2[[#This Row],[Current Month High]]/Table2[[#This Row],[Close Price]])-1</f>
        <v>8.3483123626922229E-2</v>
      </c>
      <c r="AI394">
        <v>17.335729978030699</v>
      </c>
      <c r="AJ394">
        <v>67.640411818866596</v>
      </c>
      <c r="AK394" t="str">
        <f>IF(AND(Table2[[#This Row],[20D EMA]]&gt;Table2[[#This Row],[50D EMA]],Table2[[#This Row],[50D EMA]]&gt;Table2[[#This Row],[200D EMA]]),"Uptrend","Downtrend/NoTrend")</f>
        <v>Uptrend</v>
      </c>
      <c r="AL394">
        <v>-0.1</v>
      </c>
      <c r="AM394" t="s">
        <v>3034</v>
      </c>
      <c r="AN394">
        <v>0.72</v>
      </c>
      <c r="AO394" t="s">
        <v>3033</v>
      </c>
      <c r="AP394">
        <v>-1.5847057852781E-2</v>
      </c>
      <c r="AQ394">
        <f>(Table2[[#This Row],[Sharpe Ratio]]-AVERAGE(Table2[Sharpe Ratio]))/_xlfn.STDEV.P(Table2[Sharpe Ratio])</f>
        <v>-0.82669977361140978</v>
      </c>
      <c r="AR3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-2.7954503155846293</v>
      </c>
      <c r="AS394">
        <f>_xlfn.RANK.AVG(Table2[[#This Row],[1Y Return vs Nifty Z-Score]],Table2[1Y Return vs Nifty Z-Score])</f>
        <v>313</v>
      </c>
      <c r="AT394">
        <f>_xlfn.RANK.AVG(Table2[[#This Row],[6M Return vs Nifty Z-Score]],Table2[6M Return vs Nifty Z-Score])</f>
        <v>267</v>
      </c>
      <c r="AU394">
        <f>_xlfn.RANK.AVG(Table2[[#This Row],[Sharpe Ratio Z-Score]],Table2[Sharpe Ratio Z-Score])</f>
        <v>587</v>
      </c>
      <c r="AV394">
        <f>(Table2[[#This Row],[Rank 1Y]]+Table2[[#This Row],[Rank 6M]]+Table2[[#This Row],[Rank Sharpe]])/3</f>
        <v>389</v>
      </c>
    </row>
    <row r="395" spans="1:48" x14ac:dyDescent="0.3">
      <c r="A395" t="s">
        <v>723</v>
      </c>
      <c r="B395" t="s">
        <v>724</v>
      </c>
      <c r="C395" t="s">
        <v>2992</v>
      </c>
      <c r="D395" t="s">
        <v>196</v>
      </c>
      <c r="E395">
        <v>21726.083330789999</v>
      </c>
      <c r="F395">
        <v>575.5</v>
      </c>
      <c r="G395">
        <v>-16.696782081378601</v>
      </c>
      <c r="H395">
        <f>(Table2[[#This Row],[1Y Return vs Nifty]]-AVERAGE(Table2[1Y Return vs Nifty]))/_xlfn.STDEV.P(Table2[1Y Return vs Nifty])</f>
        <v>-0.73007208468456875</v>
      </c>
      <c r="I395">
        <v>0.72703424240064396</v>
      </c>
      <c r="J395">
        <f>(Table2[[#This Row],[1M Return vs Nifty]]-AVERAGE(Table2[1M Return vs Nifty]))/_xlfn.STDEV.P(Table2[1M Return vs Nifty])</f>
        <v>-0.18783986943800632</v>
      </c>
      <c r="K395">
        <v>10.040945688161999</v>
      </c>
      <c r="L395">
        <f>(Table2[[#This Row],[6M Return vs Nifty]]-AVERAGE(Table2[6M Return vs Nifty]))/_xlfn.STDEV.P(Table2[6M Return vs Nifty])</f>
        <v>-7.7133584601219135E-2</v>
      </c>
      <c r="M395">
        <v>-3.41839181267042</v>
      </c>
      <c r="N395">
        <f>(Table2[[#This Row],[1W Return vs Nifty]]-AVERAGE(Table2[1W Return vs Nifty]))/_xlfn.STDEV.P(Table2[1W Return vs Nifty])</f>
        <v>-0.41857308555440431</v>
      </c>
      <c r="O395">
        <v>558.13</v>
      </c>
      <c r="P395">
        <v>529.95869208875297</v>
      </c>
      <c r="Q395">
        <v>486.978103480686</v>
      </c>
      <c r="R395">
        <v>60.199240343972903</v>
      </c>
      <c r="S395">
        <f>(Table2[[#This Row],[Close Price]]-Table2[[#This Row],[20D EMA]])/Table2[[#This Row],[20D EMA]]</f>
        <v>3.1121781663770099E-2</v>
      </c>
      <c r="T395">
        <f>(Table2[[#This Row],[Close Price]]-Table2[[#This Row],[50D EMA]])/Table2[[#This Row],[50D EMA]]</f>
        <v>8.593369368422428E-2</v>
      </c>
      <c r="U395">
        <f>(Table2[[#This Row],[Close Price]]-Table2[[#This Row],[200D EMA]])/Table2[[#This Row],[200D EMA]]</f>
        <v>0.18177798115891028</v>
      </c>
      <c r="V395">
        <v>0.69222615559692302</v>
      </c>
      <c r="W395">
        <v>569.25</v>
      </c>
      <c r="X395">
        <v>581.95000000000005</v>
      </c>
      <c r="Y395">
        <v>558.54999999999995</v>
      </c>
      <c r="Z395">
        <v>581.95000000000005</v>
      </c>
      <c r="AA395">
        <v>486.55</v>
      </c>
      <c r="AB395">
        <v>589</v>
      </c>
      <c r="AC395">
        <f>(Table2[[#This Row],[Close Price]]/Table2[[#This Row],[Day Low]])-1</f>
        <v>1.0979358805445871E-2</v>
      </c>
      <c r="AD395">
        <f>(Table2[[#This Row],[Day High]]/Table2[[#This Row],[Close Price]])-1</f>
        <v>1.1207645525630028E-2</v>
      </c>
      <c r="AE395">
        <f>(Table2[[#This Row],[Close Price]]/Table2[[#This Row],[Current Week Low]])-1</f>
        <v>3.0346432727598405E-2</v>
      </c>
      <c r="AF395">
        <f>(Table2[[#This Row],[Current Week High]]/Table2[[#This Row],[Close Price]])-1</f>
        <v>1.1207645525630028E-2</v>
      </c>
      <c r="AG395">
        <f>(Table2[[#This Row],[Close Price]]/Table2[[#This Row],[Current Month Low]])-1</f>
        <v>0.18281779878738047</v>
      </c>
      <c r="AH395">
        <f>(Table2[[#This Row],[Current Month High]]/Table2[[#This Row],[Close Price]])-1</f>
        <v>2.3457862728062606E-2</v>
      </c>
      <c r="AI395">
        <v>2.3457862728062602</v>
      </c>
      <c r="AJ395">
        <v>41.470009832841598</v>
      </c>
      <c r="AK395" t="str">
        <f>IF(AND(Table2[[#This Row],[20D EMA]]&gt;Table2[[#This Row],[50D EMA]],Table2[[#This Row],[50D EMA]]&gt;Table2[[#This Row],[200D EMA]]),"Uptrend","Downtrend/NoTrend")</f>
        <v>Uptrend</v>
      </c>
      <c r="AL395">
        <v>0.03</v>
      </c>
      <c r="AM395" t="s">
        <v>3033</v>
      </c>
      <c r="AN395">
        <v>4.01</v>
      </c>
      <c r="AO395" t="s">
        <v>3033</v>
      </c>
      <c r="AP395">
        <v>8.7902259831761004E-2</v>
      </c>
      <c r="AQ395">
        <f>(Table2[[#This Row],[Sharpe Ratio]]-AVERAGE(Table2[Sharpe Ratio]))/_xlfn.STDEV.P(Table2[Sharpe Ratio])</f>
        <v>0.34786230144257413</v>
      </c>
      <c r="AR3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-1.0657563228356244</v>
      </c>
      <c r="AS395">
        <f>_xlfn.RANK.AVG(Table2[[#This Row],[1Y Return vs Nifty Z-Score]],Table2[1Y Return vs Nifty Z-Score])</f>
        <v>591</v>
      </c>
      <c r="AT395">
        <f>_xlfn.RANK.AVG(Table2[[#This Row],[6M Return vs Nifty Z-Score]],Table2[6M Return vs Nifty Z-Score])</f>
        <v>338</v>
      </c>
      <c r="AU395">
        <f>_xlfn.RANK.AVG(Table2[[#This Row],[Sharpe Ratio Z-Score]],Table2[Sharpe Ratio Z-Score])</f>
        <v>245</v>
      </c>
      <c r="AV395">
        <f>(Table2[[#This Row],[Rank 1Y]]+Table2[[#This Row],[Rank 6M]]+Table2[[#This Row],[Rank Sharpe]])/3</f>
        <v>391.33333333333331</v>
      </c>
    </row>
    <row r="396" spans="1:48" x14ac:dyDescent="0.3">
      <c r="A396" t="s">
        <v>794</v>
      </c>
      <c r="B396" t="s">
        <v>795</v>
      </c>
      <c r="C396" t="s">
        <v>2987</v>
      </c>
      <c r="D396" t="s">
        <v>21</v>
      </c>
      <c r="E396">
        <v>19205.324438575</v>
      </c>
      <c r="F396">
        <v>685.65</v>
      </c>
      <c r="G396">
        <v>73.872099338431497</v>
      </c>
      <c r="H396">
        <f>(Table2[[#This Row],[1Y Return vs Nifty]]-AVERAGE(Table2[1Y Return vs Nifty]))/_xlfn.STDEV.P(Table2[1Y Return vs Nifty])</f>
        <v>0.34408534190326934</v>
      </c>
      <c r="I396">
        <v>6.8875068591303901</v>
      </c>
      <c r="J396">
        <f>(Table2[[#This Row],[1M Return vs Nifty]]-AVERAGE(Table2[1M Return vs Nifty]))/_xlfn.STDEV.P(Table2[1M Return vs Nifty])</f>
        <v>0.40631981574105219</v>
      </c>
      <c r="K396">
        <v>-17.997543067437402</v>
      </c>
      <c r="L396">
        <f>(Table2[[#This Row],[6M Return vs Nifty]]-AVERAGE(Table2[6M Return vs Nifty]))/_xlfn.STDEV.P(Table2[6M Return vs Nifty])</f>
        <v>-0.92757504705628946</v>
      </c>
      <c r="M396">
        <v>-0.78369463587874599</v>
      </c>
      <c r="N396">
        <f>(Table2[[#This Row],[1W Return vs Nifty]]-AVERAGE(Table2[1W Return vs Nifty]))/_xlfn.STDEV.P(Table2[1W Return vs Nifty])</f>
        <v>0.16173015030420401</v>
      </c>
      <c r="O396">
        <v>667.63</v>
      </c>
      <c r="P396">
        <v>666.51214737451505</v>
      </c>
      <c r="Q396">
        <v>639.71745569415896</v>
      </c>
      <c r="R396">
        <v>71.438473568871402</v>
      </c>
      <c r="S396">
        <f>(Table2[[#This Row],[Close Price]]-Table2[[#This Row],[20D EMA]])/Table2[[#This Row],[20D EMA]]</f>
        <v>2.6990998007878589E-2</v>
      </c>
      <c r="T396">
        <f>(Table2[[#This Row],[Close Price]]-Table2[[#This Row],[50D EMA]])/Table2[[#This Row],[50D EMA]]</f>
        <v>2.8713434107497687E-2</v>
      </c>
      <c r="U396">
        <f>(Table2[[#This Row],[Close Price]]-Table2[[#This Row],[200D EMA]])/Table2[[#This Row],[200D EMA]]</f>
        <v>7.1801298990660664E-2</v>
      </c>
      <c r="V396">
        <v>1.40581263232134</v>
      </c>
      <c r="W396">
        <v>682.75</v>
      </c>
      <c r="X396">
        <v>708.8</v>
      </c>
      <c r="Y396">
        <v>675.5</v>
      </c>
      <c r="Z396">
        <v>708.8</v>
      </c>
      <c r="AA396">
        <v>565.29999999999995</v>
      </c>
      <c r="AB396">
        <v>708.8</v>
      </c>
      <c r="AC396">
        <f>(Table2[[#This Row],[Close Price]]/Table2[[#This Row],[Day Low]])-1</f>
        <v>4.2475283778835582E-3</v>
      </c>
      <c r="AD396">
        <f>(Table2[[#This Row],[Day High]]/Table2[[#This Row],[Close Price]])-1</f>
        <v>3.3763582002479309E-2</v>
      </c>
      <c r="AE396">
        <f>(Table2[[#This Row],[Close Price]]/Table2[[#This Row],[Current Week Low]])-1</f>
        <v>1.5025906735751215E-2</v>
      </c>
      <c r="AF396">
        <f>(Table2[[#This Row],[Current Week High]]/Table2[[#This Row],[Close Price]])-1</f>
        <v>3.3763582002479309E-2</v>
      </c>
      <c r="AG396">
        <f>(Table2[[#This Row],[Close Price]]/Table2[[#This Row],[Current Month Low]])-1</f>
        <v>0.21289580753582182</v>
      </c>
      <c r="AH396">
        <f>(Table2[[#This Row],[Current Month High]]/Table2[[#This Row],[Close Price]])-1</f>
        <v>3.3763582002479309E-2</v>
      </c>
      <c r="AI396">
        <v>25.698242543571801</v>
      </c>
      <c r="AJ396">
        <v>104.64109834353</v>
      </c>
      <c r="AK396" t="str">
        <f>IF(AND(Table2[[#This Row],[20D EMA]]&gt;Table2[[#This Row],[50D EMA]],Table2[[#This Row],[50D EMA]]&gt;Table2[[#This Row],[200D EMA]]),"Uptrend","Downtrend/NoTrend")</f>
        <v>Uptrend</v>
      </c>
      <c r="AL396">
        <v>-0.12</v>
      </c>
      <c r="AM396" t="s">
        <v>3034</v>
      </c>
      <c r="AN396">
        <v>1.1100000000000001</v>
      </c>
      <c r="AO396" t="s">
        <v>3033</v>
      </c>
      <c r="AP396">
        <v>4.9026229693769997E-2</v>
      </c>
      <c r="AQ396">
        <f>(Table2[[#This Row],[Sharpe Ratio]]-AVERAGE(Table2[Sharpe Ratio]))/_xlfn.STDEV.P(Table2[Sharpe Ratio])</f>
        <v>-9.2259249694560022E-2</v>
      </c>
      <c r="AR3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-0.10769898880232387</v>
      </c>
      <c r="AS396">
        <f>_xlfn.RANK.AVG(Table2[[#This Row],[1Y Return vs Nifty Z-Score]],Table2[1Y Return vs Nifty Z-Score])</f>
        <v>181</v>
      </c>
      <c r="AT396">
        <f>_xlfn.RANK.AVG(Table2[[#This Row],[6M Return vs Nifty Z-Score]],Table2[6M Return vs Nifty Z-Score])</f>
        <v>626</v>
      </c>
      <c r="AU396">
        <f>_xlfn.RANK.AVG(Table2[[#This Row],[Sharpe Ratio Z-Score]],Table2[Sharpe Ratio Z-Score])</f>
        <v>368</v>
      </c>
      <c r="AV396">
        <f>(Table2[[#This Row],[Rank 1Y]]+Table2[[#This Row],[Rank 6M]]+Table2[[#This Row],[Rank Sharpe]])/3</f>
        <v>391.66666666666669</v>
      </c>
    </row>
    <row r="397" spans="1:48" x14ac:dyDescent="0.3">
      <c r="A397" t="s">
        <v>1185</v>
      </c>
      <c r="B397" t="s">
        <v>1186</v>
      </c>
      <c r="C397" t="s">
        <v>3002</v>
      </c>
      <c r="D397" t="s">
        <v>373</v>
      </c>
      <c r="E397">
        <v>9485.3591241199993</v>
      </c>
      <c r="F397">
        <v>242.85</v>
      </c>
      <c r="G397">
        <v>20.876810475039299</v>
      </c>
      <c r="H397">
        <f>(Table2[[#This Row],[1Y Return vs Nifty]]-AVERAGE(Table2[1Y Return vs Nifty]))/_xlfn.STDEV.P(Table2[1Y Return vs Nifty])</f>
        <v>-0.28444492383907899</v>
      </c>
      <c r="I397">
        <v>1.30952876238701</v>
      </c>
      <c r="J397">
        <f>(Table2[[#This Row],[1M Return vs Nifty]]-AVERAGE(Table2[1M Return vs Nifty]))/_xlfn.STDEV.P(Table2[1M Return vs Nifty])</f>
        <v>-0.13165996537127114</v>
      </c>
      <c r="K397">
        <v>-6.4411932284107802</v>
      </c>
      <c r="L397">
        <f>(Table2[[#This Row],[6M Return vs Nifty]]-AVERAGE(Table2[6M Return vs Nifty]))/_xlfn.STDEV.P(Table2[6M Return vs Nifty])</f>
        <v>-0.57705690239410523</v>
      </c>
      <c r="M397">
        <v>-3.02675164979726</v>
      </c>
      <c r="N397">
        <f>(Table2[[#This Row],[1W Return vs Nifty]]-AVERAGE(Table2[1W Return vs Nifty]))/_xlfn.STDEV.P(Table2[1W Return vs Nifty])</f>
        <v>-0.33231267740979975</v>
      </c>
      <c r="O397">
        <v>232.24</v>
      </c>
      <c r="P397">
        <v>229.11088440959401</v>
      </c>
      <c r="Q397">
        <v>217.53371588884499</v>
      </c>
      <c r="R397">
        <v>54.173138548670401</v>
      </c>
      <c r="S397">
        <f>(Table2[[#This Row],[Close Price]]-Table2[[#This Row],[20D EMA]])/Table2[[#This Row],[20D EMA]]</f>
        <v>4.5685497760936895E-2</v>
      </c>
      <c r="T397">
        <f>(Table2[[#This Row],[Close Price]]-Table2[[#This Row],[50D EMA]])/Table2[[#This Row],[50D EMA]]</f>
        <v>5.9967101195610689E-2</v>
      </c>
      <c r="U397">
        <f>(Table2[[#This Row],[Close Price]]-Table2[[#This Row],[200D EMA]])/Table2[[#This Row],[200D EMA]]</f>
        <v>0.11637866805020271</v>
      </c>
      <c r="V397">
        <v>2.7188012326774298</v>
      </c>
      <c r="W397">
        <v>237.4</v>
      </c>
      <c r="X397">
        <v>246.7</v>
      </c>
      <c r="Y397">
        <v>237</v>
      </c>
      <c r="Z397">
        <v>248.12</v>
      </c>
      <c r="AA397">
        <v>187.8</v>
      </c>
      <c r="AB397">
        <v>274.7</v>
      </c>
      <c r="AC397">
        <f>(Table2[[#This Row],[Close Price]]/Table2[[#This Row],[Day Low]])-1</f>
        <v>2.2957034540859178E-2</v>
      </c>
      <c r="AD397">
        <f>(Table2[[#This Row],[Day High]]/Table2[[#This Row],[Close Price]])-1</f>
        <v>1.585340745316044E-2</v>
      </c>
      <c r="AE397">
        <f>(Table2[[#This Row],[Close Price]]/Table2[[#This Row],[Current Week Low]])-1</f>
        <v>2.4683544303797378E-2</v>
      </c>
      <c r="AF397">
        <f>(Table2[[#This Row],[Current Week High]]/Table2[[#This Row],[Close Price]])-1</f>
        <v>2.1700638254066318E-2</v>
      </c>
      <c r="AG397">
        <f>(Table2[[#This Row],[Close Price]]/Table2[[#This Row],[Current Month Low]])-1</f>
        <v>0.29313099041533541</v>
      </c>
      <c r="AH397">
        <f>(Table2[[#This Row],[Current Month High]]/Table2[[#This Row],[Close Price]])-1</f>
        <v>0.13115091620341768</v>
      </c>
      <c r="AI397">
        <v>32.695079267037201</v>
      </c>
      <c r="AJ397">
        <v>66.164899076291405</v>
      </c>
      <c r="AK397" t="str">
        <f>IF(AND(Table2[[#This Row],[20D EMA]]&gt;Table2[[#This Row],[50D EMA]],Table2[[#This Row],[50D EMA]]&gt;Table2[[#This Row],[200D EMA]]),"Uptrend","Downtrend/NoTrend")</f>
        <v>Uptrend</v>
      </c>
      <c r="AL397">
        <v>-0.03</v>
      </c>
      <c r="AM397" t="s">
        <v>3034</v>
      </c>
      <c r="AN397">
        <v>15.78</v>
      </c>
      <c r="AO397" t="s">
        <v>3033</v>
      </c>
      <c r="AP397">
        <v>6.6049215635065994E-2</v>
      </c>
      <c r="AQ397">
        <f>(Table2[[#This Row],[Sharpe Ratio]]-AVERAGE(Table2[Sharpe Ratio]))/_xlfn.STDEV.P(Table2[Sharpe Ratio])</f>
        <v>0.10046060752530565</v>
      </c>
      <c r="AR3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-1.2250138614889494</v>
      </c>
      <c r="AS397">
        <f>_xlfn.RANK.AVG(Table2[[#This Row],[1Y Return vs Nifty Z-Score]],Table2[1Y Return vs Nifty Z-Score])</f>
        <v>379</v>
      </c>
      <c r="AT397">
        <f>_xlfn.RANK.AVG(Table2[[#This Row],[6M Return vs Nifty Z-Score]],Table2[6M Return vs Nifty Z-Score])</f>
        <v>494</v>
      </c>
      <c r="AU397">
        <f>_xlfn.RANK.AVG(Table2[[#This Row],[Sharpe Ratio Z-Score]],Table2[Sharpe Ratio Z-Score])</f>
        <v>304</v>
      </c>
      <c r="AV397">
        <f>(Table2[[#This Row],[Rank 1Y]]+Table2[[#This Row],[Rank 6M]]+Table2[[#This Row],[Rank Sharpe]])/3</f>
        <v>392.33333333333331</v>
      </c>
    </row>
    <row r="398" spans="1:48" x14ac:dyDescent="0.3">
      <c r="A398" t="s">
        <v>2044</v>
      </c>
      <c r="B398" t="s">
        <v>2045</v>
      </c>
      <c r="C398" t="s">
        <v>2989</v>
      </c>
      <c r="D398" t="s">
        <v>859</v>
      </c>
      <c r="E398">
        <v>2807.411258565</v>
      </c>
      <c r="F398">
        <v>330.55</v>
      </c>
      <c r="G398">
        <v>21.937109003501501</v>
      </c>
      <c r="H398">
        <f>(Table2[[#This Row],[1Y Return vs Nifty]]-AVERAGE(Table2[1Y Return vs Nifty]))/_xlfn.STDEV.P(Table2[1Y Return vs Nifty])</f>
        <v>-0.27186966044956434</v>
      </c>
      <c r="I398">
        <v>17.0608660400984</v>
      </c>
      <c r="J398">
        <f>(Table2[[#This Row],[1M Return vs Nifty]]-AVERAGE(Table2[1M Return vs Nifty]))/_xlfn.STDEV.P(Table2[1M Return vs Nifty])</f>
        <v>1.3875107509563736</v>
      </c>
      <c r="K398">
        <v>-7.0962186377522798</v>
      </c>
      <c r="L398">
        <f>(Table2[[#This Row],[6M Return vs Nifty]]-AVERAGE(Table2[6M Return vs Nifty]))/_xlfn.STDEV.P(Table2[6M Return vs Nifty])</f>
        <v>-0.59692461965666177</v>
      </c>
      <c r="M398">
        <v>14.530956062228</v>
      </c>
      <c r="N398">
        <f>(Table2[[#This Row],[1W Return vs Nifty]]-AVERAGE(Table2[1W Return vs Nifty]))/_xlfn.STDEV.P(Table2[1W Return vs Nifty])</f>
        <v>3.5348469678421113</v>
      </c>
      <c r="O398">
        <v>289.36</v>
      </c>
      <c r="P398">
        <v>279.82577797865002</v>
      </c>
      <c r="Q398">
        <v>282.50463777661901</v>
      </c>
      <c r="R398">
        <v>87.218894242364101</v>
      </c>
      <c r="S398">
        <f>(Table2[[#This Row],[Close Price]]-Table2[[#This Row],[20D EMA]])/Table2[[#This Row],[20D EMA]]</f>
        <v>0.14234863146253801</v>
      </c>
      <c r="T398">
        <f>(Table2[[#This Row],[Close Price]]-Table2[[#This Row],[50D EMA]])/Table2[[#This Row],[50D EMA]]</f>
        <v>0.18127072633465569</v>
      </c>
      <c r="U398">
        <f>(Table2[[#This Row],[Close Price]]-Table2[[#This Row],[200D EMA]])/Table2[[#This Row],[200D EMA]]</f>
        <v>0.17006928665493715</v>
      </c>
      <c r="V398">
        <v>2.28055062266978</v>
      </c>
      <c r="W398">
        <v>321.8</v>
      </c>
      <c r="X398">
        <v>334.05</v>
      </c>
      <c r="Y398">
        <v>311.05</v>
      </c>
      <c r="Z398">
        <v>337.9</v>
      </c>
      <c r="AA398">
        <v>215.8</v>
      </c>
      <c r="AB398">
        <v>337.9</v>
      </c>
      <c r="AC398">
        <f>(Table2[[#This Row],[Close Price]]/Table2[[#This Row],[Day Low]])-1</f>
        <v>2.7190801740211379E-2</v>
      </c>
      <c r="AD398">
        <f>(Table2[[#This Row],[Day High]]/Table2[[#This Row],[Close Price]])-1</f>
        <v>1.0588413250642859E-2</v>
      </c>
      <c r="AE398">
        <f>(Table2[[#This Row],[Close Price]]/Table2[[#This Row],[Current Week Low]])-1</f>
        <v>6.2690885709693056E-2</v>
      </c>
      <c r="AF398">
        <f>(Table2[[#This Row],[Current Week High]]/Table2[[#This Row],[Close Price]])-1</f>
        <v>2.2235667826350003E-2</v>
      </c>
      <c r="AG398">
        <f>(Table2[[#This Row],[Close Price]]/Table2[[#This Row],[Current Month Low]])-1</f>
        <v>0.53174235403151071</v>
      </c>
      <c r="AH398">
        <f>(Table2[[#This Row],[Current Month High]]/Table2[[#This Row],[Close Price]])-1</f>
        <v>2.2235667826350003E-2</v>
      </c>
      <c r="AI398">
        <v>15.3985781273634</v>
      </c>
      <c r="AJ398">
        <v>63.679128497152703</v>
      </c>
      <c r="AK398" t="str">
        <f>IF(AND(Table2[[#This Row],[20D EMA]]&gt;Table2[[#This Row],[50D EMA]],Table2[[#This Row],[50D EMA]]&gt;Table2[[#This Row],[200D EMA]]),"Uptrend","Downtrend/NoTrend")</f>
        <v>Downtrend/NoTrend</v>
      </c>
      <c r="AL398">
        <v>0.09</v>
      </c>
      <c r="AM398" t="s">
        <v>3033</v>
      </c>
      <c r="AN398">
        <v>28.19</v>
      </c>
      <c r="AO398" t="s">
        <v>3033</v>
      </c>
      <c r="AP398">
        <v>6.5083683484927005E-2</v>
      </c>
      <c r="AQ398">
        <f>(Table2[[#This Row],[Sharpe Ratio]]-AVERAGE(Table2[Sharpe Ratio]))/_xlfn.STDEV.P(Table2[Sharpe Ratio])</f>
        <v>8.952966869015265E-2</v>
      </c>
      <c r="AR3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8">
        <f>_xlfn.RANK.AVG(Table2[[#This Row],[1Y Return vs Nifty Z-Score]],Table2[1Y Return vs Nifty Z-Score])</f>
        <v>368</v>
      </c>
      <c r="AT398">
        <f>_xlfn.RANK.AVG(Table2[[#This Row],[6M Return vs Nifty Z-Score]],Table2[6M Return vs Nifty Z-Score])</f>
        <v>503</v>
      </c>
      <c r="AU398">
        <f>_xlfn.RANK.AVG(Table2[[#This Row],[Sharpe Ratio Z-Score]],Table2[Sharpe Ratio Z-Score])</f>
        <v>307</v>
      </c>
      <c r="AV398">
        <f>(Table2[[#This Row],[Rank 1Y]]+Table2[[#This Row],[Rank 6M]]+Table2[[#This Row],[Rank Sharpe]])/3</f>
        <v>392.66666666666669</v>
      </c>
    </row>
    <row r="399" spans="1:48" x14ac:dyDescent="0.3">
      <c r="A399" t="s">
        <v>191</v>
      </c>
      <c r="B399" t="s">
        <v>192</v>
      </c>
      <c r="C399" t="s">
        <v>2992</v>
      </c>
      <c r="D399" t="s">
        <v>193</v>
      </c>
      <c r="E399">
        <v>130841.390965075</v>
      </c>
      <c r="F399">
        <v>4739.7</v>
      </c>
      <c r="G399">
        <v>5.7499135227152198</v>
      </c>
      <c r="H399">
        <f>(Table2[[#This Row],[1Y Return vs Nifty]]-AVERAGE(Table2[1Y Return vs Nifty]))/_xlfn.STDEV.P(Table2[1Y Return vs Nifty])</f>
        <v>-0.46385167423551021</v>
      </c>
      <c r="I399">
        <v>-5.6038936019301397</v>
      </c>
      <c r="J399">
        <f>(Table2[[#This Row],[1M Return vs Nifty]]-AVERAGE(Table2[1M Return vs Nifty]))/_xlfn.STDEV.P(Table2[1M Return vs Nifty])</f>
        <v>-0.79843946607670213</v>
      </c>
      <c r="K399">
        <v>5.98634360530182</v>
      </c>
      <c r="L399">
        <f>(Table2[[#This Row],[6M Return vs Nifty]]-AVERAGE(Table2[6M Return vs Nifty]))/_xlfn.STDEV.P(Table2[6M Return vs Nifty])</f>
        <v>-0.20011459670488915</v>
      </c>
      <c r="M399">
        <v>-4.9370599988201498</v>
      </c>
      <c r="N399">
        <f>(Table2[[#This Row],[1W Return vs Nifty]]-AVERAGE(Table2[1W Return vs Nifty]))/_xlfn.STDEV.P(Table2[1W Return vs Nifty])</f>
        <v>-0.75306619936696573</v>
      </c>
      <c r="O399">
        <v>4785.8500000000004</v>
      </c>
      <c r="P399">
        <v>4628.3500655118696</v>
      </c>
      <c r="Q399">
        <v>4096.2512389392996</v>
      </c>
      <c r="R399">
        <v>43.995276361253502</v>
      </c>
      <c r="S399">
        <f>(Table2[[#This Row],[Close Price]]-Table2[[#This Row],[20D EMA]])/Table2[[#This Row],[20D EMA]]</f>
        <v>-9.6430101235936237E-3</v>
      </c>
      <c r="T399">
        <f>(Table2[[#This Row],[Close Price]]-Table2[[#This Row],[50D EMA]])/Table2[[#This Row],[50D EMA]]</f>
        <v>2.405823520520925E-2</v>
      </c>
      <c r="U399">
        <f>(Table2[[#This Row],[Close Price]]-Table2[[#This Row],[200D EMA]])/Table2[[#This Row],[200D EMA]]</f>
        <v>0.15708234762165554</v>
      </c>
      <c r="V399">
        <v>0.79779019792171701</v>
      </c>
      <c r="W399">
        <v>4720</v>
      </c>
      <c r="X399">
        <v>4807.3999999999996</v>
      </c>
      <c r="Y399">
        <v>4720</v>
      </c>
      <c r="Z399">
        <v>4896</v>
      </c>
      <c r="AA399">
        <v>4253.8500000000004</v>
      </c>
      <c r="AB399">
        <v>4976</v>
      </c>
      <c r="AC399">
        <f>(Table2[[#This Row],[Close Price]]/Table2[[#This Row],[Day Low]])-1</f>
        <v>4.1737288135592632E-3</v>
      </c>
      <c r="AD399">
        <f>(Table2[[#This Row],[Day High]]/Table2[[#This Row],[Close Price]])-1</f>
        <v>1.4283604447538734E-2</v>
      </c>
      <c r="AE399">
        <f>(Table2[[#This Row],[Close Price]]/Table2[[#This Row],[Current Week Low]])-1</f>
        <v>4.1737288135592632E-3</v>
      </c>
      <c r="AF399">
        <f>(Table2[[#This Row],[Current Week High]]/Table2[[#This Row],[Close Price]])-1</f>
        <v>3.2976770681688805E-2</v>
      </c>
      <c r="AG399">
        <f>(Table2[[#This Row],[Close Price]]/Table2[[#This Row],[Current Month Low]])-1</f>
        <v>0.11421418244648951</v>
      </c>
      <c r="AH399">
        <f>(Table2[[#This Row],[Current Month High]]/Table2[[#This Row],[Close Price]])-1</f>
        <v>4.9855476084984307E-2</v>
      </c>
      <c r="AI399">
        <v>4.9855476084984298</v>
      </c>
      <c r="AJ399">
        <v>49.990506329113899</v>
      </c>
      <c r="AK399" t="str">
        <f>IF(AND(Table2[[#This Row],[20D EMA]]&gt;Table2[[#This Row],[50D EMA]],Table2[[#This Row],[50D EMA]]&gt;Table2[[#This Row],[200D EMA]]),"Uptrend","Downtrend/NoTrend")</f>
        <v>Uptrend</v>
      </c>
      <c r="AL399">
        <v>0.02</v>
      </c>
      <c r="AM399" t="s">
        <v>3033</v>
      </c>
      <c r="AN399">
        <v>-0.47</v>
      </c>
      <c r="AO399" t="s">
        <v>3034</v>
      </c>
      <c r="AP399">
        <v>5.5217197369261999E-2</v>
      </c>
      <c r="AQ399">
        <f>(Table2[[#This Row],[Sharpe Ratio]]-AVERAGE(Table2[Sharpe Ratio]))/_xlfn.STDEV.P(Table2[Sharpe Ratio])</f>
        <v>-2.2170346925790708E-2</v>
      </c>
      <c r="AR3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-2.2376422833098579</v>
      </c>
      <c r="AS399">
        <f>_xlfn.RANK.AVG(Table2[[#This Row],[1Y Return vs Nifty Z-Score]],Table2[1Y Return vs Nifty Z-Score])</f>
        <v>462</v>
      </c>
      <c r="AT399">
        <f>_xlfn.RANK.AVG(Table2[[#This Row],[6M Return vs Nifty Z-Score]],Table2[6M Return vs Nifty Z-Score])</f>
        <v>371</v>
      </c>
      <c r="AU399">
        <f>_xlfn.RANK.AVG(Table2[[#This Row],[Sharpe Ratio Z-Score]],Table2[Sharpe Ratio Z-Score])</f>
        <v>346</v>
      </c>
      <c r="AV399">
        <f>(Table2[[#This Row],[Rank 1Y]]+Table2[[#This Row],[Rank 6M]]+Table2[[#This Row],[Rank Sharpe]])/3</f>
        <v>393</v>
      </c>
    </row>
    <row r="400" spans="1:48" x14ac:dyDescent="0.3">
      <c r="A400" t="s">
        <v>745</v>
      </c>
      <c r="B400" t="s">
        <v>746</v>
      </c>
      <c r="C400" t="s">
        <v>2986</v>
      </c>
      <c r="D400" t="s">
        <v>284</v>
      </c>
      <c r="E400">
        <v>20516.376488927999</v>
      </c>
      <c r="F400">
        <v>205.47</v>
      </c>
      <c r="G400">
        <v>42.249636033124197</v>
      </c>
      <c r="H400">
        <f>(Table2[[#This Row],[1Y Return vs Nifty]]-AVERAGE(Table2[1Y Return vs Nifty]))/_xlfn.STDEV.P(Table2[1Y Return vs Nifty])</f>
        <v>-3.0960736549981025E-2</v>
      </c>
      <c r="I400">
        <v>3.63957452224327</v>
      </c>
      <c r="J400">
        <f>(Table2[[#This Row],[1M Return vs Nifty]]-AVERAGE(Table2[1M Return vs Nifty]))/_xlfn.STDEV.P(Table2[1M Return vs Nifty])</f>
        <v>9.3066178426427781E-2</v>
      </c>
      <c r="K400">
        <v>1.2341155539776301</v>
      </c>
      <c r="L400">
        <f>(Table2[[#This Row],[6M Return vs Nifty]]-AVERAGE(Table2[6M Return vs Nifty]))/_xlfn.STDEV.P(Table2[6M Return vs Nifty])</f>
        <v>-0.34425545283719589</v>
      </c>
      <c r="M400">
        <v>0.42603478085702601</v>
      </c>
      <c r="N400">
        <f>(Table2[[#This Row],[1W Return vs Nifty]]-AVERAGE(Table2[1W Return vs Nifty]))/_xlfn.STDEV.P(Table2[1W Return vs Nifty])</f>
        <v>0.42817818889813741</v>
      </c>
      <c r="O400">
        <v>202</v>
      </c>
      <c r="P400">
        <v>199.29330484749201</v>
      </c>
      <c r="Q400">
        <v>179.87403650848401</v>
      </c>
      <c r="R400">
        <v>59.372686561460398</v>
      </c>
      <c r="S400">
        <f>(Table2[[#This Row],[Close Price]]-Table2[[#This Row],[20D EMA]])/Table2[[#This Row],[20D EMA]]</f>
        <v>1.7178217821782173E-2</v>
      </c>
      <c r="T400">
        <f>(Table2[[#This Row],[Close Price]]-Table2[[#This Row],[50D EMA]])/Table2[[#This Row],[50D EMA]]</f>
        <v>3.0992988737050989E-2</v>
      </c>
      <c r="U400">
        <f>(Table2[[#This Row],[Close Price]]-Table2[[#This Row],[200D EMA]])/Table2[[#This Row],[200D EMA]]</f>
        <v>0.14229937787774458</v>
      </c>
      <c r="V400">
        <v>1.0641888148979399</v>
      </c>
      <c r="W400">
        <v>203.69</v>
      </c>
      <c r="X400">
        <v>210.99</v>
      </c>
      <c r="Y400">
        <v>203.69</v>
      </c>
      <c r="Z400">
        <v>214.6</v>
      </c>
      <c r="AA400">
        <v>167.05</v>
      </c>
      <c r="AB400">
        <v>214.6</v>
      </c>
      <c r="AC400">
        <f>(Table2[[#This Row],[Close Price]]/Table2[[#This Row],[Day Low]])-1</f>
        <v>8.7387696990524066E-3</v>
      </c>
      <c r="AD400">
        <f>(Table2[[#This Row],[Day High]]/Table2[[#This Row],[Close Price]])-1</f>
        <v>2.6865235800846987E-2</v>
      </c>
      <c r="AE400">
        <f>(Table2[[#This Row],[Close Price]]/Table2[[#This Row],[Current Week Low]])-1</f>
        <v>8.7387696990524066E-3</v>
      </c>
      <c r="AF400">
        <f>(Table2[[#This Row],[Current Week High]]/Table2[[#This Row],[Close Price]])-1</f>
        <v>4.4434710663357135E-2</v>
      </c>
      <c r="AG400">
        <f>(Table2[[#This Row],[Close Price]]/Table2[[#This Row],[Current Month Low]])-1</f>
        <v>0.2299910206524991</v>
      </c>
      <c r="AH400">
        <f>(Table2[[#This Row],[Current Month High]]/Table2[[#This Row],[Close Price]])-1</f>
        <v>4.4434710663357135E-2</v>
      </c>
      <c r="AI400">
        <v>12.133158125273701</v>
      </c>
      <c r="AJ400">
        <v>72.229673093042706</v>
      </c>
      <c r="AK400" t="str">
        <f>IF(AND(Table2[[#This Row],[20D EMA]]&gt;Table2[[#This Row],[50D EMA]],Table2[[#This Row],[50D EMA]]&gt;Table2[[#This Row],[200D EMA]]),"Uptrend","Downtrend/NoTrend")</f>
        <v>Uptrend</v>
      </c>
      <c r="AL400">
        <v>-0.15</v>
      </c>
      <c r="AM400" t="s">
        <v>3034</v>
      </c>
      <c r="AN400">
        <v>5.4</v>
      </c>
      <c r="AO400" t="s">
        <v>3033</v>
      </c>
      <c r="AP400">
        <v>1.1410557105133E-2</v>
      </c>
      <c r="AQ400">
        <f>(Table2[[#This Row],[Sharpe Ratio]]-AVERAGE(Table2[Sharpe Ratio]))/_xlfn.STDEV.P(Table2[Sharpe Ratio])</f>
        <v>-0.51811209804388048</v>
      </c>
      <c r="AR4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-0.37208392010649216</v>
      </c>
      <c r="AS400">
        <f>_xlfn.RANK.AVG(Table2[[#This Row],[1Y Return vs Nifty Z-Score]],Table2[1Y Return vs Nifty Z-Score])</f>
        <v>286</v>
      </c>
      <c r="AT400">
        <f>_xlfn.RANK.AVG(Table2[[#This Row],[6M Return vs Nifty Z-Score]],Table2[6M Return vs Nifty Z-Score])</f>
        <v>415</v>
      </c>
      <c r="AU400">
        <f>_xlfn.RANK.AVG(Table2[[#This Row],[Sharpe Ratio Z-Score]],Table2[Sharpe Ratio Z-Score])</f>
        <v>482</v>
      </c>
      <c r="AV400">
        <f>(Table2[[#This Row],[Rank 1Y]]+Table2[[#This Row],[Rank 6M]]+Table2[[#This Row],[Rank Sharpe]])/3</f>
        <v>394.33333333333331</v>
      </c>
    </row>
    <row r="401" spans="1:48" x14ac:dyDescent="0.3">
      <c r="A401" t="s">
        <v>646</v>
      </c>
      <c r="B401" t="s">
        <v>647</v>
      </c>
      <c r="C401" t="s">
        <v>3000</v>
      </c>
      <c r="D401" t="s">
        <v>355</v>
      </c>
      <c r="E401">
        <v>27665.385266640002</v>
      </c>
      <c r="F401">
        <v>428.55</v>
      </c>
      <c r="G401">
        <v>20.998084088393298</v>
      </c>
      <c r="H401">
        <f>(Table2[[#This Row],[1Y Return vs Nifty]]-AVERAGE(Table2[1Y Return vs Nifty]))/_xlfn.STDEV.P(Table2[1Y Return vs Nifty])</f>
        <v>-0.28300660473442407</v>
      </c>
      <c r="I401">
        <v>5.2742980718460304</v>
      </c>
      <c r="J401">
        <f>(Table2[[#This Row],[1M Return vs Nifty]]-AVERAGE(Table2[1M Return vs Nifty]))/_xlfn.STDEV.P(Table2[1M Return vs Nifty])</f>
        <v>0.25073051524193196</v>
      </c>
      <c r="K401">
        <v>31.5286512976095</v>
      </c>
      <c r="L401">
        <f>(Table2[[#This Row],[6M Return vs Nifty]]-AVERAGE(Table2[6M Return vs Nifty]))/_xlfn.STDEV.P(Table2[6M Return vs Nifty])</f>
        <v>0.57461465841537895</v>
      </c>
      <c r="M401">
        <v>-2.1240998774106998</v>
      </c>
      <c r="N401">
        <f>(Table2[[#This Row],[1W Return vs Nifty]]-AVERAGE(Table2[1W Return vs Nifty]))/_xlfn.STDEV.P(Table2[1W Return vs Nifty])</f>
        <v>-0.13349979333965192</v>
      </c>
      <c r="O401">
        <v>411.97</v>
      </c>
      <c r="P401">
        <v>377.240368760769</v>
      </c>
      <c r="Q401">
        <v>326.54289410133799</v>
      </c>
      <c r="R401">
        <v>70.484506073718094</v>
      </c>
      <c r="S401">
        <f>(Table2[[#This Row],[Close Price]]-Table2[[#This Row],[20D EMA]])/Table2[[#This Row],[20D EMA]]</f>
        <v>4.0245648955020953E-2</v>
      </c>
      <c r="T401">
        <f>(Table2[[#This Row],[Close Price]]-Table2[[#This Row],[50D EMA]])/Table2[[#This Row],[50D EMA]]</f>
        <v>0.13601309798254799</v>
      </c>
      <c r="U401">
        <f>(Table2[[#This Row],[Close Price]]-Table2[[#This Row],[200D EMA]])/Table2[[#This Row],[200D EMA]]</f>
        <v>0.31238501201929553</v>
      </c>
      <c r="V401">
        <v>0.60535394116689401</v>
      </c>
      <c r="W401">
        <v>419.85</v>
      </c>
      <c r="X401">
        <v>431.15</v>
      </c>
      <c r="Y401">
        <v>414.5</v>
      </c>
      <c r="Z401">
        <v>433.85</v>
      </c>
      <c r="AA401">
        <v>358</v>
      </c>
      <c r="AB401">
        <v>436.5</v>
      </c>
      <c r="AC401">
        <f>(Table2[[#This Row],[Close Price]]/Table2[[#This Row],[Day Low]])-1</f>
        <v>2.0721686316541588E-2</v>
      </c>
      <c r="AD401">
        <f>(Table2[[#This Row],[Day High]]/Table2[[#This Row],[Close Price]])-1</f>
        <v>6.0669700151674277E-3</v>
      </c>
      <c r="AE401">
        <f>(Table2[[#This Row],[Close Price]]/Table2[[#This Row],[Current Week Low]])-1</f>
        <v>3.3896260554885371E-2</v>
      </c>
      <c r="AF401">
        <f>(Table2[[#This Row],[Current Week High]]/Table2[[#This Row],[Close Price]])-1</f>
        <v>1.2367285030918218E-2</v>
      </c>
      <c r="AG401">
        <f>(Table2[[#This Row],[Close Price]]/Table2[[#This Row],[Current Month Low]])-1</f>
        <v>0.19706703910614531</v>
      </c>
      <c r="AH401">
        <f>(Table2[[#This Row],[Current Month High]]/Table2[[#This Row],[Close Price]])-1</f>
        <v>1.8550927546377327E-2</v>
      </c>
      <c r="AI401">
        <v>1.85509275463773</v>
      </c>
      <c r="AJ401">
        <v>64.038277511961695</v>
      </c>
      <c r="AK401" t="str">
        <f>IF(AND(Table2[[#This Row],[20D EMA]]&gt;Table2[[#This Row],[50D EMA]],Table2[[#This Row],[50D EMA]]&gt;Table2[[#This Row],[200D EMA]]),"Uptrend","Downtrend/NoTrend")</f>
        <v>Uptrend</v>
      </c>
      <c r="AL401">
        <v>0.4</v>
      </c>
      <c r="AM401" t="s">
        <v>3033</v>
      </c>
      <c r="AN401">
        <v>7.85</v>
      </c>
      <c r="AO401" t="s">
        <v>3033</v>
      </c>
      <c r="AP401">
        <v>-5.1900561752557001E-2</v>
      </c>
      <c r="AQ401">
        <f>(Table2[[#This Row],[Sharpe Ratio]]-AVERAGE(Table2[Sharpe Ratio]))/_xlfn.STDEV.P(Table2[Sharpe Ratio])</f>
        <v>-1.2348670685737482</v>
      </c>
      <c r="AR4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-0.82602829299051317</v>
      </c>
      <c r="AS401">
        <f>_xlfn.RANK.AVG(Table2[[#This Row],[1Y Return vs Nifty Z-Score]],Table2[1Y Return vs Nifty Z-Score])</f>
        <v>377</v>
      </c>
      <c r="AT401">
        <f>_xlfn.RANK.AVG(Table2[[#This Row],[6M Return vs Nifty Z-Score]],Table2[6M Return vs Nifty Z-Score])</f>
        <v>167</v>
      </c>
      <c r="AU401">
        <f>_xlfn.RANK.AVG(Table2[[#This Row],[Sharpe Ratio Z-Score]],Table2[Sharpe Ratio Z-Score])</f>
        <v>641</v>
      </c>
      <c r="AV401">
        <f>(Table2[[#This Row],[Rank 1Y]]+Table2[[#This Row],[Rank 6M]]+Table2[[#This Row],[Rank Sharpe]])/3</f>
        <v>395</v>
      </c>
    </row>
    <row r="402" spans="1:48" x14ac:dyDescent="0.3">
      <c r="A402" t="s">
        <v>1955</v>
      </c>
      <c r="B402" t="s">
        <v>1956</v>
      </c>
      <c r="C402" t="s">
        <v>2995</v>
      </c>
      <c r="D402" t="s">
        <v>129</v>
      </c>
      <c r="E402">
        <v>3135.9726479999999</v>
      </c>
      <c r="F402">
        <v>588.54999999999995</v>
      </c>
      <c r="G402">
        <v>-31.8847003592766</v>
      </c>
      <c r="H402">
        <f>(Table2[[#This Row],[1Y Return vs Nifty]]-AVERAGE(Table2[1Y Return vs Nifty]))/_xlfn.STDEV.P(Table2[1Y Return vs Nifty])</f>
        <v>-0.91020255507199366</v>
      </c>
      <c r="I402">
        <v>3.7133794124753199</v>
      </c>
      <c r="J402">
        <f>(Table2[[#This Row],[1M Return vs Nifty]]-AVERAGE(Table2[1M Return vs Nifty]))/_xlfn.STDEV.P(Table2[1M Return vs Nifty])</f>
        <v>0.10018444565577361</v>
      </c>
      <c r="K402">
        <v>-3.6761726621527102</v>
      </c>
      <c r="L402">
        <f>(Table2[[#This Row],[6M Return vs Nifty]]-AVERAGE(Table2[6M Return vs Nifty]))/_xlfn.STDEV.P(Table2[6M Return vs Nifty])</f>
        <v>-0.49319046599006555</v>
      </c>
      <c r="M402">
        <v>0.26626509010312399</v>
      </c>
      <c r="N402">
        <f>(Table2[[#This Row],[1W Return vs Nifty]]-AVERAGE(Table2[1W Return vs Nifty]))/_xlfn.STDEV.P(Table2[1W Return vs Nifty])</f>
        <v>0.39298823638544705</v>
      </c>
      <c r="O402">
        <v>536.72</v>
      </c>
      <c r="P402">
        <v>538.14968838034201</v>
      </c>
      <c r="Q402">
        <v>541.97168865886101</v>
      </c>
      <c r="R402">
        <v>63.617097640694297</v>
      </c>
      <c r="S402">
        <f>(Table2[[#This Row],[Close Price]]-Table2[[#This Row],[20D EMA]])/Table2[[#This Row],[20D EMA]]</f>
        <v>9.6568042927410794E-2</v>
      </c>
      <c r="T402">
        <f>(Table2[[#This Row],[Close Price]]-Table2[[#This Row],[50D EMA]])/Table2[[#This Row],[50D EMA]]</f>
        <v>9.3654818924724673E-2</v>
      </c>
      <c r="U402">
        <f>(Table2[[#This Row],[Close Price]]-Table2[[#This Row],[200D EMA]])/Table2[[#This Row],[200D EMA]]</f>
        <v>8.5942332996027077E-2</v>
      </c>
      <c r="V402">
        <v>2.0946356640491599</v>
      </c>
      <c r="W402">
        <v>546</v>
      </c>
      <c r="X402">
        <v>619.4</v>
      </c>
      <c r="Y402">
        <v>522.29999999999995</v>
      </c>
      <c r="Z402">
        <v>619.4</v>
      </c>
      <c r="AA402">
        <v>460.95</v>
      </c>
      <c r="AB402">
        <v>619.4</v>
      </c>
      <c r="AC402">
        <f>(Table2[[#This Row],[Close Price]]/Table2[[#This Row],[Day Low]])-1</f>
        <v>7.7930402930402876E-2</v>
      </c>
      <c r="AD402">
        <f>(Table2[[#This Row],[Day High]]/Table2[[#This Row],[Close Price]])-1</f>
        <v>5.241695692804349E-2</v>
      </c>
      <c r="AE402">
        <f>(Table2[[#This Row],[Close Price]]/Table2[[#This Row],[Current Week Low]])-1</f>
        <v>0.12684281064522307</v>
      </c>
      <c r="AF402">
        <f>(Table2[[#This Row],[Current Week High]]/Table2[[#This Row],[Close Price]])-1</f>
        <v>5.241695692804349E-2</v>
      </c>
      <c r="AG402">
        <f>(Table2[[#This Row],[Close Price]]/Table2[[#This Row],[Current Month Low]])-1</f>
        <v>0.27681961167154778</v>
      </c>
      <c r="AH402">
        <f>(Table2[[#This Row],[Current Month High]]/Table2[[#This Row],[Close Price]])-1</f>
        <v>5.241695692804349E-2</v>
      </c>
      <c r="AI402">
        <v>27.431823974173799</v>
      </c>
      <c r="AJ402">
        <v>27.945652173913</v>
      </c>
      <c r="AK402" t="str">
        <f>IF(AND(Table2[[#This Row],[20D EMA]]&gt;Table2[[#This Row],[50D EMA]],Table2[[#This Row],[50D EMA]]&gt;Table2[[#This Row],[200D EMA]]),"Uptrend","Downtrend/NoTrend")</f>
        <v>Downtrend/NoTrend</v>
      </c>
      <c r="AL402">
        <v>-0.1</v>
      </c>
      <c r="AM402" t="s">
        <v>3034</v>
      </c>
      <c r="AN402">
        <v>9.89</v>
      </c>
      <c r="AO402" t="s">
        <v>3033</v>
      </c>
      <c r="AP402">
        <v>0.182386700727033</v>
      </c>
      <c r="AQ402">
        <f>(Table2[[#This Row],[Sharpe Ratio]]-AVERAGE(Table2[Sharpe Ratio]))/_xlfn.STDEV.P(Table2[Sharpe Ratio])</f>
        <v>1.4175352731309572</v>
      </c>
      <c r="AR4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2">
        <f>_xlfn.RANK.AVG(Table2[[#This Row],[1Y Return vs Nifty Z-Score]],Table2[1Y Return vs Nifty Z-Score])</f>
        <v>660</v>
      </c>
      <c r="AT402">
        <f>_xlfn.RANK.AVG(Table2[[#This Row],[6M Return vs Nifty Z-Score]],Table2[6M Return vs Nifty Z-Score])</f>
        <v>467</v>
      </c>
      <c r="AU402">
        <f>_xlfn.RANK.AVG(Table2[[#This Row],[Sharpe Ratio Z-Score]],Table2[Sharpe Ratio Z-Score])</f>
        <v>61</v>
      </c>
      <c r="AV402">
        <f>(Table2[[#This Row],[Rank 1Y]]+Table2[[#This Row],[Rank 6M]]+Table2[[#This Row],[Rank Sharpe]])/3</f>
        <v>396</v>
      </c>
    </row>
    <row r="403" spans="1:48" x14ac:dyDescent="0.3">
      <c r="A403" t="s">
        <v>733</v>
      </c>
      <c r="B403" t="s">
        <v>734</v>
      </c>
      <c r="C403" t="s">
        <v>2994</v>
      </c>
      <c r="D403" t="s">
        <v>62</v>
      </c>
      <c r="E403">
        <v>21100.040775900001</v>
      </c>
      <c r="F403">
        <v>156.88999999999999</v>
      </c>
      <c r="G403">
        <v>51.103528988886701</v>
      </c>
      <c r="H403">
        <f>(Table2[[#This Row],[1Y Return vs Nifty]]-AVERAGE(Table2[1Y Return vs Nifty]))/_xlfn.STDEV.P(Table2[1Y Return vs Nifty])</f>
        <v>7.404745968203974E-2</v>
      </c>
      <c r="I403">
        <v>3.3154492246654499</v>
      </c>
      <c r="J403">
        <f>(Table2[[#This Row],[1M Return vs Nifty]]-AVERAGE(Table2[1M Return vs Nifty]))/_xlfn.STDEV.P(Table2[1M Return vs Nifty])</f>
        <v>6.180523519223198E-2</v>
      </c>
      <c r="K403">
        <v>1.8748994938577099</v>
      </c>
      <c r="L403">
        <f>(Table2[[#This Row],[6M Return vs Nifty]]-AVERAGE(Table2[6M Return vs Nifty]))/_xlfn.STDEV.P(Table2[6M Return vs Nifty])</f>
        <v>-0.32481969666290822</v>
      </c>
      <c r="M403">
        <v>0.62209990155297401</v>
      </c>
      <c r="N403">
        <f>(Table2[[#This Row],[1W Return vs Nifty]]-AVERAGE(Table2[1W Return vs Nifty]))/_xlfn.STDEV.P(Table2[1W Return vs Nifty])</f>
        <v>0.47136236390735653</v>
      </c>
      <c r="O403">
        <v>153.76</v>
      </c>
      <c r="P403">
        <v>148.70493239568501</v>
      </c>
      <c r="Q403">
        <v>132.33965951220699</v>
      </c>
      <c r="R403">
        <v>69.519903487563695</v>
      </c>
      <c r="S403">
        <f>(Table2[[#This Row],[Close Price]]-Table2[[#This Row],[20D EMA]])/Table2[[#This Row],[20D EMA]]</f>
        <v>2.0356399583766883E-2</v>
      </c>
      <c r="T403">
        <f>(Table2[[#This Row],[Close Price]]-Table2[[#This Row],[50D EMA]])/Table2[[#This Row],[50D EMA]]</f>
        <v>5.5042341047138579E-2</v>
      </c>
      <c r="U403">
        <f>(Table2[[#This Row],[Close Price]]-Table2[[#This Row],[200D EMA]])/Table2[[#This Row],[200D EMA]]</f>
        <v>0.18551007746493767</v>
      </c>
      <c r="V403">
        <v>0.73443888580375005</v>
      </c>
      <c r="W403">
        <v>155.01</v>
      </c>
      <c r="X403">
        <v>162.5</v>
      </c>
      <c r="Y403">
        <v>154.5</v>
      </c>
      <c r="Z403">
        <v>162.5</v>
      </c>
      <c r="AA403">
        <v>136.1</v>
      </c>
      <c r="AB403">
        <v>162.5</v>
      </c>
      <c r="AC403">
        <f>(Table2[[#This Row],[Close Price]]/Table2[[#This Row],[Day Low]])-1</f>
        <v>1.212824979033611E-2</v>
      </c>
      <c r="AD403">
        <f>(Table2[[#This Row],[Day High]]/Table2[[#This Row],[Close Price]])-1</f>
        <v>3.5757537127924177E-2</v>
      </c>
      <c r="AE403">
        <f>(Table2[[#This Row],[Close Price]]/Table2[[#This Row],[Current Week Low]])-1</f>
        <v>1.5469255663430381E-2</v>
      </c>
      <c r="AF403">
        <f>(Table2[[#This Row],[Current Week High]]/Table2[[#This Row],[Close Price]])-1</f>
        <v>3.5757537127924177E-2</v>
      </c>
      <c r="AG403">
        <f>(Table2[[#This Row],[Close Price]]/Table2[[#This Row],[Current Month Low]])-1</f>
        <v>0.15275532696546645</v>
      </c>
      <c r="AH403">
        <f>(Table2[[#This Row],[Current Month High]]/Table2[[#This Row],[Close Price]])-1</f>
        <v>3.5757537127924177E-2</v>
      </c>
      <c r="AI403">
        <v>6.2527885779845596</v>
      </c>
      <c r="AJ403">
        <v>79.905523236319098</v>
      </c>
      <c r="AK403" t="str">
        <f>IF(AND(Table2[[#This Row],[20D EMA]]&gt;Table2[[#This Row],[50D EMA]],Table2[[#This Row],[50D EMA]]&gt;Table2[[#This Row],[200D EMA]]),"Uptrend","Downtrend/NoTrend")</f>
        <v>Uptrend</v>
      </c>
      <c r="AL403">
        <v>0.13</v>
      </c>
      <c r="AM403" t="s">
        <v>3033</v>
      </c>
      <c r="AN403">
        <v>4.59</v>
      </c>
      <c r="AO403" t="s">
        <v>3033</v>
      </c>
      <c r="AQ403">
        <f>(Table2[[#This Row],[Sharpe Ratio]]-AVERAGE(Table2[Sharpe Ratio]))/_xlfn.STDEV.P(Table2[Sharpe Ratio])</f>
        <v>-0.64729278019234593</v>
      </c>
      <c r="AR4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-0.36489741807362586</v>
      </c>
      <c r="AS403">
        <f>_xlfn.RANK.AVG(Table2[[#This Row],[1Y Return vs Nifty Z-Score]],Table2[1Y Return vs Nifty Z-Score])</f>
        <v>258</v>
      </c>
      <c r="AT403">
        <f>_xlfn.RANK.AVG(Table2[[#This Row],[6M Return vs Nifty Z-Score]],Table2[6M Return vs Nifty Z-Score])</f>
        <v>409</v>
      </c>
      <c r="AU403">
        <f>_xlfn.RANK.AVG(Table2[[#This Row],[Sharpe Ratio Z-Score]],Table2[Sharpe Ratio Z-Score])</f>
        <v>524.5</v>
      </c>
      <c r="AV403">
        <f>(Table2[[#This Row],[Rank 1Y]]+Table2[[#This Row],[Rank 6M]]+Table2[[#This Row],[Rank Sharpe]])/3</f>
        <v>397.16666666666669</v>
      </c>
    </row>
    <row r="404" spans="1:48" x14ac:dyDescent="0.3">
      <c r="A404" t="s">
        <v>510</v>
      </c>
      <c r="B404" t="s">
        <v>511</v>
      </c>
      <c r="C404" t="s">
        <v>2995</v>
      </c>
      <c r="D404" t="s">
        <v>230</v>
      </c>
      <c r="E404">
        <v>39690.483297849998</v>
      </c>
      <c r="F404">
        <v>4207.05</v>
      </c>
      <c r="G404">
        <v>-0.94609252728062199</v>
      </c>
      <c r="H404">
        <f>(Table2[[#This Row],[1Y Return vs Nifty]]-AVERAGE(Table2[1Y Return vs Nifty]))/_xlfn.STDEV.P(Table2[1Y Return vs Nifty])</f>
        <v>-0.54326708176097949</v>
      </c>
      <c r="I404">
        <v>9.2929282852722608</v>
      </c>
      <c r="J404">
        <f>(Table2[[#This Row],[1M Return vs Nifty]]-AVERAGE(Table2[1M Return vs Nifty]))/_xlfn.STDEV.P(Table2[1M Return vs Nifty])</f>
        <v>0.638315723554713</v>
      </c>
      <c r="K404">
        <v>5.8438280041013</v>
      </c>
      <c r="L404">
        <f>(Table2[[#This Row],[6M Return vs Nifty]]-AVERAGE(Table2[6M Return vs Nifty]))/_xlfn.STDEV.P(Table2[6M Return vs Nifty])</f>
        <v>-0.20443726820705524</v>
      </c>
      <c r="M404">
        <v>0.35258280688467097</v>
      </c>
      <c r="N404">
        <f>(Table2[[#This Row],[1W Return vs Nifty]]-AVERAGE(Table2[1W Return vs Nifty]))/_xlfn.STDEV.P(Table2[1W Return vs Nifty])</f>
        <v>0.41200007987224002</v>
      </c>
      <c r="O404">
        <v>4001.66</v>
      </c>
      <c r="P404">
        <v>3886.6701719308699</v>
      </c>
      <c r="Q404">
        <v>3688.4770172303602</v>
      </c>
      <c r="R404">
        <v>71.760221821273802</v>
      </c>
      <c r="S404">
        <f>(Table2[[#This Row],[Close Price]]-Table2[[#This Row],[20D EMA]])/Table2[[#This Row],[20D EMA]]</f>
        <v>5.1326199627154817E-2</v>
      </c>
      <c r="T404">
        <f>(Table2[[#This Row],[Close Price]]-Table2[[#This Row],[50D EMA]])/Table2[[#This Row],[50D EMA]]</f>
        <v>8.2430413154910939E-2</v>
      </c>
      <c r="U404">
        <f>(Table2[[#This Row],[Close Price]]-Table2[[#This Row],[200D EMA]])/Table2[[#This Row],[200D EMA]]</f>
        <v>0.14059271085252179</v>
      </c>
      <c r="V404">
        <v>1.1060547354710599</v>
      </c>
      <c r="W404">
        <v>4160.6000000000004</v>
      </c>
      <c r="X404">
        <v>4290</v>
      </c>
      <c r="Y404">
        <v>4160.6000000000004</v>
      </c>
      <c r="Z404">
        <v>4336.8999999999996</v>
      </c>
      <c r="AA404">
        <v>3567.35</v>
      </c>
      <c r="AB404">
        <v>4339.7</v>
      </c>
      <c r="AC404">
        <f>(Table2[[#This Row],[Close Price]]/Table2[[#This Row],[Day Low]])-1</f>
        <v>1.1164255155506453E-2</v>
      </c>
      <c r="AD404">
        <f>(Table2[[#This Row],[Day High]]/Table2[[#This Row],[Close Price]])-1</f>
        <v>1.9716903768673966E-2</v>
      </c>
      <c r="AE404">
        <f>(Table2[[#This Row],[Close Price]]/Table2[[#This Row],[Current Week Low]])-1</f>
        <v>1.1164255155506453E-2</v>
      </c>
      <c r="AF404">
        <f>(Table2[[#This Row],[Current Week High]]/Table2[[#This Row],[Close Price]])-1</f>
        <v>3.0864857798219569E-2</v>
      </c>
      <c r="AG404">
        <f>(Table2[[#This Row],[Close Price]]/Table2[[#This Row],[Current Month Low]])-1</f>
        <v>0.17932078433571141</v>
      </c>
      <c r="AH404">
        <f>(Table2[[#This Row],[Current Month High]]/Table2[[#This Row],[Close Price]])-1</f>
        <v>3.1530407292520879E-2</v>
      </c>
      <c r="AI404">
        <v>10.053362807668</v>
      </c>
      <c r="AJ404">
        <v>35.678464887527198</v>
      </c>
      <c r="AK404" t="str">
        <f>IF(AND(Table2[[#This Row],[20D EMA]]&gt;Table2[[#This Row],[50D EMA]],Table2[[#This Row],[50D EMA]]&gt;Table2[[#This Row],[200D EMA]]),"Uptrend","Downtrend/NoTrend")</f>
        <v>Uptrend</v>
      </c>
      <c r="AL404">
        <v>-0.08</v>
      </c>
      <c r="AM404" t="s">
        <v>3034</v>
      </c>
      <c r="AN404">
        <v>12.78</v>
      </c>
      <c r="AO404" t="s">
        <v>3033</v>
      </c>
      <c r="AP404">
        <v>6.1923008977352E-2</v>
      </c>
      <c r="AQ404">
        <f>(Table2[[#This Row],[Sharpe Ratio]]-AVERAGE(Table2[Sharpe Ratio]))/_xlfn.STDEV.P(Table2[Sharpe Ratio])</f>
        <v>5.3747183647933891E-2</v>
      </c>
      <c r="AR4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0.35635863710685223</v>
      </c>
      <c r="AS404">
        <f>_xlfn.RANK.AVG(Table2[[#This Row],[1Y Return vs Nifty Z-Score]],Table2[1Y Return vs Nifty Z-Score])</f>
        <v>505</v>
      </c>
      <c r="AT404">
        <f>_xlfn.RANK.AVG(Table2[[#This Row],[6M Return vs Nifty Z-Score]],Table2[6M Return vs Nifty Z-Score])</f>
        <v>374</v>
      </c>
      <c r="AU404">
        <f>_xlfn.RANK.AVG(Table2[[#This Row],[Sharpe Ratio Z-Score]],Table2[Sharpe Ratio Z-Score])</f>
        <v>318</v>
      </c>
      <c r="AV404">
        <f>(Table2[[#This Row],[Rank 1Y]]+Table2[[#This Row],[Rank 6M]]+Table2[[#This Row],[Rank Sharpe]])/3</f>
        <v>399</v>
      </c>
    </row>
    <row r="405" spans="1:48" x14ac:dyDescent="0.3">
      <c r="A405" t="s">
        <v>1551</v>
      </c>
      <c r="B405" t="s">
        <v>1552</v>
      </c>
      <c r="C405" t="s">
        <v>2999</v>
      </c>
      <c r="D405" t="s">
        <v>86</v>
      </c>
      <c r="E405">
        <v>5714.5277422999998</v>
      </c>
      <c r="F405">
        <v>2939.85</v>
      </c>
      <c r="G405">
        <v>9.1613123741250995</v>
      </c>
      <c r="H405">
        <f>(Table2[[#This Row],[1Y Return vs Nifty]]-AVERAGE(Table2[1Y Return vs Nifty]))/_xlfn.STDEV.P(Table2[1Y Return vs Nifty])</f>
        <v>-0.42339208862674244</v>
      </c>
      <c r="I405">
        <v>22.858483157916101</v>
      </c>
      <c r="J405">
        <f>(Table2[[#This Row],[1M Return vs Nifty]]-AVERAGE(Table2[1M Return vs Nifty]))/_xlfn.STDEV.P(Table2[1M Return vs Nifty])</f>
        <v>1.9466740775097009</v>
      </c>
      <c r="K405">
        <v>33.702453186961499</v>
      </c>
      <c r="L405">
        <f>(Table2[[#This Row],[6M Return vs Nifty]]-AVERAGE(Table2[6M Return vs Nifty]))/_xlfn.STDEV.P(Table2[6M Return vs Nifty])</f>
        <v>0.64054871334902497</v>
      </c>
      <c r="M405">
        <v>3.2050516869552599</v>
      </c>
      <c r="N405">
        <f>(Table2[[#This Row],[1W Return vs Nifty]]-AVERAGE(Table2[1W Return vs Nifty]))/_xlfn.STDEV.P(Table2[1W Return vs Nifty])</f>
        <v>1.0402684576850683</v>
      </c>
      <c r="O405">
        <v>2654.21</v>
      </c>
      <c r="P405">
        <v>2388.7903657778402</v>
      </c>
      <c r="Q405">
        <v>2179.2584210483701</v>
      </c>
      <c r="R405">
        <v>82.406115281284002</v>
      </c>
      <c r="S405">
        <f>(Table2[[#This Row],[Close Price]]-Table2[[#This Row],[20D EMA]])/Table2[[#This Row],[20D EMA]]</f>
        <v>0.10761770922421356</v>
      </c>
      <c r="T405">
        <f>(Table2[[#This Row],[Close Price]]-Table2[[#This Row],[50D EMA]])/Table2[[#This Row],[50D EMA]]</f>
        <v>0.23068563994426658</v>
      </c>
      <c r="U405">
        <f>(Table2[[#This Row],[Close Price]]-Table2[[#This Row],[200D EMA]])/Table2[[#This Row],[200D EMA]]</f>
        <v>0.34901394511337208</v>
      </c>
      <c r="V405">
        <v>0.967540764684646</v>
      </c>
      <c r="W405">
        <v>2828.2</v>
      </c>
      <c r="X405">
        <v>2960</v>
      </c>
      <c r="Y405">
        <v>2800</v>
      </c>
      <c r="Z405">
        <v>2960</v>
      </c>
      <c r="AA405">
        <v>2087.35</v>
      </c>
      <c r="AB405">
        <v>2960</v>
      </c>
      <c r="AC405">
        <f>(Table2[[#This Row],[Close Price]]/Table2[[#This Row],[Day Low]])-1</f>
        <v>3.9477406124036607E-2</v>
      </c>
      <c r="AD405">
        <f>(Table2[[#This Row],[Day High]]/Table2[[#This Row],[Close Price]])-1</f>
        <v>6.8540911951291417E-3</v>
      </c>
      <c r="AE405">
        <f>(Table2[[#This Row],[Close Price]]/Table2[[#This Row],[Current Week Low]])-1</f>
        <v>4.9946428571428614E-2</v>
      </c>
      <c r="AF405">
        <f>(Table2[[#This Row],[Current Week High]]/Table2[[#This Row],[Close Price]])-1</f>
        <v>6.8540911951291417E-3</v>
      </c>
      <c r="AG405">
        <f>(Table2[[#This Row],[Close Price]]/Table2[[#This Row],[Current Month Low]])-1</f>
        <v>0.40841258054470986</v>
      </c>
      <c r="AH405">
        <f>(Table2[[#This Row],[Current Month High]]/Table2[[#This Row],[Close Price]])-1</f>
        <v>6.8540911951291417E-3</v>
      </c>
      <c r="AI405">
        <v>0.68540911951291394</v>
      </c>
      <c r="AJ405">
        <v>84.316614420062606</v>
      </c>
      <c r="AK405" t="str">
        <f>IF(AND(Table2[[#This Row],[20D EMA]]&gt;Table2[[#This Row],[50D EMA]],Table2[[#This Row],[50D EMA]]&gt;Table2[[#This Row],[200D EMA]]),"Uptrend","Downtrend/NoTrend")</f>
        <v>Uptrend</v>
      </c>
      <c r="AL405">
        <v>0.23</v>
      </c>
      <c r="AM405" t="s">
        <v>3033</v>
      </c>
      <c r="AN405">
        <v>11.61</v>
      </c>
      <c r="AO405" t="s">
        <v>3033</v>
      </c>
      <c r="AP405">
        <v>-2.9846817593199002E-2</v>
      </c>
      <c r="AQ405">
        <f>(Table2[[#This Row],[Sharpe Ratio]]-AVERAGE(Table2[Sharpe Ratio]))/_xlfn.STDEV.P(Table2[Sharpe Ratio])</f>
        <v>-0.98519321933180093</v>
      </c>
      <c r="AR4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2.2189059405852509</v>
      </c>
      <c r="AS405">
        <f>_xlfn.RANK.AVG(Table2[[#This Row],[1Y Return vs Nifty Z-Score]],Table2[1Y Return vs Nifty Z-Score])</f>
        <v>441</v>
      </c>
      <c r="AT405">
        <f>_xlfn.RANK.AVG(Table2[[#This Row],[6M Return vs Nifty Z-Score]],Table2[6M Return vs Nifty Z-Score])</f>
        <v>155</v>
      </c>
      <c r="AU405">
        <f>_xlfn.RANK.AVG(Table2[[#This Row],[Sharpe Ratio Z-Score]],Table2[Sharpe Ratio Z-Score])</f>
        <v>603</v>
      </c>
      <c r="AV405">
        <f>(Table2[[#This Row],[Rank 1Y]]+Table2[[#This Row],[Rank 6M]]+Table2[[#This Row],[Rank Sharpe]])/3</f>
        <v>399.66666666666669</v>
      </c>
    </row>
    <row r="406" spans="1:48" x14ac:dyDescent="0.3">
      <c r="A406" t="s">
        <v>50</v>
      </c>
      <c r="B406" t="s">
        <v>51</v>
      </c>
      <c r="C406" t="s">
        <v>2988</v>
      </c>
      <c r="D406" t="s">
        <v>24</v>
      </c>
      <c r="E406">
        <v>392837.12723744498</v>
      </c>
      <c r="F406">
        <v>1285.4000000000001</v>
      </c>
      <c r="G406">
        <v>6.1184299274412002</v>
      </c>
      <c r="H406">
        <f>(Table2[[#This Row],[1Y Return vs Nifty]]-AVERAGE(Table2[1Y Return vs Nifty]))/_xlfn.STDEV.P(Table2[1Y Return vs Nifty])</f>
        <v>-0.45948102698062121</v>
      </c>
      <c r="I406">
        <v>3.9845275958924198</v>
      </c>
      <c r="J406">
        <f>(Table2[[#This Row],[1M Return vs Nifty]]-AVERAGE(Table2[1M Return vs Nifty]))/_xlfn.STDEV.P(Table2[1M Return vs Nifty])</f>
        <v>0.12633590014945492</v>
      </c>
      <c r="K406">
        <v>6.14723708696296</v>
      </c>
      <c r="L406">
        <f>(Table2[[#This Row],[6M Return vs Nifty]]-AVERAGE(Table2[6M Return vs Nifty]))/_xlfn.STDEV.P(Table2[6M Return vs Nifty])</f>
        <v>-0.19523450173842766</v>
      </c>
      <c r="M406">
        <v>5.3173538607000204</v>
      </c>
      <c r="N406">
        <f>(Table2[[#This Row],[1W Return vs Nifty]]-AVERAGE(Table2[1W Return vs Nifty]))/_xlfn.STDEV.P(Table2[1W Return vs Nifty])</f>
        <v>1.5055119768768677</v>
      </c>
      <c r="O406">
        <v>1207.94</v>
      </c>
      <c r="P406">
        <v>1164.1642235235499</v>
      </c>
      <c r="Q406">
        <v>1080.0939151811899</v>
      </c>
      <c r="R406">
        <v>74.157957248283694</v>
      </c>
      <c r="S406">
        <f>(Table2[[#This Row],[Close Price]]-Table2[[#This Row],[20D EMA]])/Table2[[#This Row],[20D EMA]]</f>
        <v>6.4125701607695776E-2</v>
      </c>
      <c r="T406">
        <f>(Table2[[#This Row],[Close Price]]-Table2[[#This Row],[50D EMA]])/Table2[[#This Row],[50D EMA]]</f>
        <v>0.10413975453523948</v>
      </c>
      <c r="U406">
        <f>(Table2[[#This Row],[Close Price]]-Table2[[#This Row],[200D EMA]])/Table2[[#This Row],[200D EMA]]</f>
        <v>0.19008169746458509</v>
      </c>
      <c r="V406">
        <v>1.0265989674199301</v>
      </c>
      <c r="W406">
        <v>1259.2</v>
      </c>
      <c r="X406">
        <v>1292.95</v>
      </c>
      <c r="Y406">
        <v>1225.05</v>
      </c>
      <c r="Z406">
        <v>1292.95</v>
      </c>
      <c r="AA406">
        <v>1101.55</v>
      </c>
      <c r="AB406">
        <v>1292.95</v>
      </c>
      <c r="AC406">
        <f>(Table2[[#This Row],[Close Price]]/Table2[[#This Row],[Day Low]])-1</f>
        <v>2.0806861499364615E-2</v>
      </c>
      <c r="AD406">
        <f>(Table2[[#This Row],[Day High]]/Table2[[#This Row],[Close Price]])-1</f>
        <v>5.87365800529005E-3</v>
      </c>
      <c r="AE406">
        <f>(Table2[[#This Row],[Close Price]]/Table2[[#This Row],[Current Week Low]])-1</f>
        <v>4.9263295375699068E-2</v>
      </c>
      <c r="AF406">
        <f>(Table2[[#This Row],[Current Week High]]/Table2[[#This Row],[Close Price]])-1</f>
        <v>5.87365800529005E-3</v>
      </c>
      <c r="AG406">
        <f>(Table2[[#This Row],[Close Price]]/Table2[[#This Row],[Current Month Low]])-1</f>
        <v>0.16690118469429449</v>
      </c>
      <c r="AH406">
        <f>(Table2[[#This Row],[Current Month High]]/Table2[[#This Row],[Close Price]])-1</f>
        <v>5.87365800529005E-3</v>
      </c>
      <c r="AI406">
        <v>0.587365800529005</v>
      </c>
      <c r="AJ406">
        <v>38.639918028366502</v>
      </c>
      <c r="AK406" t="str">
        <f>IF(AND(Table2[[#This Row],[20D EMA]]&gt;Table2[[#This Row],[50D EMA]],Table2[[#This Row],[50D EMA]]&gt;Table2[[#This Row],[200D EMA]]),"Uptrend","Downtrend/NoTrend")</f>
        <v>Uptrend</v>
      </c>
      <c r="AL406">
        <v>0.1</v>
      </c>
      <c r="AM406" t="s">
        <v>3033</v>
      </c>
      <c r="AN406">
        <v>8.31</v>
      </c>
      <c r="AO406" t="s">
        <v>3033</v>
      </c>
      <c r="AP406">
        <v>4.6316392114137003E-2</v>
      </c>
      <c r="AQ406">
        <f>(Table2[[#This Row],[Sharpe Ratio]]-AVERAGE(Table2[Sharpe Ratio]))/_xlfn.STDEV.P(Table2[Sharpe Ratio])</f>
        <v>-0.12293774013312628</v>
      </c>
      <c r="AR4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0.85419460817414739</v>
      </c>
      <c r="AS406">
        <f>_xlfn.RANK.AVG(Table2[[#This Row],[1Y Return vs Nifty Z-Score]],Table2[1Y Return vs Nifty Z-Score])</f>
        <v>458</v>
      </c>
      <c r="AT406">
        <f>_xlfn.RANK.AVG(Table2[[#This Row],[6M Return vs Nifty Z-Score]],Table2[6M Return vs Nifty Z-Score])</f>
        <v>368</v>
      </c>
      <c r="AU406">
        <f>_xlfn.RANK.AVG(Table2[[#This Row],[Sharpe Ratio Z-Score]],Table2[Sharpe Ratio Z-Score])</f>
        <v>376</v>
      </c>
      <c r="AV406">
        <f>(Table2[[#This Row],[Rank 1Y]]+Table2[[#This Row],[Rank 6M]]+Table2[[#This Row],[Rank Sharpe]])/3</f>
        <v>400.66666666666669</v>
      </c>
    </row>
    <row r="407" spans="1:48" x14ac:dyDescent="0.3">
      <c r="A407" t="s">
        <v>616</v>
      </c>
      <c r="B407" t="s">
        <v>617</v>
      </c>
      <c r="C407" t="s">
        <v>3004</v>
      </c>
      <c r="D407" t="s">
        <v>618</v>
      </c>
      <c r="E407">
        <v>29576.050730999999</v>
      </c>
      <c r="F407">
        <v>762.85</v>
      </c>
      <c r="G407">
        <v>50.306497519705601</v>
      </c>
      <c r="H407">
        <f>(Table2[[#This Row],[1Y Return vs Nifty]]-AVERAGE(Table2[1Y Return vs Nifty]))/_xlfn.STDEV.P(Table2[1Y Return vs Nifty])</f>
        <v>6.4594574116669037E-2</v>
      </c>
      <c r="I407">
        <v>8.3873890648518703</v>
      </c>
      <c r="J407">
        <f>(Table2[[#This Row],[1M Return vs Nifty]]-AVERAGE(Table2[1M Return vs Nifty]))/_xlfn.STDEV.P(Table2[1M Return vs Nifty])</f>
        <v>0.55097909670872236</v>
      </c>
      <c r="K407">
        <v>-3.9986137558513501</v>
      </c>
      <c r="L407">
        <f>(Table2[[#This Row],[6M Return vs Nifty]]-AVERAGE(Table2[6M Return vs Nifty]))/_xlfn.STDEV.P(Table2[6M Return vs Nifty])</f>
        <v>-0.50297049649281234</v>
      </c>
      <c r="M407">
        <v>-3.0094414971389298</v>
      </c>
      <c r="N407">
        <f>(Table2[[#This Row],[1W Return vs Nifty]]-AVERAGE(Table2[1W Return vs Nifty]))/_xlfn.STDEV.P(Table2[1W Return vs Nifty])</f>
        <v>-0.32850004281584327</v>
      </c>
      <c r="O407">
        <v>736.2</v>
      </c>
      <c r="P407">
        <v>696.60907872437303</v>
      </c>
      <c r="Q407">
        <v>638.32161669849404</v>
      </c>
      <c r="R407">
        <v>53.338253116267701</v>
      </c>
      <c r="S407">
        <f>(Table2[[#This Row],[Close Price]]-Table2[[#This Row],[20D EMA]])/Table2[[#This Row],[20D EMA]]</f>
        <v>3.6199402336321622E-2</v>
      </c>
      <c r="T407">
        <f>(Table2[[#This Row],[Close Price]]-Table2[[#This Row],[50D EMA]])/Table2[[#This Row],[50D EMA]]</f>
        <v>9.5090522502128488E-2</v>
      </c>
      <c r="U407">
        <f>(Table2[[#This Row],[Close Price]]-Table2[[#This Row],[200D EMA]])/Table2[[#This Row],[200D EMA]]</f>
        <v>0.19508721002680054</v>
      </c>
      <c r="V407">
        <v>1.47434865700941</v>
      </c>
      <c r="W407">
        <v>751.45</v>
      </c>
      <c r="X407">
        <v>774.95</v>
      </c>
      <c r="Y407">
        <v>742.05</v>
      </c>
      <c r="Z407">
        <v>777</v>
      </c>
      <c r="AA407">
        <v>631.6</v>
      </c>
      <c r="AB407">
        <v>792.6</v>
      </c>
      <c r="AC407">
        <f>(Table2[[#This Row],[Close Price]]/Table2[[#This Row],[Day Low]])-1</f>
        <v>1.5170670037926604E-2</v>
      </c>
      <c r="AD407">
        <f>(Table2[[#This Row],[Day High]]/Table2[[#This Row],[Close Price]])-1</f>
        <v>1.5861571737563196E-2</v>
      </c>
      <c r="AE407">
        <f>(Table2[[#This Row],[Close Price]]/Table2[[#This Row],[Current Week Low]])-1</f>
        <v>2.8030456168721907E-2</v>
      </c>
      <c r="AF407">
        <f>(Table2[[#This Row],[Current Week High]]/Table2[[#This Row],[Close Price]])-1</f>
        <v>1.854886281706758E-2</v>
      </c>
      <c r="AG407">
        <f>(Table2[[#This Row],[Close Price]]/Table2[[#This Row],[Current Month Low]])-1</f>
        <v>0.20780557314756165</v>
      </c>
      <c r="AH407">
        <f>(Table2[[#This Row],[Current Month High]]/Table2[[#This Row],[Close Price]])-1</f>
        <v>3.8998492495248005E-2</v>
      </c>
      <c r="AI407">
        <v>3.8998492495248001</v>
      </c>
      <c r="AJ407">
        <v>80.342789598108695</v>
      </c>
      <c r="AK407" t="str">
        <f>IF(AND(Table2[[#This Row],[20D EMA]]&gt;Table2[[#This Row],[50D EMA]],Table2[[#This Row],[50D EMA]]&gt;Table2[[#This Row],[200D EMA]]),"Uptrend","Downtrend/NoTrend")</f>
        <v>Uptrend</v>
      </c>
      <c r="AL407">
        <v>0.17</v>
      </c>
      <c r="AM407" t="s">
        <v>3033</v>
      </c>
      <c r="AN407">
        <v>5.9</v>
      </c>
      <c r="AO407" t="s">
        <v>3033</v>
      </c>
      <c r="AP407">
        <v>9.3116220997529996E-3</v>
      </c>
      <c r="AQ407">
        <f>(Table2[[#This Row],[Sharpe Ratio]]-AVERAGE(Table2[Sharpe Ratio]))/_xlfn.STDEV.P(Table2[Sharpe Ratio])</f>
        <v>-0.54187446593548061</v>
      </c>
      <c r="AR4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-0.75777133441874489</v>
      </c>
      <c r="AS407">
        <f>_xlfn.RANK.AVG(Table2[[#This Row],[1Y Return vs Nifty Z-Score]],Table2[1Y Return vs Nifty Z-Score])</f>
        <v>260</v>
      </c>
      <c r="AT407">
        <f>_xlfn.RANK.AVG(Table2[[#This Row],[6M Return vs Nifty Z-Score]],Table2[6M Return vs Nifty Z-Score])</f>
        <v>473</v>
      </c>
      <c r="AU407">
        <f>_xlfn.RANK.AVG(Table2[[#This Row],[Sharpe Ratio Z-Score]],Table2[Sharpe Ratio Z-Score])</f>
        <v>484</v>
      </c>
      <c r="AV407">
        <f>(Table2[[#This Row],[Rank 1Y]]+Table2[[#This Row],[Rank 6M]]+Table2[[#This Row],[Rank Sharpe]])/3</f>
        <v>405.66666666666669</v>
      </c>
    </row>
    <row r="408" spans="1:48" x14ac:dyDescent="0.3">
      <c r="A408" t="s">
        <v>650</v>
      </c>
      <c r="B408" t="s">
        <v>651</v>
      </c>
      <c r="C408" t="s">
        <v>2994</v>
      </c>
      <c r="D408" t="s">
        <v>62</v>
      </c>
      <c r="E408">
        <v>27075.365837519999</v>
      </c>
      <c r="F408">
        <v>1724.75</v>
      </c>
      <c r="G408">
        <v>19.622503697416001</v>
      </c>
      <c r="H408">
        <f>(Table2[[#This Row],[1Y Return vs Nifty]]-AVERAGE(Table2[1Y Return vs Nifty]))/_xlfn.STDEV.P(Table2[1Y Return vs Nifty])</f>
        <v>-0.29932114754066519</v>
      </c>
      <c r="I408">
        <v>-5.1387141659500597E-2</v>
      </c>
      <c r="J408">
        <f>(Table2[[#This Row],[1M Return vs Nifty]]-AVERAGE(Table2[1M Return vs Nifty]))/_xlfn.STDEV.P(Table2[1M Return vs Nifty])</f>
        <v>-0.26291635029660343</v>
      </c>
      <c r="K408">
        <v>-4.7599202633555304</v>
      </c>
      <c r="L408">
        <f>(Table2[[#This Row],[6M Return vs Nifty]]-AVERAGE(Table2[6M Return vs Nifty]))/_xlfn.STDEV.P(Table2[6M Return vs Nifty])</f>
        <v>-0.52606184871446582</v>
      </c>
      <c r="M408">
        <v>-5.1245645376980802</v>
      </c>
      <c r="N408">
        <f>(Table2[[#This Row],[1W Return vs Nifty]]-AVERAGE(Table2[1W Return vs Nifty]))/_xlfn.STDEV.P(Table2[1W Return vs Nifty])</f>
        <v>-0.79436486989635802</v>
      </c>
      <c r="O408">
        <v>1789.83</v>
      </c>
      <c r="P408">
        <v>1776.1049932855201</v>
      </c>
      <c r="Q408">
        <v>1606.07401735233</v>
      </c>
      <c r="R408">
        <v>32.125273430814303</v>
      </c>
      <c r="S408">
        <f>(Table2[[#This Row],[Close Price]]-Table2[[#This Row],[20D EMA]])/Table2[[#This Row],[20D EMA]]</f>
        <v>-3.6360995178312983E-2</v>
      </c>
      <c r="T408">
        <f>(Table2[[#This Row],[Close Price]]-Table2[[#This Row],[50D EMA]])/Table2[[#This Row],[50D EMA]]</f>
        <v>-2.8914390466591326E-2</v>
      </c>
      <c r="U408">
        <f>(Table2[[#This Row],[Close Price]]-Table2[[#This Row],[200D EMA]])/Table2[[#This Row],[200D EMA]]</f>
        <v>7.3891975939758742E-2</v>
      </c>
      <c r="V408">
        <v>0.66726732500993702</v>
      </c>
      <c r="W408">
        <v>1717.05</v>
      </c>
      <c r="X408">
        <v>1760.5</v>
      </c>
      <c r="Y408">
        <v>1717.05</v>
      </c>
      <c r="Z408">
        <v>1786.9</v>
      </c>
      <c r="AA408">
        <v>1667.05</v>
      </c>
      <c r="AB408">
        <v>1926.85</v>
      </c>
      <c r="AC408">
        <f>(Table2[[#This Row],[Close Price]]/Table2[[#This Row],[Day Low]])-1</f>
        <v>4.4844355143998094E-3</v>
      </c>
      <c r="AD408">
        <f>(Table2[[#This Row],[Day High]]/Table2[[#This Row],[Close Price]])-1</f>
        <v>2.0727641687201093E-2</v>
      </c>
      <c r="AE408">
        <f>(Table2[[#This Row],[Close Price]]/Table2[[#This Row],[Current Week Low]])-1</f>
        <v>4.4844355143998094E-3</v>
      </c>
      <c r="AF408">
        <f>(Table2[[#This Row],[Current Week High]]/Table2[[#This Row],[Close Price]])-1</f>
        <v>3.6034207856211031E-2</v>
      </c>
      <c r="AG408">
        <f>(Table2[[#This Row],[Close Price]]/Table2[[#This Row],[Current Month Low]])-1</f>
        <v>3.4612039230976999E-2</v>
      </c>
      <c r="AH408">
        <f>(Table2[[#This Row],[Current Month High]]/Table2[[#This Row],[Close Price]])-1</f>
        <v>0.11717640237715599</v>
      </c>
      <c r="AI408">
        <v>12.4800695753007</v>
      </c>
      <c r="AJ408">
        <v>51.626373626373599</v>
      </c>
      <c r="AK408" t="str">
        <f>IF(AND(Table2[[#This Row],[20D EMA]]&gt;Table2[[#This Row],[50D EMA]],Table2[[#This Row],[50D EMA]]&gt;Table2[[#This Row],[200D EMA]]),"Uptrend","Downtrend/NoTrend")</f>
        <v>Uptrend</v>
      </c>
      <c r="AL408">
        <v>-0.01</v>
      </c>
      <c r="AM408" t="s">
        <v>3034</v>
      </c>
      <c r="AN408">
        <v>-4.16</v>
      </c>
      <c r="AO408" t="s">
        <v>3034</v>
      </c>
      <c r="AP408">
        <v>5.3174640543427999E-2</v>
      </c>
      <c r="AQ408">
        <f>(Table2[[#This Row],[Sharpe Ratio]]-AVERAGE(Table2[Sharpe Ratio]))/_xlfn.STDEV.P(Table2[Sharpe Ratio])</f>
        <v>-4.5294448725302715E-2</v>
      </c>
      <c r="AR4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-1.9279586651733949</v>
      </c>
      <c r="AS408">
        <f>_xlfn.RANK.AVG(Table2[[#This Row],[1Y Return vs Nifty Z-Score]],Table2[1Y Return vs Nifty Z-Score])</f>
        <v>385</v>
      </c>
      <c r="AT408">
        <f>_xlfn.RANK.AVG(Table2[[#This Row],[6M Return vs Nifty Z-Score]],Table2[6M Return vs Nifty Z-Score])</f>
        <v>478</v>
      </c>
      <c r="AU408">
        <f>_xlfn.RANK.AVG(Table2[[#This Row],[Sharpe Ratio Z-Score]],Table2[Sharpe Ratio Z-Score])</f>
        <v>357</v>
      </c>
      <c r="AV408">
        <f>(Table2[[#This Row],[Rank 1Y]]+Table2[[#This Row],[Rank 6M]]+Table2[[#This Row],[Rank Sharpe]])/3</f>
        <v>406.66666666666669</v>
      </c>
    </row>
    <row r="409" spans="1:48" x14ac:dyDescent="0.3">
      <c r="A409" t="s">
        <v>488</v>
      </c>
      <c r="B409" t="s">
        <v>489</v>
      </c>
      <c r="C409" t="s">
        <v>3003</v>
      </c>
      <c r="D409" t="s">
        <v>490</v>
      </c>
      <c r="E409">
        <v>42652.821890300002</v>
      </c>
      <c r="F409">
        <v>37182.65</v>
      </c>
      <c r="G409">
        <v>7.4695779151339696</v>
      </c>
      <c r="H409">
        <f>(Table2[[#This Row],[1Y Return vs Nifty]]-AVERAGE(Table2[1Y Return vs Nifty]))/_xlfn.STDEV.P(Table2[1Y Return vs Nifty])</f>
        <v>-0.44345625530797528</v>
      </c>
      <c r="I409">
        <v>18.961370483442501</v>
      </c>
      <c r="J409">
        <f>(Table2[[#This Row],[1M Return vs Nifty]]-AVERAGE(Table2[1M Return vs Nifty]))/_xlfn.STDEV.P(Table2[1M Return vs Nifty])</f>
        <v>1.5708088827705142</v>
      </c>
      <c r="K409">
        <v>6.9154960806772303</v>
      </c>
      <c r="L409">
        <f>(Table2[[#This Row],[6M Return vs Nifty]]-AVERAGE(Table2[6M Return vs Nifty]))/_xlfn.STDEV.P(Table2[6M Return vs Nifty])</f>
        <v>-0.17193227215488255</v>
      </c>
      <c r="M409">
        <v>0.30431172759674702</v>
      </c>
      <c r="N409">
        <f>(Table2[[#This Row],[1W Return vs Nifty]]-AVERAGE(Table2[1W Return vs Nifty]))/_xlfn.STDEV.P(Table2[1W Return vs Nifty])</f>
        <v>0.40136816977801038</v>
      </c>
      <c r="O409">
        <v>35607.019999999997</v>
      </c>
      <c r="P409">
        <v>33426.641297870701</v>
      </c>
      <c r="Q409">
        <v>31159.834846592901</v>
      </c>
      <c r="R409">
        <v>74.797291184649694</v>
      </c>
      <c r="S409">
        <f>(Table2[[#This Row],[Close Price]]-Table2[[#This Row],[20D EMA]])/Table2[[#This Row],[20D EMA]]</f>
        <v>4.4250543853431287E-2</v>
      </c>
      <c r="T409">
        <f>(Table2[[#This Row],[Close Price]]-Table2[[#This Row],[50D EMA]])/Table2[[#This Row],[50D EMA]]</f>
        <v>0.11236572255820869</v>
      </c>
      <c r="U409">
        <f>(Table2[[#This Row],[Close Price]]-Table2[[#This Row],[200D EMA]])/Table2[[#This Row],[200D EMA]]</f>
        <v>0.19328777520993989</v>
      </c>
      <c r="V409">
        <v>0.840032774997723</v>
      </c>
      <c r="W409">
        <v>37060.050000000003</v>
      </c>
      <c r="X409">
        <v>38328.550000000003</v>
      </c>
      <c r="Y409">
        <v>37060.050000000003</v>
      </c>
      <c r="Z409">
        <v>38501</v>
      </c>
      <c r="AA409">
        <v>30453.8</v>
      </c>
      <c r="AB409">
        <v>38501</v>
      </c>
      <c r="AC409">
        <f>(Table2[[#This Row],[Close Price]]/Table2[[#This Row],[Day Low]])-1</f>
        <v>3.3081444844245134E-3</v>
      </c>
      <c r="AD409">
        <f>(Table2[[#This Row],[Day High]]/Table2[[#This Row],[Close Price]])-1</f>
        <v>3.081813695365998E-2</v>
      </c>
      <c r="AE409">
        <f>(Table2[[#This Row],[Close Price]]/Table2[[#This Row],[Current Week Low]])-1</f>
        <v>3.3081444844245134E-3</v>
      </c>
      <c r="AF409">
        <f>(Table2[[#This Row],[Current Week High]]/Table2[[#This Row],[Close Price]])-1</f>
        <v>3.5456052755787892E-2</v>
      </c>
      <c r="AG409">
        <f>(Table2[[#This Row],[Close Price]]/Table2[[#This Row],[Current Month Low]])-1</f>
        <v>0.220952721827818</v>
      </c>
      <c r="AH409">
        <f>(Table2[[#This Row],[Current Month High]]/Table2[[#This Row],[Close Price]])-1</f>
        <v>3.5456052755787892E-2</v>
      </c>
      <c r="AI409">
        <v>7.2438354985456801</v>
      </c>
      <c r="AJ409">
        <v>39.637411747033198</v>
      </c>
      <c r="AK409" t="str">
        <f>IF(AND(Table2[[#This Row],[20D EMA]]&gt;Table2[[#This Row],[50D EMA]],Table2[[#This Row],[50D EMA]]&gt;Table2[[#This Row],[200D EMA]]),"Uptrend","Downtrend/NoTrend")</f>
        <v>Uptrend</v>
      </c>
      <c r="AL409">
        <v>0</v>
      </c>
      <c r="AM409">
        <v>0</v>
      </c>
      <c r="AN409">
        <v>10.16</v>
      </c>
      <c r="AO409" t="s">
        <v>3033</v>
      </c>
      <c r="AP409">
        <v>3.1300851180602003E-2</v>
      </c>
      <c r="AQ409">
        <f>(Table2[[#This Row],[Sharpe Ratio]]-AVERAGE(Table2[Sharpe Ratio]))/_xlfn.STDEV.P(Table2[Sharpe Ratio])</f>
        <v>-0.29293100187752286</v>
      </c>
      <c r="AR4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1.063857523208144</v>
      </c>
      <c r="AS409">
        <f>_xlfn.RANK.AVG(Table2[[#This Row],[1Y Return vs Nifty Z-Score]],Table2[1Y Return vs Nifty Z-Score])</f>
        <v>450</v>
      </c>
      <c r="AT409">
        <f>_xlfn.RANK.AVG(Table2[[#This Row],[6M Return vs Nifty Z-Score]],Table2[6M Return vs Nifty Z-Score])</f>
        <v>360</v>
      </c>
      <c r="AU409">
        <f>_xlfn.RANK.AVG(Table2[[#This Row],[Sharpe Ratio Z-Score]],Table2[Sharpe Ratio Z-Score])</f>
        <v>415</v>
      </c>
      <c r="AV409">
        <f>(Table2[[#This Row],[Rank 1Y]]+Table2[[#This Row],[Rank 6M]]+Table2[[#This Row],[Rank Sharpe]])/3</f>
        <v>408.33333333333331</v>
      </c>
    </row>
    <row r="410" spans="1:48" x14ac:dyDescent="0.3">
      <c r="A410" t="s">
        <v>1947</v>
      </c>
      <c r="B410" t="s">
        <v>1948</v>
      </c>
      <c r="C410" t="s">
        <v>3002</v>
      </c>
      <c r="D410" t="s">
        <v>284</v>
      </c>
      <c r="E410">
        <v>3147.5618020799998</v>
      </c>
      <c r="F410">
        <v>128.71</v>
      </c>
      <c r="G410">
        <v>19.733398990781499</v>
      </c>
      <c r="H410">
        <f>(Table2[[#This Row],[1Y Return vs Nifty]]-AVERAGE(Table2[1Y Return vs Nifty]))/_xlfn.STDEV.P(Table2[1Y Return vs Nifty])</f>
        <v>-0.29800591651346459</v>
      </c>
      <c r="I410">
        <v>27.163982846549899</v>
      </c>
      <c r="J410">
        <f>(Table2[[#This Row],[1M Return vs Nifty]]-AVERAGE(Table2[1M Return vs Nifty]))/_xlfn.STDEV.P(Table2[1M Return vs Nifty])</f>
        <v>2.3619270132325405</v>
      </c>
      <c r="K410">
        <v>13.0962443377255</v>
      </c>
      <c r="L410">
        <f>(Table2[[#This Row],[6M Return vs Nifty]]-AVERAGE(Table2[6M Return vs Nifty]))/_xlfn.STDEV.P(Table2[6M Return vs Nifty])</f>
        <v>1.5537339085881624E-2</v>
      </c>
      <c r="M410">
        <v>15.621700591209301</v>
      </c>
      <c r="N410">
        <f>(Table2[[#This Row],[1W Return vs Nifty]]-AVERAGE(Table2[1W Return vs Nifty]))/_xlfn.STDEV.P(Table2[1W Return vs Nifty])</f>
        <v>3.7750880798904016</v>
      </c>
      <c r="O410">
        <v>112.04</v>
      </c>
      <c r="P410">
        <v>104.36579846062</v>
      </c>
      <c r="Q410">
        <v>97.676422161235905</v>
      </c>
      <c r="R410">
        <v>69.6084924778702</v>
      </c>
      <c r="S410">
        <f>(Table2[[#This Row],[Close Price]]-Table2[[#This Row],[20D EMA]])/Table2[[#This Row],[20D EMA]]</f>
        <v>0.14878614780435559</v>
      </c>
      <c r="T410">
        <f>(Table2[[#This Row],[Close Price]]-Table2[[#This Row],[50D EMA]])/Table2[[#This Row],[50D EMA]]</f>
        <v>0.23325842276352368</v>
      </c>
      <c r="U410">
        <f>(Table2[[#This Row],[Close Price]]-Table2[[#This Row],[200D EMA]])/Table2[[#This Row],[200D EMA]]</f>
        <v>0.31771820826459551</v>
      </c>
      <c r="V410">
        <v>3.6117702168952701</v>
      </c>
      <c r="W410">
        <v>126.48</v>
      </c>
      <c r="X410">
        <v>131.4</v>
      </c>
      <c r="Y410">
        <v>125.1</v>
      </c>
      <c r="Z410">
        <v>135.49</v>
      </c>
      <c r="AA410">
        <v>88.5</v>
      </c>
      <c r="AB410">
        <v>137.6</v>
      </c>
      <c r="AC410">
        <f>(Table2[[#This Row],[Close Price]]/Table2[[#This Row],[Day Low]])-1</f>
        <v>1.7631246046805771E-2</v>
      </c>
      <c r="AD410">
        <f>(Table2[[#This Row],[Day High]]/Table2[[#This Row],[Close Price]])-1</f>
        <v>2.089969699324068E-2</v>
      </c>
      <c r="AE410">
        <f>(Table2[[#This Row],[Close Price]]/Table2[[#This Row],[Current Week Low]])-1</f>
        <v>2.8856914468425421E-2</v>
      </c>
      <c r="AF410">
        <f>(Table2[[#This Row],[Current Week High]]/Table2[[#This Row],[Close Price]])-1</f>
        <v>5.2676559707870441E-2</v>
      </c>
      <c r="AG410">
        <f>(Table2[[#This Row],[Close Price]]/Table2[[#This Row],[Current Month Low]])-1</f>
        <v>0.45435028248587583</v>
      </c>
      <c r="AH410">
        <f>(Table2[[#This Row],[Current Month High]]/Table2[[#This Row],[Close Price]])-1</f>
        <v>6.9070002330821056E-2</v>
      </c>
      <c r="AI410">
        <v>6.9070002330821003</v>
      </c>
      <c r="AJ410">
        <v>57.732843137254903</v>
      </c>
      <c r="AK410" t="str">
        <f>IF(AND(Table2[[#This Row],[20D EMA]]&gt;Table2[[#This Row],[50D EMA]],Table2[[#This Row],[50D EMA]]&gt;Table2[[#This Row],[200D EMA]]),"Uptrend","Downtrend/NoTrend")</f>
        <v>Uptrend</v>
      </c>
      <c r="AL410">
        <v>0.21</v>
      </c>
      <c r="AM410" t="s">
        <v>3033</v>
      </c>
      <c r="AN410">
        <v>33.590000000000003</v>
      </c>
      <c r="AO410" t="s">
        <v>3033</v>
      </c>
      <c r="AP410">
        <v>-9.8435930191599998E-4</v>
      </c>
      <c r="AQ410">
        <f>(Table2[[#This Row],[Sharpe Ratio]]-AVERAGE(Table2[Sharpe Ratio]))/_xlfn.STDEV.P(Table2[Sharpe Ratio])</f>
        <v>-0.65843686412524127</v>
      </c>
      <c r="AR4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5.1961096515701177</v>
      </c>
      <c r="AS410">
        <f>_xlfn.RANK.AVG(Table2[[#This Row],[1Y Return vs Nifty Z-Score]],Table2[1Y Return vs Nifty Z-Score])</f>
        <v>384</v>
      </c>
      <c r="AT410">
        <f>_xlfn.RANK.AVG(Table2[[#This Row],[6M Return vs Nifty Z-Score]],Table2[6M Return vs Nifty Z-Score])</f>
        <v>296</v>
      </c>
      <c r="AU410">
        <f>_xlfn.RANK.AVG(Table2[[#This Row],[Sharpe Ratio Z-Score]],Table2[Sharpe Ratio Z-Score])</f>
        <v>546</v>
      </c>
      <c r="AV410">
        <f>(Table2[[#This Row],[Rank 1Y]]+Table2[[#This Row],[Rank 6M]]+Table2[[#This Row],[Rank Sharpe]])/3</f>
        <v>408.66666666666669</v>
      </c>
    </row>
    <row r="411" spans="1:48" x14ac:dyDescent="0.3">
      <c r="A411" t="s">
        <v>1533</v>
      </c>
      <c r="B411" t="s">
        <v>1534</v>
      </c>
      <c r="C411" t="s">
        <v>2995</v>
      </c>
      <c r="D411" t="s">
        <v>230</v>
      </c>
      <c r="E411">
        <v>5874.6011353000004</v>
      </c>
      <c r="F411">
        <v>740.3</v>
      </c>
      <c r="G411">
        <v>48.309725070526802</v>
      </c>
      <c r="H411">
        <f>(Table2[[#This Row],[1Y Return vs Nifty]]-AVERAGE(Table2[1Y Return vs Nifty]))/_xlfn.STDEV.P(Table2[1Y Return vs Nifty])</f>
        <v>4.0912621531327159E-2</v>
      </c>
      <c r="I411">
        <v>7.4280329154462397</v>
      </c>
      <c r="J411">
        <f>(Table2[[#This Row],[1M Return vs Nifty]]-AVERAGE(Table2[1M Return vs Nifty]))/_xlfn.STDEV.P(Table2[1M Return vs Nifty])</f>
        <v>0.45845198342239946</v>
      </c>
      <c r="K411">
        <v>-0.60572767494712498</v>
      </c>
      <c r="L411">
        <f>(Table2[[#This Row],[6M Return vs Nifty]]-AVERAGE(Table2[6M Return vs Nifty]))/_xlfn.STDEV.P(Table2[6M Return vs Nifty])</f>
        <v>-0.40006013546233754</v>
      </c>
      <c r="M411">
        <v>1.84819270946769</v>
      </c>
      <c r="N411">
        <f>(Table2[[#This Row],[1W Return vs Nifty]]-AVERAGE(Table2[1W Return vs Nifty]))/_xlfn.STDEV.P(Table2[1W Return vs Nifty])</f>
        <v>0.74141450886099103</v>
      </c>
      <c r="O411">
        <v>701.35</v>
      </c>
      <c r="P411">
        <v>691.00634631706203</v>
      </c>
      <c r="Q411">
        <v>664.04386259331795</v>
      </c>
      <c r="R411">
        <v>68.740706388420605</v>
      </c>
      <c r="S411">
        <f>(Table2[[#This Row],[Close Price]]-Table2[[#This Row],[20D EMA]])/Table2[[#This Row],[20D EMA]]</f>
        <v>5.5535752477364982E-2</v>
      </c>
      <c r="T411">
        <f>(Table2[[#This Row],[Close Price]]-Table2[[#This Row],[50D EMA]])/Table2[[#This Row],[50D EMA]]</f>
        <v>7.1336036124218141E-2</v>
      </c>
      <c r="U411">
        <f>(Table2[[#This Row],[Close Price]]-Table2[[#This Row],[200D EMA]])/Table2[[#This Row],[200D EMA]]</f>
        <v>0.11483599458155634</v>
      </c>
      <c r="V411">
        <v>1.71286438418475</v>
      </c>
      <c r="W411">
        <v>737.3</v>
      </c>
      <c r="X411">
        <v>751.55</v>
      </c>
      <c r="Y411">
        <v>725.2</v>
      </c>
      <c r="Z411">
        <v>759</v>
      </c>
      <c r="AA411">
        <v>580.6</v>
      </c>
      <c r="AB411">
        <v>765.85</v>
      </c>
      <c r="AC411">
        <f>(Table2[[#This Row],[Close Price]]/Table2[[#This Row],[Day Low]])-1</f>
        <v>4.0689000406890496E-3</v>
      </c>
      <c r="AD411">
        <f>(Table2[[#This Row],[Day High]]/Table2[[#This Row],[Close Price]])-1</f>
        <v>1.5196541942455788E-2</v>
      </c>
      <c r="AE411">
        <f>(Table2[[#This Row],[Close Price]]/Table2[[#This Row],[Current Week Low]])-1</f>
        <v>2.0821842250413614E-2</v>
      </c>
      <c r="AF411">
        <f>(Table2[[#This Row],[Current Week High]]/Table2[[#This Row],[Close Price]])-1</f>
        <v>2.5260029717682153E-2</v>
      </c>
      <c r="AG411">
        <f>(Table2[[#This Row],[Close Price]]/Table2[[#This Row],[Current Month Low]])-1</f>
        <v>0.2750602824664139</v>
      </c>
      <c r="AH411">
        <f>(Table2[[#This Row],[Current Month High]]/Table2[[#This Row],[Close Price]])-1</f>
        <v>3.4513035255977487E-2</v>
      </c>
      <c r="AI411">
        <v>19.3840334999324</v>
      </c>
      <c r="AJ411">
        <v>83.697270471463995</v>
      </c>
      <c r="AK411" t="str">
        <f>IF(AND(Table2[[#This Row],[20D EMA]]&gt;Table2[[#This Row],[50D EMA]],Table2[[#This Row],[50D EMA]]&gt;Table2[[#This Row],[200D EMA]]),"Uptrend","Downtrend/NoTrend")</f>
        <v>Uptrend</v>
      </c>
      <c r="AL411">
        <v>-0.02</v>
      </c>
      <c r="AM411" t="s">
        <v>3034</v>
      </c>
      <c r="AN411">
        <v>11.63</v>
      </c>
      <c r="AO411" t="s">
        <v>3033</v>
      </c>
      <c r="AQ411">
        <f>(Table2[[#This Row],[Sharpe Ratio]]-AVERAGE(Table2[Sharpe Ratio]))/_xlfn.STDEV.P(Table2[Sharpe Ratio])</f>
        <v>-0.64729278019234593</v>
      </c>
      <c r="AR4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0.19342619816003415</v>
      </c>
      <c r="AS411">
        <f>_xlfn.RANK.AVG(Table2[[#This Row],[1Y Return vs Nifty Z-Score]],Table2[1Y Return vs Nifty Z-Score])</f>
        <v>266</v>
      </c>
      <c r="AT411">
        <f>_xlfn.RANK.AVG(Table2[[#This Row],[6M Return vs Nifty Z-Score]],Table2[6M Return vs Nifty Z-Score])</f>
        <v>437</v>
      </c>
      <c r="AU411">
        <f>_xlfn.RANK.AVG(Table2[[#This Row],[Sharpe Ratio Z-Score]],Table2[Sharpe Ratio Z-Score])</f>
        <v>524.5</v>
      </c>
      <c r="AV411">
        <f>(Table2[[#This Row],[Rank 1Y]]+Table2[[#This Row],[Rank 6M]]+Table2[[#This Row],[Rank Sharpe]])/3</f>
        <v>409.16666666666669</v>
      </c>
    </row>
    <row r="412" spans="1:48" x14ac:dyDescent="0.3">
      <c r="A412" t="s">
        <v>1214</v>
      </c>
      <c r="B412" t="s">
        <v>1215</v>
      </c>
      <c r="C412" t="s">
        <v>2988</v>
      </c>
      <c r="D412" t="s">
        <v>495</v>
      </c>
      <c r="E412">
        <v>9002.6471569650002</v>
      </c>
      <c r="F412">
        <v>1047.3499999999999</v>
      </c>
      <c r="G412">
        <v>11.0670677332665</v>
      </c>
      <c r="H412">
        <f>(Table2[[#This Row],[1Y Return vs Nifty]]-AVERAGE(Table2[1Y Return vs Nifty]))/_xlfn.STDEV.P(Table2[1Y Return vs Nifty])</f>
        <v>-0.40078960927412066</v>
      </c>
      <c r="I412">
        <v>20.734634380781401</v>
      </c>
      <c r="J412">
        <f>(Table2[[#This Row],[1M Return vs Nifty]]-AVERAGE(Table2[1M Return vs Nifty]))/_xlfn.STDEV.P(Table2[1M Return vs Nifty])</f>
        <v>1.7418350336085273</v>
      </c>
      <c r="K412">
        <v>-2.1143209144753499</v>
      </c>
      <c r="L412">
        <f>(Table2[[#This Row],[6M Return vs Nifty]]-AVERAGE(Table2[6M Return vs Nifty]))/_xlfn.STDEV.P(Table2[6M Return vs Nifty])</f>
        <v>-0.44581760306543727</v>
      </c>
      <c r="M412">
        <v>-5.9946901576947296</v>
      </c>
      <c r="N412">
        <f>(Table2[[#This Row],[1W Return vs Nifty]]-AVERAGE(Table2[1W Return vs Nifty]))/_xlfn.STDEV.P(Table2[1W Return vs Nifty])</f>
        <v>-0.98601373084910149</v>
      </c>
      <c r="O412">
        <v>966.68</v>
      </c>
      <c r="P412">
        <v>917.51561545070797</v>
      </c>
      <c r="Q412">
        <v>892.16861251433397</v>
      </c>
      <c r="R412">
        <v>60.522188463951203</v>
      </c>
      <c r="S412">
        <f>(Table2[[#This Row],[Close Price]]-Table2[[#This Row],[20D EMA]])/Table2[[#This Row],[20D EMA]]</f>
        <v>8.3450573095543476E-2</v>
      </c>
      <c r="T412">
        <f>(Table2[[#This Row],[Close Price]]-Table2[[#This Row],[50D EMA]])/Table2[[#This Row],[50D EMA]]</f>
        <v>0.14150645761545305</v>
      </c>
      <c r="U412">
        <f>(Table2[[#This Row],[Close Price]]-Table2[[#This Row],[200D EMA]])/Table2[[#This Row],[200D EMA]]</f>
        <v>0.17393728641532177</v>
      </c>
      <c r="V412">
        <v>2.1225791675378201</v>
      </c>
      <c r="W412">
        <v>1015.5</v>
      </c>
      <c r="X412">
        <v>1054.95</v>
      </c>
      <c r="Y412">
        <v>998.5</v>
      </c>
      <c r="Z412">
        <v>1054.95</v>
      </c>
      <c r="AA412">
        <v>776.65</v>
      </c>
      <c r="AB412">
        <v>1092.5</v>
      </c>
      <c r="AC412">
        <f>(Table2[[#This Row],[Close Price]]/Table2[[#This Row],[Day Low]])-1</f>
        <v>3.1363860167405111E-2</v>
      </c>
      <c r="AD412">
        <f>(Table2[[#This Row],[Day High]]/Table2[[#This Row],[Close Price]])-1</f>
        <v>7.2564090323197217E-3</v>
      </c>
      <c r="AE412">
        <f>(Table2[[#This Row],[Close Price]]/Table2[[#This Row],[Current Week Low]])-1</f>
        <v>4.8923385077616288E-2</v>
      </c>
      <c r="AF412">
        <f>(Table2[[#This Row],[Current Week High]]/Table2[[#This Row],[Close Price]])-1</f>
        <v>7.2564090323197217E-3</v>
      </c>
      <c r="AG412">
        <f>(Table2[[#This Row],[Close Price]]/Table2[[#This Row],[Current Month Low]])-1</f>
        <v>0.34854825210841422</v>
      </c>
      <c r="AH412">
        <f>(Table2[[#This Row],[Current Month High]]/Table2[[#This Row],[Close Price]])-1</f>
        <v>4.310879839595172E-2</v>
      </c>
      <c r="AI412">
        <v>4.3108798395951702</v>
      </c>
      <c r="AJ412">
        <v>39.044142051111798</v>
      </c>
      <c r="AK412" t="str">
        <f>IF(AND(Table2[[#This Row],[20D EMA]]&gt;Table2[[#This Row],[50D EMA]],Table2[[#This Row],[50D EMA]]&gt;Table2[[#This Row],[200D EMA]]),"Uptrend","Downtrend/NoTrend")</f>
        <v>Uptrend</v>
      </c>
      <c r="AL412">
        <v>0</v>
      </c>
      <c r="AM412" t="s">
        <v>3032</v>
      </c>
      <c r="AN412">
        <v>22.59</v>
      </c>
      <c r="AO412" t="s">
        <v>3033</v>
      </c>
      <c r="AP412">
        <v>5.3220778001617002E-2</v>
      </c>
      <c r="AQ412">
        <f>(Table2[[#This Row],[Sharpe Ratio]]-AVERAGE(Table2[Sharpe Ratio]))/_xlfn.STDEV.P(Table2[Sharpe Ratio])</f>
        <v>-4.4772119423890214E-2</v>
      </c>
      <c r="AR4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-0.13555802900402236</v>
      </c>
      <c r="AS412">
        <f>_xlfn.RANK.AVG(Table2[[#This Row],[1Y Return vs Nifty Z-Score]],Table2[1Y Return vs Nifty Z-Score])</f>
        <v>427</v>
      </c>
      <c r="AT412">
        <f>_xlfn.RANK.AVG(Table2[[#This Row],[6M Return vs Nifty Z-Score]],Table2[6M Return vs Nifty Z-Score])</f>
        <v>447</v>
      </c>
      <c r="AU412">
        <f>_xlfn.RANK.AVG(Table2[[#This Row],[Sharpe Ratio Z-Score]],Table2[Sharpe Ratio Z-Score])</f>
        <v>355</v>
      </c>
      <c r="AV412">
        <f>(Table2[[#This Row],[Rank 1Y]]+Table2[[#This Row],[Rank 6M]]+Table2[[#This Row],[Rank Sharpe]])/3</f>
        <v>409.66666666666669</v>
      </c>
    </row>
    <row r="413" spans="1:48" x14ac:dyDescent="0.3">
      <c r="A413" t="s">
        <v>374</v>
      </c>
      <c r="B413" t="s">
        <v>375</v>
      </c>
      <c r="C413" t="s">
        <v>2995</v>
      </c>
      <c r="D413" t="s">
        <v>376</v>
      </c>
      <c r="E413">
        <v>64079.629861904999</v>
      </c>
      <c r="F413">
        <v>2406</v>
      </c>
      <c r="G413">
        <v>-3.8524837431304202</v>
      </c>
      <c r="H413">
        <f>(Table2[[#This Row],[1Y Return vs Nifty]]-AVERAGE(Table2[1Y Return vs Nifty]))/_xlfn.STDEV.P(Table2[1Y Return vs Nifty])</f>
        <v>-0.57773721830383695</v>
      </c>
      <c r="I413">
        <v>6.6685070428663904</v>
      </c>
      <c r="J413">
        <f>(Table2[[#This Row],[1M Return vs Nifty]]-AVERAGE(Table2[1M Return vs Nifty]))/_xlfn.STDEV.P(Table2[1M Return vs Nifty])</f>
        <v>0.38519791974685108</v>
      </c>
      <c r="K413">
        <v>13.8607532747167</v>
      </c>
      <c r="L413">
        <f>(Table2[[#This Row],[6M Return vs Nifty]]-AVERAGE(Table2[6M Return vs Nifty]))/_xlfn.STDEV.P(Table2[6M Return vs Nifty])</f>
        <v>3.8725824888452783E-2</v>
      </c>
      <c r="M413">
        <v>4.9930484259956698</v>
      </c>
      <c r="N413">
        <f>(Table2[[#This Row],[1W Return vs Nifty]]-AVERAGE(Table2[1W Return vs Nifty]))/_xlfn.STDEV.P(Table2[1W Return vs Nifty])</f>
        <v>1.4340823284059807</v>
      </c>
      <c r="O413">
        <v>2240.66</v>
      </c>
      <c r="P413">
        <v>2159.8547872225899</v>
      </c>
      <c r="Q413">
        <v>1992.58066477235</v>
      </c>
      <c r="R413">
        <v>76.967534390817704</v>
      </c>
      <c r="S413">
        <f>(Table2[[#This Row],[Close Price]]-Table2[[#This Row],[20D EMA]])/Table2[[#This Row],[20D EMA]]</f>
        <v>7.3790758080208574E-2</v>
      </c>
      <c r="T413">
        <f>(Table2[[#This Row],[Close Price]]-Table2[[#This Row],[50D EMA]])/Table2[[#This Row],[50D EMA]]</f>
        <v>0.11396377859917804</v>
      </c>
      <c r="U413">
        <f>(Table2[[#This Row],[Close Price]]-Table2[[#This Row],[200D EMA]])/Table2[[#This Row],[200D EMA]]</f>
        <v>0.20747934702803245</v>
      </c>
      <c r="V413">
        <v>1.1464149459171999</v>
      </c>
      <c r="W413">
        <v>2390</v>
      </c>
      <c r="X413">
        <v>2453</v>
      </c>
      <c r="Y413">
        <v>2243.35</v>
      </c>
      <c r="Z413">
        <v>2453</v>
      </c>
      <c r="AA413">
        <v>1931.4</v>
      </c>
      <c r="AB413">
        <v>2453</v>
      </c>
      <c r="AC413">
        <f>(Table2[[#This Row],[Close Price]]/Table2[[#This Row],[Day Low]])-1</f>
        <v>6.6945606694561732E-3</v>
      </c>
      <c r="AD413">
        <f>(Table2[[#This Row],[Day High]]/Table2[[#This Row],[Close Price]])-1</f>
        <v>1.9534497090606839E-2</v>
      </c>
      <c r="AE413">
        <f>(Table2[[#This Row],[Close Price]]/Table2[[#This Row],[Current Week Low]])-1</f>
        <v>7.2503176053669849E-2</v>
      </c>
      <c r="AF413">
        <f>(Table2[[#This Row],[Current Week High]]/Table2[[#This Row],[Close Price]])-1</f>
        <v>1.9534497090606839E-2</v>
      </c>
      <c r="AG413">
        <f>(Table2[[#This Row],[Close Price]]/Table2[[#This Row],[Current Month Low]])-1</f>
        <v>0.24572848710779738</v>
      </c>
      <c r="AH413">
        <f>(Table2[[#This Row],[Current Month High]]/Table2[[#This Row],[Close Price]])-1</f>
        <v>1.9534497090606839E-2</v>
      </c>
      <c r="AI413">
        <v>1.9534497090606799</v>
      </c>
      <c r="AJ413">
        <v>38.275862068965502</v>
      </c>
      <c r="AK413" t="str">
        <f>IF(AND(Table2[[#This Row],[20D EMA]]&gt;Table2[[#This Row],[50D EMA]],Table2[[#This Row],[50D EMA]]&gt;Table2[[#This Row],[200D EMA]]),"Uptrend","Downtrend/NoTrend")</f>
        <v>Uptrend</v>
      </c>
      <c r="AL413">
        <v>7.0000000000000007E-2</v>
      </c>
      <c r="AM413" t="s">
        <v>3033</v>
      </c>
      <c r="AN413">
        <v>11.45</v>
      </c>
      <c r="AO413" t="s">
        <v>3033</v>
      </c>
      <c r="AP413">
        <v>2.9477101151544002E-2</v>
      </c>
      <c r="AQ413">
        <f>(Table2[[#This Row],[Sharpe Ratio]]-AVERAGE(Table2[Sharpe Ratio]))/_xlfn.STDEV.P(Table2[Sharpe Ratio])</f>
        <v>-0.31357795808231814</v>
      </c>
      <c r="AR4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0.96669089665512953</v>
      </c>
      <c r="AS413">
        <f>_xlfn.RANK.AVG(Table2[[#This Row],[1Y Return vs Nifty Z-Score]],Table2[1Y Return vs Nifty Z-Score])</f>
        <v>522</v>
      </c>
      <c r="AT413">
        <f>_xlfn.RANK.AVG(Table2[[#This Row],[6M Return vs Nifty Z-Score]],Table2[6M Return vs Nifty Z-Score])</f>
        <v>289</v>
      </c>
      <c r="AU413">
        <f>_xlfn.RANK.AVG(Table2[[#This Row],[Sharpe Ratio Z-Score]],Table2[Sharpe Ratio Z-Score])</f>
        <v>418</v>
      </c>
      <c r="AV413">
        <f>(Table2[[#This Row],[Rank 1Y]]+Table2[[#This Row],[Rank 6M]]+Table2[[#This Row],[Rank Sharpe]])/3</f>
        <v>409.66666666666669</v>
      </c>
    </row>
    <row r="414" spans="1:48" x14ac:dyDescent="0.3">
      <c r="A414" t="s">
        <v>207</v>
      </c>
      <c r="B414" t="s">
        <v>208</v>
      </c>
      <c r="C414" t="s">
        <v>2994</v>
      </c>
      <c r="D414" t="s">
        <v>62</v>
      </c>
      <c r="E414">
        <v>121103.47431003</v>
      </c>
      <c r="F414">
        <v>1479.1</v>
      </c>
      <c r="G414">
        <v>17.039453667137799</v>
      </c>
      <c r="H414">
        <f>(Table2[[#This Row],[1Y Return vs Nifty]]-AVERAGE(Table2[1Y Return vs Nifty]))/_xlfn.STDEV.P(Table2[1Y Return vs Nifty])</f>
        <v>-0.32995642016162502</v>
      </c>
      <c r="I414">
        <v>-2.9201783130638699</v>
      </c>
      <c r="J414">
        <f>(Table2[[#This Row],[1M Return vs Nifty]]-AVERAGE(Table2[1M Return vs Nifty]))/_xlfn.STDEV.P(Table2[1M Return vs Nifty])</f>
        <v>-0.53960292376130581</v>
      </c>
      <c r="K414">
        <v>7.48663555400534</v>
      </c>
      <c r="L414">
        <f>(Table2[[#This Row],[6M Return vs Nifty]]-AVERAGE(Table2[6M Return vs Nifty]))/_xlfn.STDEV.P(Table2[6M Return vs Nifty])</f>
        <v>-0.15460891734796645</v>
      </c>
      <c r="M414">
        <v>-6.4019672570372004</v>
      </c>
      <c r="N414">
        <f>(Table2[[#This Row],[1W Return vs Nifty]]-AVERAGE(Table2[1W Return vs Nifty]))/_xlfn.STDEV.P(Table2[1W Return vs Nifty])</f>
        <v>-1.0757182406202568</v>
      </c>
      <c r="O414">
        <v>1507.32</v>
      </c>
      <c r="P414">
        <v>1473.3402334981399</v>
      </c>
      <c r="Q414">
        <v>1352.19981485157</v>
      </c>
      <c r="R414">
        <v>39.4799915597264</v>
      </c>
      <c r="S414">
        <f>(Table2[[#This Row],[Close Price]]-Table2[[#This Row],[20D EMA]])/Table2[[#This Row],[20D EMA]]</f>
        <v>-1.8721970119151891E-2</v>
      </c>
      <c r="T414">
        <f>(Table2[[#This Row],[Close Price]]-Table2[[#This Row],[50D EMA]])/Table2[[#This Row],[50D EMA]]</f>
        <v>3.909325470726214E-3</v>
      </c>
      <c r="U414">
        <f>(Table2[[#This Row],[Close Price]]-Table2[[#This Row],[200D EMA]])/Table2[[#This Row],[200D EMA]]</f>
        <v>9.384721381755233E-2</v>
      </c>
      <c r="V414">
        <v>0.86849181833771405</v>
      </c>
      <c r="W414">
        <v>1475</v>
      </c>
      <c r="X414">
        <v>1507.2</v>
      </c>
      <c r="Y414">
        <v>1475</v>
      </c>
      <c r="Z414">
        <v>1528</v>
      </c>
      <c r="AA414">
        <v>1418.55</v>
      </c>
      <c r="AB414">
        <v>1582</v>
      </c>
      <c r="AC414">
        <f>(Table2[[#This Row],[Close Price]]/Table2[[#This Row],[Day Low]])-1</f>
        <v>2.7796610169490421E-3</v>
      </c>
      <c r="AD414">
        <f>(Table2[[#This Row],[Day High]]/Table2[[#This Row],[Close Price]])-1</f>
        <v>1.8998039348252505E-2</v>
      </c>
      <c r="AE414">
        <f>(Table2[[#This Row],[Close Price]]/Table2[[#This Row],[Current Week Low]])-1</f>
        <v>2.7796610169490421E-3</v>
      </c>
      <c r="AF414">
        <f>(Table2[[#This Row],[Current Week High]]/Table2[[#This Row],[Close Price]])-1</f>
        <v>3.3060644986816268E-2</v>
      </c>
      <c r="AG414">
        <f>(Table2[[#This Row],[Close Price]]/Table2[[#This Row],[Current Month Low]])-1</f>
        <v>4.2684431285467506E-2</v>
      </c>
      <c r="AH414">
        <f>(Table2[[#This Row],[Current Month High]]/Table2[[#This Row],[Close Price]])-1</f>
        <v>6.956933270231902E-2</v>
      </c>
      <c r="AI414">
        <v>6.9569332702319002</v>
      </c>
      <c r="AJ414">
        <v>49.502198413099499</v>
      </c>
      <c r="AK414" t="str">
        <f>IF(AND(Table2[[#This Row],[20D EMA]]&gt;Table2[[#This Row],[50D EMA]],Table2[[#This Row],[50D EMA]]&gt;Table2[[#This Row],[200D EMA]]),"Uptrend","Downtrend/NoTrend")</f>
        <v>Uptrend</v>
      </c>
      <c r="AL414">
        <v>-0.01</v>
      </c>
      <c r="AM414" t="s">
        <v>3034</v>
      </c>
      <c r="AN414">
        <v>-1.21</v>
      </c>
      <c r="AO414" t="s">
        <v>3034</v>
      </c>
      <c r="AP414">
        <v>1.6902620741014E-2</v>
      </c>
      <c r="AQ414">
        <f>(Table2[[#This Row],[Sharpe Ratio]]-AVERAGE(Table2[Sharpe Ratio]))/_xlfn.STDEV.P(Table2[Sharpe Ratio])</f>
        <v>-0.45593559602482148</v>
      </c>
      <c r="AR4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-2.5558220979159754</v>
      </c>
      <c r="AS414">
        <f>_xlfn.RANK.AVG(Table2[[#This Row],[1Y Return vs Nifty Z-Score]],Table2[1Y Return vs Nifty Z-Score])</f>
        <v>407</v>
      </c>
      <c r="AT414">
        <f>_xlfn.RANK.AVG(Table2[[#This Row],[6M Return vs Nifty Z-Score]],Table2[6M Return vs Nifty Z-Score])</f>
        <v>356</v>
      </c>
      <c r="AU414">
        <f>_xlfn.RANK.AVG(Table2[[#This Row],[Sharpe Ratio Z-Score]],Table2[Sharpe Ratio Z-Score])</f>
        <v>467</v>
      </c>
      <c r="AV414">
        <f>(Table2[[#This Row],[Rank 1Y]]+Table2[[#This Row],[Rank 6M]]+Table2[[#This Row],[Rank Sharpe]])/3</f>
        <v>410</v>
      </c>
    </row>
    <row r="415" spans="1:48" x14ac:dyDescent="0.3">
      <c r="A415" t="s">
        <v>262</v>
      </c>
      <c r="B415" t="s">
        <v>263</v>
      </c>
      <c r="C415" t="s">
        <v>2988</v>
      </c>
      <c r="D415" t="s">
        <v>264</v>
      </c>
      <c r="E415">
        <v>95840.962604050001</v>
      </c>
      <c r="F415">
        <v>8503.6</v>
      </c>
      <c r="G415">
        <v>-5.5401270674256304</v>
      </c>
      <c r="H415">
        <f>(Table2[[#This Row],[1Y Return vs Nifty]]-AVERAGE(Table2[1Y Return vs Nifty]))/_xlfn.STDEV.P(Table2[1Y Return vs Nifty])</f>
        <v>-0.59775286365359359</v>
      </c>
      <c r="I415">
        <v>3.8023830247419999</v>
      </c>
      <c r="J415">
        <f>(Table2[[#This Row],[1M Return vs Nifty]]-AVERAGE(Table2[1M Return vs Nifty]))/_xlfn.STDEV.P(Table2[1M Return vs Nifty])</f>
        <v>0.10876858546682627</v>
      </c>
      <c r="K415">
        <v>-3.5635364003908201</v>
      </c>
      <c r="L415">
        <f>(Table2[[#This Row],[6M Return vs Nifty]]-AVERAGE(Table2[6M Return vs Nifty]))/_xlfn.STDEV.P(Table2[6M Return vs Nifty])</f>
        <v>-0.48977407119028787</v>
      </c>
      <c r="M415">
        <v>1.6469037276985701</v>
      </c>
      <c r="N415">
        <f>(Table2[[#This Row],[1W Return vs Nifty]]-AVERAGE(Table2[1W Return vs Nifty]))/_xlfn.STDEV.P(Table2[1W Return vs Nifty])</f>
        <v>0.69707975627832619</v>
      </c>
      <c r="O415">
        <v>8313.7199999999993</v>
      </c>
      <c r="P415">
        <v>8255.9756096318797</v>
      </c>
      <c r="Q415">
        <v>7918.0348664351204</v>
      </c>
      <c r="R415">
        <v>67.746416549836496</v>
      </c>
      <c r="S415">
        <f>(Table2[[#This Row],[Close Price]]-Table2[[#This Row],[20D EMA]])/Table2[[#This Row],[20D EMA]]</f>
        <v>2.2839354705234363E-2</v>
      </c>
      <c r="T415">
        <f>(Table2[[#This Row],[Close Price]]-Table2[[#This Row],[50D EMA]])/Table2[[#This Row],[50D EMA]]</f>
        <v>2.9993352945377926E-2</v>
      </c>
      <c r="U415">
        <f>(Table2[[#This Row],[Close Price]]-Table2[[#This Row],[200D EMA]])/Table2[[#This Row],[200D EMA]]</f>
        <v>7.3953341131031761E-2</v>
      </c>
      <c r="V415">
        <v>1.85428612444188</v>
      </c>
      <c r="W415">
        <v>8444</v>
      </c>
      <c r="X415">
        <v>8645</v>
      </c>
      <c r="Y415">
        <v>8274.5</v>
      </c>
      <c r="Z415">
        <v>8992.85</v>
      </c>
      <c r="AA415">
        <v>7659.95</v>
      </c>
      <c r="AB415">
        <v>8992.85</v>
      </c>
      <c r="AC415">
        <f>(Table2[[#This Row],[Close Price]]/Table2[[#This Row],[Day Low]])-1</f>
        <v>7.0582662245382011E-3</v>
      </c>
      <c r="AD415">
        <f>(Table2[[#This Row],[Day High]]/Table2[[#This Row],[Close Price]])-1</f>
        <v>1.6628251564043461E-2</v>
      </c>
      <c r="AE415">
        <f>(Table2[[#This Row],[Close Price]]/Table2[[#This Row],[Current Week Low]])-1</f>
        <v>2.7687473563357434E-2</v>
      </c>
      <c r="AF415">
        <f>(Table2[[#This Row],[Current Week High]]/Table2[[#This Row],[Close Price]])-1</f>
        <v>5.7534455995107869E-2</v>
      </c>
      <c r="AG415">
        <f>(Table2[[#This Row],[Close Price]]/Table2[[#This Row],[Current Month Low]])-1</f>
        <v>0.11013779463312434</v>
      </c>
      <c r="AH415">
        <f>(Table2[[#This Row],[Current Month High]]/Table2[[#This Row],[Close Price]])-1</f>
        <v>5.7534455995107869E-2</v>
      </c>
      <c r="AI415">
        <v>9.9410837762829996</v>
      </c>
      <c r="AJ415">
        <v>28.3000648772612</v>
      </c>
      <c r="AK415" t="str">
        <f>IF(AND(Table2[[#This Row],[20D EMA]]&gt;Table2[[#This Row],[50D EMA]],Table2[[#This Row],[50D EMA]]&gt;Table2[[#This Row],[200D EMA]]),"Uptrend","Downtrend/NoTrend")</f>
        <v>Uptrend</v>
      </c>
      <c r="AL415">
        <v>-0.05</v>
      </c>
      <c r="AM415" t="s">
        <v>3034</v>
      </c>
      <c r="AN415">
        <v>1.5</v>
      </c>
      <c r="AO415" t="s">
        <v>3033</v>
      </c>
      <c r="AP415">
        <v>9.5870441989298005E-2</v>
      </c>
      <c r="AQ415">
        <f>(Table2[[#This Row],[Sharpe Ratio]]-AVERAGE(Table2[Sharpe Ratio]))/_xlfn.STDEV.P(Table2[Sharpe Ratio])</f>
        <v>0.43807132428956719</v>
      </c>
      <c r="AR4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0.15639273119083819</v>
      </c>
      <c r="AS415">
        <f>_xlfn.RANK.AVG(Table2[[#This Row],[1Y Return vs Nifty Z-Score]],Table2[1Y Return vs Nifty Z-Score])</f>
        <v>535</v>
      </c>
      <c r="AT415">
        <f>_xlfn.RANK.AVG(Table2[[#This Row],[6M Return vs Nifty Z-Score]],Table2[6M Return vs Nifty Z-Score])</f>
        <v>465</v>
      </c>
      <c r="AU415">
        <f>_xlfn.RANK.AVG(Table2[[#This Row],[Sharpe Ratio Z-Score]],Table2[Sharpe Ratio Z-Score])</f>
        <v>231</v>
      </c>
      <c r="AV415">
        <f>(Table2[[#This Row],[Rank 1Y]]+Table2[[#This Row],[Rank 6M]]+Table2[[#This Row],[Rank Sharpe]])/3</f>
        <v>410.33333333333331</v>
      </c>
    </row>
    <row r="416" spans="1:48" x14ac:dyDescent="0.3">
      <c r="A416" t="s">
        <v>383</v>
      </c>
      <c r="B416" t="s">
        <v>384</v>
      </c>
      <c r="C416" t="s">
        <v>2992</v>
      </c>
      <c r="D416" t="s">
        <v>385</v>
      </c>
      <c r="E416">
        <v>61564.758913350001</v>
      </c>
      <c r="F416">
        <v>3175.5</v>
      </c>
      <c r="G416">
        <v>5.2126430599804401</v>
      </c>
      <c r="H416">
        <f>(Table2[[#This Row],[1Y Return vs Nifty]]-AVERAGE(Table2[1Y Return vs Nifty]))/_xlfn.STDEV.P(Table2[1Y Return vs Nifty])</f>
        <v>-0.47022376416955469</v>
      </c>
      <c r="I416">
        <v>0.12772346391377901</v>
      </c>
      <c r="J416">
        <f>(Table2[[#This Row],[1M Return vs Nifty]]-AVERAGE(Table2[1M Return vs Nifty]))/_xlfn.STDEV.P(Table2[1M Return vs Nifty])</f>
        <v>-0.24564165277897321</v>
      </c>
      <c r="K416">
        <v>14.946097319320099</v>
      </c>
      <c r="L416">
        <f>(Table2[[#This Row],[6M Return vs Nifty]]-AVERAGE(Table2[6M Return vs Nifty]))/_xlfn.STDEV.P(Table2[6M Return vs Nifty])</f>
        <v>7.164562968267818E-2</v>
      </c>
      <c r="M416">
        <v>-6.7951074962224203</v>
      </c>
      <c r="N416">
        <f>(Table2[[#This Row],[1W Return vs Nifty]]-AVERAGE(Table2[1W Return vs Nifty]))/_xlfn.STDEV.P(Table2[1W Return vs Nifty])</f>
        <v>-1.1623090469394946</v>
      </c>
      <c r="O416">
        <v>3145.51</v>
      </c>
      <c r="P416">
        <v>2910.15599078678</v>
      </c>
      <c r="Q416">
        <v>2580.2675253296902</v>
      </c>
      <c r="R416">
        <v>48.512685478763501</v>
      </c>
      <c r="S416">
        <f>(Table2[[#This Row],[Close Price]]-Table2[[#This Row],[20D EMA]])/Table2[[#This Row],[20D EMA]]</f>
        <v>9.5342249746463315E-3</v>
      </c>
      <c r="T416">
        <f>(Table2[[#This Row],[Close Price]]-Table2[[#This Row],[50D EMA]])/Table2[[#This Row],[50D EMA]]</f>
        <v>9.1178620683313449E-2</v>
      </c>
      <c r="U416">
        <f>(Table2[[#This Row],[Close Price]]-Table2[[#This Row],[200D EMA]])/Table2[[#This Row],[200D EMA]]</f>
        <v>0.23068634117474107</v>
      </c>
      <c r="V416">
        <v>0.64310074573392795</v>
      </c>
      <c r="W416">
        <v>3147.95</v>
      </c>
      <c r="X416">
        <v>3215.05</v>
      </c>
      <c r="Y416">
        <v>3147.95</v>
      </c>
      <c r="Z416">
        <v>3239</v>
      </c>
      <c r="AA416">
        <v>2779.95</v>
      </c>
      <c r="AB416">
        <v>3363.95</v>
      </c>
      <c r="AC416">
        <f>(Table2[[#This Row],[Close Price]]/Table2[[#This Row],[Day Low]])-1</f>
        <v>8.7517273146016095E-3</v>
      </c>
      <c r="AD416">
        <f>(Table2[[#This Row],[Day High]]/Table2[[#This Row],[Close Price]])-1</f>
        <v>1.2454731538340535E-2</v>
      </c>
      <c r="AE416">
        <f>(Table2[[#This Row],[Close Price]]/Table2[[#This Row],[Current Week Low]])-1</f>
        <v>8.7517273146016095E-3</v>
      </c>
      <c r="AF416">
        <f>(Table2[[#This Row],[Current Week High]]/Table2[[#This Row],[Close Price]])-1</f>
        <v>1.9996850889623774E-2</v>
      </c>
      <c r="AG416">
        <f>(Table2[[#This Row],[Close Price]]/Table2[[#This Row],[Current Month Low]])-1</f>
        <v>0.14228673177575146</v>
      </c>
      <c r="AH416">
        <f>(Table2[[#This Row],[Current Month High]]/Table2[[#This Row],[Close Price]])-1</f>
        <v>5.9344985041725584E-2</v>
      </c>
      <c r="AI416">
        <v>5.9344985041725504</v>
      </c>
      <c r="AJ416">
        <v>44.748837633330197</v>
      </c>
      <c r="AK416" t="str">
        <f>IF(AND(Table2[[#This Row],[20D EMA]]&gt;Table2[[#This Row],[50D EMA]],Table2[[#This Row],[50D EMA]]&gt;Table2[[#This Row],[200D EMA]]),"Uptrend","Downtrend/NoTrend")</f>
        <v>Uptrend</v>
      </c>
      <c r="AL416">
        <v>0.17</v>
      </c>
      <c r="AM416" t="s">
        <v>3033</v>
      </c>
      <c r="AN416">
        <v>-0.82</v>
      </c>
      <c r="AO416" t="s">
        <v>3034</v>
      </c>
      <c r="AP416">
        <v>8.0112394314350004E-3</v>
      </c>
      <c r="AQ416">
        <f>(Table2[[#This Row],[Sharpe Ratio]]-AVERAGE(Table2[Sharpe Ratio]))/_xlfn.STDEV.P(Table2[Sharpe Ratio])</f>
        <v>-0.55659629928678933</v>
      </c>
      <c r="AR4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-2.3631251334921335</v>
      </c>
      <c r="AS416">
        <f>_xlfn.RANK.AVG(Table2[[#This Row],[1Y Return vs Nifty Z-Score]],Table2[1Y Return vs Nifty Z-Score])</f>
        <v>466</v>
      </c>
      <c r="AT416">
        <f>_xlfn.RANK.AVG(Table2[[#This Row],[6M Return vs Nifty Z-Score]],Table2[6M Return vs Nifty Z-Score])</f>
        <v>279</v>
      </c>
      <c r="AU416">
        <f>_xlfn.RANK.AVG(Table2[[#This Row],[Sharpe Ratio Z-Score]],Table2[Sharpe Ratio Z-Score])</f>
        <v>486</v>
      </c>
      <c r="AV416">
        <f>(Table2[[#This Row],[Rank 1Y]]+Table2[[#This Row],[Rank 6M]]+Table2[[#This Row],[Rank Sharpe]])/3</f>
        <v>410.33333333333331</v>
      </c>
    </row>
    <row r="417" spans="1:48" x14ac:dyDescent="0.3">
      <c r="A417" t="s">
        <v>1493</v>
      </c>
      <c r="B417" t="s">
        <v>1494</v>
      </c>
      <c r="C417" t="s">
        <v>3006</v>
      </c>
      <c r="D417" t="s">
        <v>1495</v>
      </c>
      <c r="E417">
        <v>6163.1181107499997</v>
      </c>
      <c r="F417">
        <v>542.04999999999995</v>
      </c>
      <c r="G417">
        <v>8.7498616849770396</v>
      </c>
      <c r="H417">
        <f>(Table2[[#This Row],[1Y Return vs Nifty]]-AVERAGE(Table2[1Y Return vs Nifty]))/_xlfn.STDEV.P(Table2[1Y Return vs Nifty])</f>
        <v>-0.42827194146907199</v>
      </c>
      <c r="I417">
        <v>-9.3680559604797402</v>
      </c>
      <c r="J417">
        <f>(Table2[[#This Row],[1M Return vs Nifty]]-AVERAGE(Table2[1M Return vs Nifty]))/_xlfn.STDEV.P(Table2[1M Return vs Nifty])</f>
        <v>-1.161481989120321</v>
      </c>
      <c r="K417">
        <v>-17.3133709014886</v>
      </c>
      <c r="L417">
        <f>(Table2[[#This Row],[6M Return vs Nifty]]-AVERAGE(Table2[6M Return vs Nifty]))/_xlfn.STDEV.P(Table2[6M Return vs Nifty])</f>
        <v>-0.90682327321953604</v>
      </c>
      <c r="M417">
        <v>-6.5476036302813698</v>
      </c>
      <c r="N417">
        <f>(Table2[[#This Row],[1W Return vs Nifty]]-AVERAGE(Table2[1W Return vs Nifty]))/_xlfn.STDEV.P(Table2[1W Return vs Nifty])</f>
        <v>-1.107795269964182</v>
      </c>
      <c r="O417">
        <v>518.97</v>
      </c>
      <c r="P417">
        <v>521.37329716789304</v>
      </c>
      <c r="Q417">
        <v>508.35552502440498</v>
      </c>
      <c r="R417">
        <v>37.671295538549302</v>
      </c>
      <c r="S417">
        <f>(Table2[[#This Row],[Close Price]]-Table2[[#This Row],[20D EMA]])/Table2[[#This Row],[20D EMA]]</f>
        <v>4.4472705551380477E-2</v>
      </c>
      <c r="T417">
        <f>(Table2[[#This Row],[Close Price]]-Table2[[#This Row],[50D EMA]])/Table2[[#This Row],[50D EMA]]</f>
        <v>3.9658154616707547E-2</v>
      </c>
      <c r="U417">
        <f>(Table2[[#This Row],[Close Price]]-Table2[[#This Row],[200D EMA]])/Table2[[#This Row],[200D EMA]]</f>
        <v>6.6281319503663061E-2</v>
      </c>
      <c r="V417">
        <v>1.4914964868648799</v>
      </c>
      <c r="W417">
        <v>503.05</v>
      </c>
      <c r="X417">
        <v>554.70000000000005</v>
      </c>
      <c r="Y417">
        <v>499.15</v>
      </c>
      <c r="Z417">
        <v>554.70000000000005</v>
      </c>
      <c r="AA417">
        <v>406.95</v>
      </c>
      <c r="AB417">
        <v>554.70000000000005</v>
      </c>
      <c r="AC417">
        <f>(Table2[[#This Row],[Close Price]]/Table2[[#This Row],[Day Low]])-1</f>
        <v>7.7527084782824662E-2</v>
      </c>
      <c r="AD417">
        <f>(Table2[[#This Row],[Day High]]/Table2[[#This Row],[Close Price]])-1</f>
        <v>2.3337330504566101E-2</v>
      </c>
      <c r="AE417">
        <f>(Table2[[#This Row],[Close Price]]/Table2[[#This Row],[Current Week Low]])-1</f>
        <v>8.5946108384253206E-2</v>
      </c>
      <c r="AF417">
        <f>(Table2[[#This Row],[Current Week High]]/Table2[[#This Row],[Close Price]])-1</f>
        <v>2.3337330504566101E-2</v>
      </c>
      <c r="AG417">
        <f>(Table2[[#This Row],[Close Price]]/Table2[[#This Row],[Current Month Low]])-1</f>
        <v>0.3319818159479051</v>
      </c>
      <c r="AH417">
        <f>(Table2[[#This Row],[Current Month High]]/Table2[[#This Row],[Close Price]])-1</f>
        <v>2.3337330504566101E-2</v>
      </c>
      <c r="AI417">
        <v>26.731851305230101</v>
      </c>
      <c r="AJ417">
        <v>37.733451912082302</v>
      </c>
      <c r="AK417" t="str">
        <f>IF(AND(Table2[[#This Row],[20D EMA]]&gt;Table2[[#This Row],[50D EMA]],Table2[[#This Row],[50D EMA]]&gt;Table2[[#This Row],[200D EMA]]),"Uptrend","Downtrend/NoTrend")</f>
        <v>Downtrend/NoTrend</v>
      </c>
      <c r="AL417">
        <v>-0.06</v>
      </c>
      <c r="AM417" t="s">
        <v>3034</v>
      </c>
      <c r="AN417">
        <v>8.18</v>
      </c>
      <c r="AO417" t="s">
        <v>3033</v>
      </c>
      <c r="AP417">
        <v>0.120413889538782</v>
      </c>
      <c r="AQ417">
        <f>(Table2[[#This Row],[Sharpe Ratio]]-AVERAGE(Table2[Sharpe Ratio]))/_xlfn.STDEV.P(Table2[Sharpe Ratio])</f>
        <v>0.71593149075691453</v>
      </c>
      <c r="AR4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7">
        <f>_xlfn.RANK.AVG(Table2[[#This Row],[1Y Return vs Nifty Z-Score]],Table2[1Y Return vs Nifty Z-Score])</f>
        <v>443</v>
      </c>
      <c r="AT417">
        <f>_xlfn.RANK.AVG(Table2[[#This Row],[6M Return vs Nifty Z-Score]],Table2[6M Return vs Nifty Z-Score])</f>
        <v>618</v>
      </c>
      <c r="AU417">
        <f>_xlfn.RANK.AVG(Table2[[#This Row],[Sharpe Ratio Z-Score]],Table2[Sharpe Ratio Z-Score])</f>
        <v>173</v>
      </c>
      <c r="AV417">
        <f>(Table2[[#This Row],[Rank 1Y]]+Table2[[#This Row],[Rank 6M]]+Table2[[#This Row],[Rank Sharpe]])/3</f>
        <v>411.33333333333331</v>
      </c>
    </row>
    <row r="418" spans="1:48" x14ac:dyDescent="0.3">
      <c r="A418" t="s">
        <v>1888</v>
      </c>
      <c r="B418" t="s">
        <v>1889</v>
      </c>
      <c r="C418" t="s">
        <v>602</v>
      </c>
      <c r="D418" t="s">
        <v>471</v>
      </c>
      <c r="E418">
        <v>3387.29371554</v>
      </c>
      <c r="F418">
        <v>541.85</v>
      </c>
      <c r="G418">
        <v>3.00726044753161</v>
      </c>
      <c r="H418">
        <f>(Table2[[#This Row],[1Y Return vs Nifty]]-AVERAGE(Table2[1Y Return vs Nifty]))/_xlfn.STDEV.P(Table2[1Y Return vs Nifty])</f>
        <v>-0.49637985746001961</v>
      </c>
      <c r="I418">
        <v>2.1968668078997902</v>
      </c>
      <c r="J418">
        <f>(Table2[[#This Row],[1M Return vs Nifty]]-AVERAGE(Table2[1M Return vs Nifty]))/_xlfn.STDEV.P(Table2[1M Return vs Nifty])</f>
        <v>-4.6078788963226876E-2</v>
      </c>
      <c r="K418">
        <v>34.533294635429101</v>
      </c>
      <c r="L418">
        <f>(Table2[[#This Row],[6M Return vs Nifty]]-AVERAGE(Table2[6M Return vs Nifty]))/_xlfn.STDEV.P(Table2[6M Return vs Nifty])</f>
        <v>0.66574914489375192</v>
      </c>
      <c r="M418">
        <v>-4.4376984817882903</v>
      </c>
      <c r="N418">
        <f>(Table2[[#This Row],[1W Return vs Nifty]]-AVERAGE(Table2[1W Return vs Nifty]))/_xlfn.STDEV.P(Table2[1W Return vs Nifty])</f>
        <v>-0.64307970575796436</v>
      </c>
      <c r="O418">
        <v>525.62</v>
      </c>
      <c r="P418">
        <v>487.49788668923401</v>
      </c>
      <c r="Q418">
        <v>433.48297026770899</v>
      </c>
      <c r="R418">
        <v>53.247137040115803</v>
      </c>
      <c r="S418">
        <f>(Table2[[#This Row],[Close Price]]-Table2[[#This Row],[20D EMA]])/Table2[[#This Row],[20D EMA]]</f>
        <v>3.0877820478672841E-2</v>
      </c>
      <c r="T418">
        <f>(Table2[[#This Row],[Close Price]]-Table2[[#This Row],[50D EMA]])/Table2[[#This Row],[50D EMA]]</f>
        <v>0.1114919978010365</v>
      </c>
      <c r="U418">
        <f>(Table2[[#This Row],[Close Price]]-Table2[[#This Row],[200D EMA]])/Table2[[#This Row],[200D EMA]]</f>
        <v>0.24999143487774406</v>
      </c>
      <c r="V418">
        <v>1.9198926699369601</v>
      </c>
      <c r="W418">
        <v>535</v>
      </c>
      <c r="X418">
        <v>548.70000000000005</v>
      </c>
      <c r="Y418">
        <v>517</v>
      </c>
      <c r="Z418">
        <v>548.70000000000005</v>
      </c>
      <c r="AA418">
        <v>423.6</v>
      </c>
      <c r="AB418">
        <v>571.65</v>
      </c>
      <c r="AC418">
        <f>(Table2[[#This Row],[Close Price]]/Table2[[#This Row],[Day Low]])-1</f>
        <v>1.2803738317757052E-2</v>
      </c>
      <c r="AD418">
        <f>(Table2[[#This Row],[Day High]]/Table2[[#This Row],[Close Price]])-1</f>
        <v>1.2641875057672891E-2</v>
      </c>
      <c r="AE418">
        <f>(Table2[[#This Row],[Close Price]]/Table2[[#This Row],[Current Week Low]])-1</f>
        <v>4.8065764023210944E-2</v>
      </c>
      <c r="AF418">
        <f>(Table2[[#This Row],[Current Week High]]/Table2[[#This Row],[Close Price]])-1</f>
        <v>1.2641875057672891E-2</v>
      </c>
      <c r="AG418">
        <f>(Table2[[#This Row],[Close Price]]/Table2[[#This Row],[Current Month Low]])-1</f>
        <v>0.27915486307837578</v>
      </c>
      <c r="AH418">
        <f>(Table2[[#This Row],[Current Month High]]/Table2[[#This Row],[Close Price]])-1</f>
        <v>5.4996770323890276E-2</v>
      </c>
      <c r="AI418">
        <v>5.4996770323890196</v>
      </c>
      <c r="AJ418">
        <v>64.696048632218805</v>
      </c>
      <c r="AK418" t="str">
        <f>IF(AND(Table2[[#This Row],[20D EMA]]&gt;Table2[[#This Row],[50D EMA]],Table2[[#This Row],[50D EMA]]&gt;Table2[[#This Row],[200D EMA]]),"Uptrend","Downtrend/NoTrend")</f>
        <v>Uptrend</v>
      </c>
      <c r="AL418">
        <v>0.24</v>
      </c>
      <c r="AM418" t="s">
        <v>3033</v>
      </c>
      <c r="AN418">
        <v>-1.64</v>
      </c>
      <c r="AO418" t="s">
        <v>3034</v>
      </c>
      <c r="AP418">
        <v>-3.0623790745498002E-2</v>
      </c>
      <c r="AQ418">
        <f>(Table2[[#This Row],[Sharpe Ratio]]-AVERAGE(Table2[Sharpe Ratio]))/_xlfn.STDEV.P(Table2[Sharpe Ratio])</f>
        <v>-0.9939894525831886</v>
      </c>
      <c r="AR4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-1.5137786598706475</v>
      </c>
      <c r="AS418">
        <f>_xlfn.RANK.AVG(Table2[[#This Row],[1Y Return vs Nifty Z-Score]],Table2[1Y Return vs Nifty Z-Score])</f>
        <v>477</v>
      </c>
      <c r="AT418">
        <f>_xlfn.RANK.AVG(Table2[[#This Row],[6M Return vs Nifty Z-Score]],Table2[6M Return vs Nifty Z-Score])</f>
        <v>151</v>
      </c>
      <c r="AU418">
        <f>_xlfn.RANK.AVG(Table2[[#This Row],[Sharpe Ratio Z-Score]],Table2[Sharpe Ratio Z-Score])</f>
        <v>606</v>
      </c>
      <c r="AV418">
        <f>(Table2[[#This Row],[Rank 1Y]]+Table2[[#This Row],[Rank 6M]]+Table2[[#This Row],[Rank Sharpe]])/3</f>
        <v>411.33333333333331</v>
      </c>
    </row>
    <row r="419" spans="1:48" x14ac:dyDescent="0.3">
      <c r="A419" t="s">
        <v>503</v>
      </c>
      <c r="B419" t="s">
        <v>504</v>
      </c>
      <c r="C419" t="s">
        <v>2994</v>
      </c>
      <c r="D419" t="s">
        <v>505</v>
      </c>
      <c r="E419">
        <v>40601.609014349997</v>
      </c>
      <c r="F419">
        <v>352.15</v>
      </c>
      <c r="G419">
        <v>19.059005437523499</v>
      </c>
      <c r="H419">
        <f>(Table2[[#This Row],[1Y Return vs Nifty]]-AVERAGE(Table2[1Y Return vs Nifty]))/_xlfn.STDEV.P(Table2[1Y Return vs Nifty])</f>
        <v>-0.30600430218764813</v>
      </c>
      <c r="I419">
        <v>3.5223424449943299</v>
      </c>
      <c r="J419">
        <f>(Table2[[#This Row],[1M Return vs Nifty]]-AVERAGE(Table2[1M Return vs Nifty]))/_xlfn.STDEV.P(Table2[1M Return vs Nifty])</f>
        <v>8.1759485183127062E-2</v>
      </c>
      <c r="K419">
        <v>29.173365041874401</v>
      </c>
      <c r="L419">
        <f>(Table2[[#This Row],[6M Return vs Nifty]]-AVERAGE(Table2[6M Return vs Nifty]))/_xlfn.STDEV.P(Table2[6M Return vs Nifty])</f>
        <v>0.5031759619404248</v>
      </c>
      <c r="M419">
        <v>1.86659433659026</v>
      </c>
      <c r="N419">
        <f>(Table2[[#This Row],[1W Return vs Nifty]]-AVERAGE(Table2[1W Return vs Nifty]))/_xlfn.STDEV.P(Table2[1W Return vs Nifty])</f>
        <v>0.7454675453383347</v>
      </c>
      <c r="O419">
        <v>331.97</v>
      </c>
      <c r="P419">
        <v>314.40337439233599</v>
      </c>
      <c r="Q419">
        <v>281.76870145158</v>
      </c>
      <c r="R419">
        <v>57.452877918036101</v>
      </c>
      <c r="S419">
        <f>(Table2[[#This Row],[Close Price]]-Table2[[#This Row],[20D EMA]])/Table2[[#This Row],[20D EMA]]</f>
        <v>6.0788625478205703E-2</v>
      </c>
      <c r="T419">
        <f>(Table2[[#This Row],[Close Price]]-Table2[[#This Row],[50D EMA]])/Table2[[#This Row],[50D EMA]]</f>
        <v>0.12005795319665027</v>
      </c>
      <c r="U419">
        <f>(Table2[[#This Row],[Close Price]]-Table2[[#This Row],[200D EMA]])/Table2[[#This Row],[200D EMA]]</f>
        <v>0.24978394756351077</v>
      </c>
      <c r="V419">
        <v>0.65414704385593303</v>
      </c>
      <c r="W419">
        <v>336.5</v>
      </c>
      <c r="X419">
        <v>353.95</v>
      </c>
      <c r="Y419">
        <v>336.3</v>
      </c>
      <c r="Z419">
        <v>353.95</v>
      </c>
      <c r="AA419">
        <v>269.55</v>
      </c>
      <c r="AB419">
        <v>353.95</v>
      </c>
      <c r="AC419">
        <f>(Table2[[#This Row],[Close Price]]/Table2[[#This Row],[Day Low]])-1</f>
        <v>4.6508172362555555E-2</v>
      </c>
      <c r="AD419">
        <f>(Table2[[#This Row],[Day High]]/Table2[[#This Row],[Close Price]])-1</f>
        <v>5.1114581854323493E-3</v>
      </c>
      <c r="AE419">
        <f>(Table2[[#This Row],[Close Price]]/Table2[[#This Row],[Current Week Low]])-1</f>
        <v>4.7130538209931405E-2</v>
      </c>
      <c r="AF419">
        <f>(Table2[[#This Row],[Current Week High]]/Table2[[#This Row],[Close Price]])-1</f>
        <v>5.1114581854323493E-3</v>
      </c>
      <c r="AG419">
        <f>(Table2[[#This Row],[Close Price]]/Table2[[#This Row],[Current Month Low]])-1</f>
        <v>0.30643665368206263</v>
      </c>
      <c r="AH419">
        <f>(Table2[[#This Row],[Current Month High]]/Table2[[#This Row],[Close Price]])-1</f>
        <v>5.1114581854323493E-3</v>
      </c>
      <c r="AI419">
        <v>0.51114581854323404</v>
      </c>
      <c r="AJ419">
        <v>61.908045977011497</v>
      </c>
      <c r="AK419" t="str">
        <f>IF(AND(Table2[[#This Row],[20D EMA]]&gt;Table2[[#This Row],[50D EMA]],Table2[[#This Row],[50D EMA]]&gt;Table2[[#This Row],[200D EMA]]),"Uptrend","Downtrend/NoTrend")</f>
        <v>Uptrend</v>
      </c>
      <c r="AL419">
        <v>0.28000000000000003</v>
      </c>
      <c r="AM419" t="s">
        <v>3033</v>
      </c>
      <c r="AN419">
        <v>4.8099999999999996</v>
      </c>
      <c r="AO419" t="s">
        <v>3033</v>
      </c>
      <c r="AP419">
        <v>-6.7746109778431998E-2</v>
      </c>
      <c r="AQ419">
        <f>(Table2[[#This Row],[Sharpe Ratio]]-AVERAGE(Table2[Sharpe Ratio]))/_xlfn.STDEV.P(Table2[Sharpe Ratio])</f>
        <v>-1.4142569690088456</v>
      </c>
      <c r="AR4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-0.3898582787346071</v>
      </c>
      <c r="AS419">
        <f>_xlfn.RANK.AVG(Table2[[#This Row],[1Y Return vs Nifty Z-Score]],Table2[1Y Return vs Nifty Z-Score])</f>
        <v>389</v>
      </c>
      <c r="AT419">
        <f>_xlfn.RANK.AVG(Table2[[#This Row],[6M Return vs Nifty Z-Score]],Table2[6M Return vs Nifty Z-Score])</f>
        <v>182</v>
      </c>
      <c r="AU419">
        <f>_xlfn.RANK.AVG(Table2[[#This Row],[Sharpe Ratio Z-Score]],Table2[Sharpe Ratio Z-Score])</f>
        <v>666</v>
      </c>
      <c r="AV419">
        <f>(Table2[[#This Row],[Rank 1Y]]+Table2[[#This Row],[Rank 6M]]+Table2[[#This Row],[Rank Sharpe]])/3</f>
        <v>412.33333333333331</v>
      </c>
    </row>
    <row r="420" spans="1:48" x14ac:dyDescent="0.3">
      <c r="A420" t="s">
        <v>933</v>
      </c>
      <c r="B420" t="s">
        <v>934</v>
      </c>
      <c r="C420" t="s">
        <v>2986</v>
      </c>
      <c r="D420" t="s">
        <v>182</v>
      </c>
      <c r="E420">
        <v>14775.18003324</v>
      </c>
      <c r="F420">
        <v>1499.85</v>
      </c>
      <c r="G420">
        <v>18.014798654183299</v>
      </c>
      <c r="H420">
        <f>(Table2[[#This Row],[1Y Return vs Nifty]]-AVERAGE(Table2[1Y Return vs Nifty]))/_xlfn.STDEV.P(Table2[1Y Return vs Nifty])</f>
        <v>-0.31838871561569054</v>
      </c>
      <c r="I420">
        <v>10.953192661166799</v>
      </c>
      <c r="J420">
        <f>(Table2[[#This Row],[1M Return vs Nifty]]-AVERAGE(Table2[1M Return vs Nifty]))/_xlfn.STDEV.P(Table2[1M Return vs Nifty])</f>
        <v>0.79844339885946314</v>
      </c>
      <c r="K420">
        <v>14.711170939641301</v>
      </c>
      <c r="L420">
        <f>(Table2[[#This Row],[6M Return vs Nifty]]-AVERAGE(Table2[6M Return vs Nifty]))/_xlfn.STDEV.P(Table2[6M Return vs Nifty])</f>
        <v>6.4520026885579729E-2</v>
      </c>
      <c r="M420">
        <v>-0.27537864817364499</v>
      </c>
      <c r="N420">
        <f>(Table2[[#This Row],[1W Return vs Nifty]]-AVERAGE(Table2[1W Return vs Nifty]))/_xlfn.STDEV.P(Table2[1W Return vs Nifty])</f>
        <v>0.27368890408521152</v>
      </c>
      <c r="O420">
        <v>1430.99</v>
      </c>
      <c r="P420">
        <v>1394.9094926068301</v>
      </c>
      <c r="Q420">
        <v>1284.2103593797499</v>
      </c>
      <c r="R420">
        <v>68.552884773245097</v>
      </c>
      <c r="S420">
        <f>(Table2[[#This Row],[Close Price]]-Table2[[#This Row],[20D EMA]])/Table2[[#This Row],[20D EMA]]</f>
        <v>4.8120531939426482E-2</v>
      </c>
      <c r="T420">
        <f>(Table2[[#This Row],[Close Price]]-Table2[[#This Row],[50D EMA]])/Table2[[#This Row],[50D EMA]]</f>
        <v>7.523105115375997E-2</v>
      </c>
      <c r="U420">
        <f>(Table2[[#This Row],[Close Price]]-Table2[[#This Row],[200D EMA]])/Table2[[#This Row],[200D EMA]]</f>
        <v>0.16791613542535197</v>
      </c>
      <c r="V420">
        <v>1.06927968769209</v>
      </c>
      <c r="W420">
        <v>1487.2</v>
      </c>
      <c r="X420">
        <v>1506.55</v>
      </c>
      <c r="Y420">
        <v>1459.5</v>
      </c>
      <c r="Z420">
        <v>1510.45</v>
      </c>
      <c r="AA420">
        <v>1180.3499999999999</v>
      </c>
      <c r="AB420">
        <v>1529</v>
      </c>
      <c r="AC420">
        <f>(Table2[[#This Row],[Close Price]]/Table2[[#This Row],[Day Low]])-1</f>
        <v>8.5059171597632321E-3</v>
      </c>
      <c r="AD420">
        <f>(Table2[[#This Row],[Day High]]/Table2[[#This Row],[Close Price]])-1</f>
        <v>4.4671133780045391E-3</v>
      </c>
      <c r="AE420">
        <f>(Table2[[#This Row],[Close Price]]/Table2[[#This Row],[Current Week Low]])-1</f>
        <v>2.7646454265159326E-2</v>
      </c>
      <c r="AF420">
        <f>(Table2[[#This Row],[Current Week High]]/Table2[[#This Row],[Close Price]])-1</f>
        <v>7.0673734040072045E-3</v>
      </c>
      <c r="AG420">
        <f>(Table2[[#This Row],[Close Price]]/Table2[[#This Row],[Current Month Low]])-1</f>
        <v>0.27068242470453674</v>
      </c>
      <c r="AH420">
        <f>(Table2[[#This Row],[Current Month High]]/Table2[[#This Row],[Close Price]])-1</f>
        <v>1.9435276861019535E-2</v>
      </c>
      <c r="AI420">
        <v>5.3438677201053499</v>
      </c>
      <c r="AJ420">
        <v>54.536087785276301</v>
      </c>
      <c r="AK420" t="str">
        <f>IF(AND(Table2[[#This Row],[20D EMA]]&gt;Table2[[#This Row],[50D EMA]],Table2[[#This Row],[50D EMA]]&gt;Table2[[#This Row],[200D EMA]]),"Uptrend","Downtrend/NoTrend")</f>
        <v>Uptrend</v>
      </c>
      <c r="AL420">
        <v>0.04</v>
      </c>
      <c r="AM420" t="s">
        <v>3033</v>
      </c>
      <c r="AN420">
        <v>8.6</v>
      </c>
      <c r="AO420" t="s">
        <v>3033</v>
      </c>
      <c r="AP420">
        <v>-4.5849626219719997E-3</v>
      </c>
      <c r="AQ420">
        <f>(Table2[[#This Row],[Sharpe Ratio]]-AVERAGE(Table2[Sharpe Ratio]))/_xlfn.STDEV.P(Table2[Sharpe Ratio])</f>
        <v>-0.69919985130854245</v>
      </c>
      <c r="AR4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0.11906376290602133</v>
      </c>
      <c r="AS420">
        <f>_xlfn.RANK.AVG(Table2[[#This Row],[1Y Return vs Nifty Z-Score]],Table2[1Y Return vs Nifty Z-Score])</f>
        <v>400</v>
      </c>
      <c r="AT420">
        <f>_xlfn.RANK.AVG(Table2[[#This Row],[6M Return vs Nifty Z-Score]],Table2[6M Return vs Nifty Z-Score])</f>
        <v>281</v>
      </c>
      <c r="AU420">
        <f>_xlfn.RANK.AVG(Table2[[#This Row],[Sharpe Ratio Z-Score]],Table2[Sharpe Ratio Z-Score])</f>
        <v>557</v>
      </c>
      <c r="AV420">
        <f>(Table2[[#This Row],[Rank 1Y]]+Table2[[#This Row],[Rank 6M]]+Table2[[#This Row],[Rank Sharpe]])/3</f>
        <v>412.66666666666669</v>
      </c>
    </row>
    <row r="421" spans="1:48" x14ac:dyDescent="0.3">
      <c r="A421" t="s">
        <v>2060</v>
      </c>
      <c r="B421" t="s">
        <v>2061</v>
      </c>
      <c r="C421" t="s">
        <v>3002</v>
      </c>
      <c r="D421" t="s">
        <v>284</v>
      </c>
      <c r="E421">
        <v>2747.52351</v>
      </c>
      <c r="F421">
        <v>889.75</v>
      </c>
      <c r="G421">
        <v>18.651759918116198</v>
      </c>
      <c r="H421">
        <f>(Table2[[#This Row],[1Y Return vs Nifty]]-AVERAGE(Table2[1Y Return vs Nifty]))/_xlfn.STDEV.P(Table2[1Y Return vs Nifty])</f>
        <v>-0.31083428122965817</v>
      </c>
      <c r="I421">
        <v>6.1279351637355903</v>
      </c>
      <c r="J421">
        <f>(Table2[[#This Row],[1M Return vs Nifty]]-AVERAGE(Table2[1M Return vs Nifty]))/_xlfn.STDEV.P(Table2[1M Return vs Nifty])</f>
        <v>0.33306133258813592</v>
      </c>
      <c r="K421">
        <v>6.3393230775619003</v>
      </c>
      <c r="L421">
        <f>(Table2[[#This Row],[6M Return vs Nifty]]-AVERAGE(Table2[6M Return vs Nifty]))/_xlfn.STDEV.P(Table2[6M Return vs Nifty])</f>
        <v>-0.18940830004168069</v>
      </c>
      <c r="M421">
        <v>-3.4450065266483598</v>
      </c>
      <c r="N421">
        <f>(Table2[[#This Row],[1W Return vs Nifty]]-AVERAGE(Table2[1W Return vs Nifty]))/_xlfn.STDEV.P(Table2[1W Return vs Nifty])</f>
        <v>-0.42443508927114915</v>
      </c>
      <c r="O421">
        <v>865.48</v>
      </c>
      <c r="P421">
        <v>838.27825151520597</v>
      </c>
      <c r="Q421">
        <v>795.15041606461295</v>
      </c>
      <c r="R421">
        <v>55.916474218886599</v>
      </c>
      <c r="S421">
        <f>(Table2[[#This Row],[Close Price]]-Table2[[#This Row],[20D EMA]])/Table2[[#This Row],[20D EMA]]</f>
        <v>2.8042242455053823E-2</v>
      </c>
      <c r="T421">
        <f>(Table2[[#This Row],[Close Price]]-Table2[[#This Row],[50D EMA]])/Table2[[#This Row],[50D EMA]]</f>
        <v>6.1401746248047999E-2</v>
      </c>
      <c r="U421">
        <f>(Table2[[#This Row],[Close Price]]-Table2[[#This Row],[200D EMA]])/Table2[[#This Row],[200D EMA]]</f>
        <v>0.11897067777890717</v>
      </c>
      <c r="V421">
        <v>1.6747436600902501</v>
      </c>
      <c r="W421">
        <v>882.3</v>
      </c>
      <c r="X421">
        <v>908</v>
      </c>
      <c r="Y421">
        <v>878</v>
      </c>
      <c r="Z421">
        <v>911.35</v>
      </c>
      <c r="AA421">
        <v>678.55</v>
      </c>
      <c r="AB421">
        <v>928.25</v>
      </c>
      <c r="AC421">
        <f>(Table2[[#This Row],[Close Price]]/Table2[[#This Row],[Day Low]])-1</f>
        <v>8.4438399637312145E-3</v>
      </c>
      <c r="AD421">
        <f>(Table2[[#This Row],[Day High]]/Table2[[#This Row],[Close Price]])-1</f>
        <v>2.0511379601011459E-2</v>
      </c>
      <c r="AE421">
        <f>(Table2[[#This Row],[Close Price]]/Table2[[#This Row],[Current Week Low]])-1</f>
        <v>1.3382687927107062E-2</v>
      </c>
      <c r="AF421">
        <f>(Table2[[#This Row],[Current Week High]]/Table2[[#This Row],[Close Price]])-1</f>
        <v>2.4276482157909562E-2</v>
      </c>
      <c r="AG421">
        <f>(Table2[[#This Row],[Close Price]]/Table2[[#This Row],[Current Month Low]])-1</f>
        <v>0.31125193427160869</v>
      </c>
      <c r="AH421">
        <f>(Table2[[#This Row],[Current Month High]]/Table2[[#This Row],[Close Price]])-1</f>
        <v>4.3270581624051729E-2</v>
      </c>
      <c r="AI421">
        <v>9.6937341949985907</v>
      </c>
      <c r="AJ421">
        <v>50.664634662602602</v>
      </c>
      <c r="AK421" t="str">
        <f>IF(AND(Table2[[#This Row],[20D EMA]]&gt;Table2[[#This Row],[50D EMA]],Table2[[#This Row],[50D EMA]]&gt;Table2[[#This Row],[200D EMA]]),"Uptrend","Downtrend/NoTrend")</f>
        <v>Uptrend</v>
      </c>
      <c r="AL421">
        <v>-0.02</v>
      </c>
      <c r="AM421" t="s">
        <v>3034</v>
      </c>
      <c r="AN421">
        <v>2.25</v>
      </c>
      <c r="AO421" t="s">
        <v>3033</v>
      </c>
      <c r="AP421">
        <v>1.0096866710053999E-2</v>
      </c>
      <c r="AQ421">
        <f>(Table2[[#This Row],[Sharpe Ratio]]-AVERAGE(Table2[Sharpe Ratio]))/_xlfn.STDEV.P(Table2[Sharpe Ratio])</f>
        <v>-0.53298459022849531</v>
      </c>
      <c r="AR4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-1.1246009281828475</v>
      </c>
      <c r="AS421">
        <f>_xlfn.RANK.AVG(Table2[[#This Row],[1Y Return vs Nifty Z-Score]],Table2[1Y Return vs Nifty Z-Score])</f>
        <v>393</v>
      </c>
      <c r="AT421">
        <f>_xlfn.RANK.AVG(Table2[[#This Row],[6M Return vs Nifty Z-Score]],Table2[6M Return vs Nifty Z-Score])</f>
        <v>366</v>
      </c>
      <c r="AU421">
        <f>_xlfn.RANK.AVG(Table2[[#This Row],[Sharpe Ratio Z-Score]],Table2[Sharpe Ratio Z-Score])</f>
        <v>483</v>
      </c>
      <c r="AV421">
        <f>(Table2[[#This Row],[Rank 1Y]]+Table2[[#This Row],[Rank 6M]]+Table2[[#This Row],[Rank Sharpe]])/3</f>
        <v>414</v>
      </c>
    </row>
    <row r="422" spans="1:48" x14ac:dyDescent="0.3">
      <c r="A422" t="s">
        <v>1990</v>
      </c>
      <c r="B422" t="s">
        <v>1991</v>
      </c>
      <c r="C422" t="s">
        <v>2988</v>
      </c>
      <c r="D422" t="s">
        <v>607</v>
      </c>
      <c r="E422">
        <v>3007.1785593300001</v>
      </c>
      <c r="F422">
        <v>51.64</v>
      </c>
      <c r="G422">
        <v>27.8414324993863</v>
      </c>
      <c r="H422">
        <f>(Table2[[#This Row],[1Y Return vs Nifty]]-AVERAGE(Table2[1Y Return vs Nifty]))/_xlfn.STDEV.P(Table2[1Y Return vs Nifty])</f>
        <v>-0.2018436997370309</v>
      </c>
      <c r="I422">
        <v>7.9030024408474002</v>
      </c>
      <c r="J422">
        <f>(Table2[[#This Row],[1M Return vs Nifty]]-AVERAGE(Table2[1M Return vs Nifty]))/_xlfn.STDEV.P(Table2[1M Return vs Nifty])</f>
        <v>0.50426141416568693</v>
      </c>
      <c r="K422">
        <v>17.9402282688235</v>
      </c>
      <c r="L422">
        <f>(Table2[[#This Row],[6M Return vs Nifty]]-AVERAGE(Table2[6M Return vs Nifty]))/_xlfn.STDEV.P(Table2[6M Return vs Nifty])</f>
        <v>0.16246126263897107</v>
      </c>
      <c r="M422">
        <v>1.8838057276147699</v>
      </c>
      <c r="N422">
        <f>(Table2[[#This Row],[1W Return vs Nifty]]-AVERAGE(Table2[1W Return vs Nifty]))/_xlfn.STDEV.P(Table2[1W Return vs Nifty])</f>
        <v>0.74925842726325986</v>
      </c>
      <c r="O422">
        <v>47.99</v>
      </c>
      <c r="P422">
        <v>46.519674720067101</v>
      </c>
      <c r="Q422">
        <v>43.328851648575601</v>
      </c>
      <c r="R422">
        <v>67.643256569689896</v>
      </c>
      <c r="S422">
        <f>(Table2[[#This Row],[Close Price]]-Table2[[#This Row],[20D EMA]])/Table2[[#This Row],[20D EMA]]</f>
        <v>7.6057511981662815E-2</v>
      </c>
      <c r="T422">
        <f>(Table2[[#This Row],[Close Price]]-Table2[[#This Row],[50D EMA]])/Table2[[#This Row],[50D EMA]]</f>
        <v>0.11006795104962663</v>
      </c>
      <c r="U422">
        <f>(Table2[[#This Row],[Close Price]]-Table2[[#This Row],[200D EMA]])/Table2[[#This Row],[200D EMA]]</f>
        <v>0.19181556942318875</v>
      </c>
      <c r="V422">
        <v>0.90518663584727499</v>
      </c>
      <c r="W422">
        <v>50.41</v>
      </c>
      <c r="X422">
        <v>52.5</v>
      </c>
      <c r="Y422">
        <v>47.9</v>
      </c>
      <c r="Z422">
        <v>53.6</v>
      </c>
      <c r="AA422">
        <v>37</v>
      </c>
      <c r="AB422">
        <v>53.6</v>
      </c>
      <c r="AC422">
        <f>(Table2[[#This Row],[Close Price]]/Table2[[#This Row],[Day Low]])-1</f>
        <v>2.4399920650664653E-2</v>
      </c>
      <c r="AD422">
        <f>(Table2[[#This Row],[Day High]]/Table2[[#This Row],[Close Price]])-1</f>
        <v>1.6653756777691653E-2</v>
      </c>
      <c r="AE422">
        <f>(Table2[[#This Row],[Close Price]]/Table2[[#This Row],[Current Week Low]])-1</f>
        <v>7.8079331941544927E-2</v>
      </c>
      <c r="AF422">
        <f>(Table2[[#This Row],[Current Week High]]/Table2[[#This Row],[Close Price]])-1</f>
        <v>3.7955073586367183E-2</v>
      </c>
      <c r="AG422">
        <f>(Table2[[#This Row],[Close Price]]/Table2[[#This Row],[Current Month Low]])-1</f>
        <v>0.39567567567567563</v>
      </c>
      <c r="AH422">
        <f>(Table2[[#This Row],[Current Month High]]/Table2[[#This Row],[Close Price]])-1</f>
        <v>3.7955073586367183E-2</v>
      </c>
      <c r="AI422">
        <v>9.9922540666150095</v>
      </c>
      <c r="AJ422">
        <v>72.709030100334402</v>
      </c>
      <c r="AK422" t="str">
        <f>IF(AND(Table2[[#This Row],[20D EMA]]&gt;Table2[[#This Row],[50D EMA]],Table2[[#This Row],[50D EMA]]&gt;Table2[[#This Row],[200D EMA]]),"Uptrend","Downtrend/NoTrend")</f>
        <v>Uptrend</v>
      </c>
      <c r="AL422">
        <v>0.14000000000000001</v>
      </c>
      <c r="AM422" t="s">
        <v>3033</v>
      </c>
      <c r="AN422">
        <v>19.95</v>
      </c>
      <c r="AO422" t="s">
        <v>3033</v>
      </c>
      <c r="AP422">
        <v>-5.2541112047926997E-2</v>
      </c>
      <c r="AQ422">
        <f>(Table2[[#This Row],[Sharpe Ratio]]-AVERAGE(Table2[Sharpe Ratio]))/_xlfn.STDEV.P(Table2[Sharpe Ratio])</f>
        <v>-1.2421188375578474</v>
      </c>
      <c r="AR4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-2.798143322696045E-2</v>
      </c>
      <c r="AS422">
        <f>_xlfn.RANK.AVG(Table2[[#This Row],[1Y Return vs Nifty Z-Score]],Table2[1Y Return vs Nifty Z-Score])</f>
        <v>343</v>
      </c>
      <c r="AT422">
        <f>_xlfn.RANK.AVG(Table2[[#This Row],[6M Return vs Nifty Z-Score]],Table2[6M Return vs Nifty Z-Score])</f>
        <v>257</v>
      </c>
      <c r="AU422">
        <f>_xlfn.RANK.AVG(Table2[[#This Row],[Sharpe Ratio Z-Score]],Table2[Sharpe Ratio Z-Score])</f>
        <v>642</v>
      </c>
      <c r="AV422">
        <f>(Table2[[#This Row],[Rank 1Y]]+Table2[[#This Row],[Rank 6M]]+Table2[[#This Row],[Rank Sharpe]])/3</f>
        <v>414</v>
      </c>
    </row>
    <row r="423" spans="1:48" x14ac:dyDescent="0.3">
      <c r="A423" t="s">
        <v>1234</v>
      </c>
      <c r="B423" t="s">
        <v>1235</v>
      </c>
      <c r="C423" t="s">
        <v>2999</v>
      </c>
      <c r="D423" t="s">
        <v>149</v>
      </c>
      <c r="E423">
        <v>8744.2669966499998</v>
      </c>
      <c r="F423">
        <v>1070.8499999999999</v>
      </c>
      <c r="G423">
        <v>11.5153324674332</v>
      </c>
      <c r="H423">
        <f>(Table2[[#This Row],[1Y Return vs Nifty]]-AVERAGE(Table2[1Y Return vs Nifty]))/_xlfn.STDEV.P(Table2[1Y Return vs Nifty])</f>
        <v>-0.39547313759274166</v>
      </c>
      <c r="I423">
        <v>4.5453805462572996</v>
      </c>
      <c r="J423">
        <f>(Table2[[#This Row],[1M Return vs Nifty]]-AVERAGE(Table2[1M Return vs Nifty]))/_xlfn.STDEV.P(Table2[1M Return vs Nifty])</f>
        <v>0.18042853770385081</v>
      </c>
      <c r="K423">
        <v>23.673923910278901</v>
      </c>
      <c r="L423">
        <f>(Table2[[#This Row],[6M Return vs Nifty]]-AVERAGE(Table2[6M Return vs Nifty]))/_xlfn.STDEV.P(Table2[6M Return vs Nifty])</f>
        <v>0.33637122437390243</v>
      </c>
      <c r="M423">
        <v>-0.19483642622107</v>
      </c>
      <c r="N423">
        <f>(Table2[[#This Row],[1W Return vs Nifty]]-AVERAGE(Table2[1W Return vs Nifty]))/_xlfn.STDEV.P(Table2[1W Return vs Nifty])</f>
        <v>0.29142867032249747</v>
      </c>
      <c r="O423">
        <v>1005.62</v>
      </c>
      <c r="P423">
        <v>981.15721553416904</v>
      </c>
      <c r="Q423">
        <v>874.86795837223201</v>
      </c>
      <c r="R423">
        <v>60.566849268706399</v>
      </c>
      <c r="S423">
        <f>(Table2[[#This Row],[Close Price]]-Table2[[#This Row],[20D EMA]])/Table2[[#This Row],[20D EMA]]</f>
        <v>6.4865456136512706E-2</v>
      </c>
      <c r="T423">
        <f>(Table2[[#This Row],[Close Price]]-Table2[[#This Row],[50D EMA]])/Table2[[#This Row],[50D EMA]]</f>
        <v>9.141530332322903E-2</v>
      </c>
      <c r="U423">
        <f>(Table2[[#This Row],[Close Price]]-Table2[[#This Row],[200D EMA]])/Table2[[#This Row],[200D EMA]]</f>
        <v>0.22401328080686547</v>
      </c>
      <c r="V423">
        <v>0.475271811933972</v>
      </c>
      <c r="W423">
        <v>1028.25</v>
      </c>
      <c r="X423">
        <v>1093.3</v>
      </c>
      <c r="Y423">
        <v>979.65</v>
      </c>
      <c r="Z423">
        <v>1093.3</v>
      </c>
      <c r="AA423">
        <v>850</v>
      </c>
      <c r="AB423">
        <v>1093.3</v>
      </c>
      <c r="AC423">
        <f>(Table2[[#This Row],[Close Price]]/Table2[[#This Row],[Day Low]])-1</f>
        <v>4.1429613420860489E-2</v>
      </c>
      <c r="AD423">
        <f>(Table2[[#This Row],[Day High]]/Table2[[#This Row],[Close Price]])-1</f>
        <v>2.0964654246626635E-2</v>
      </c>
      <c r="AE423">
        <f>(Table2[[#This Row],[Close Price]]/Table2[[#This Row],[Current Week Low]])-1</f>
        <v>9.309447251569436E-2</v>
      </c>
      <c r="AF423">
        <f>(Table2[[#This Row],[Current Week High]]/Table2[[#This Row],[Close Price]])-1</f>
        <v>2.0964654246626635E-2</v>
      </c>
      <c r="AG423">
        <f>(Table2[[#This Row],[Close Price]]/Table2[[#This Row],[Current Month Low]])-1</f>
        <v>0.25982352941176456</v>
      </c>
      <c r="AH423">
        <f>(Table2[[#This Row],[Current Month High]]/Table2[[#This Row],[Close Price]])-1</f>
        <v>2.0964654246626635E-2</v>
      </c>
      <c r="AI423">
        <v>8.5119297754120602</v>
      </c>
      <c r="AJ423">
        <v>54.512661424139601</v>
      </c>
      <c r="AK423" t="str">
        <f>IF(AND(Table2[[#This Row],[20D EMA]]&gt;Table2[[#This Row],[50D EMA]],Table2[[#This Row],[50D EMA]]&gt;Table2[[#This Row],[200D EMA]]),"Uptrend","Downtrend/NoTrend")</f>
        <v>Uptrend</v>
      </c>
      <c r="AL423">
        <v>0.18</v>
      </c>
      <c r="AM423" t="s">
        <v>3033</v>
      </c>
      <c r="AN423">
        <v>11.14</v>
      </c>
      <c r="AO423" t="s">
        <v>3033</v>
      </c>
      <c r="AP423">
        <v>-2.7290160056408001E-2</v>
      </c>
      <c r="AQ423">
        <f>(Table2[[#This Row],[Sharpe Ratio]]-AVERAGE(Table2[Sharpe Ratio]))/_xlfn.STDEV.P(Table2[Sharpe Ratio])</f>
        <v>-0.95624890385450456</v>
      </c>
      <c r="AR4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-0.54349360904699551</v>
      </c>
      <c r="AS423">
        <f>_xlfn.RANK.AVG(Table2[[#This Row],[1Y Return vs Nifty Z-Score]],Table2[1Y Return vs Nifty Z-Score])</f>
        <v>426</v>
      </c>
      <c r="AT423">
        <f>_xlfn.RANK.AVG(Table2[[#This Row],[6M Return vs Nifty Z-Score]],Table2[6M Return vs Nifty Z-Score])</f>
        <v>219</v>
      </c>
      <c r="AU423">
        <f>_xlfn.RANK.AVG(Table2[[#This Row],[Sharpe Ratio Z-Score]],Table2[Sharpe Ratio Z-Score])</f>
        <v>599</v>
      </c>
      <c r="AV423">
        <f>(Table2[[#This Row],[Rank 1Y]]+Table2[[#This Row],[Rank 6M]]+Table2[[#This Row],[Rank Sharpe]])/3</f>
        <v>414.66666666666669</v>
      </c>
    </row>
    <row r="424" spans="1:48" x14ac:dyDescent="0.3">
      <c r="A424" t="s">
        <v>1144</v>
      </c>
      <c r="B424" t="s">
        <v>1145</v>
      </c>
      <c r="C424" t="s">
        <v>2994</v>
      </c>
      <c r="D424" t="s">
        <v>62</v>
      </c>
      <c r="E424">
        <v>10118.90649962</v>
      </c>
      <c r="F424">
        <v>842.55</v>
      </c>
      <c r="G424">
        <v>21.1596878529561</v>
      </c>
      <c r="H424">
        <f>(Table2[[#This Row],[1Y Return vs Nifty]]-AVERAGE(Table2[1Y Return vs Nifty]))/_xlfn.STDEV.P(Table2[1Y Return vs Nifty])</f>
        <v>-0.28108996536394248</v>
      </c>
      <c r="I424">
        <v>-5.6558442289147601</v>
      </c>
      <c r="J424">
        <f>(Table2[[#This Row],[1M Return vs Nifty]]-AVERAGE(Table2[1M Return vs Nifty]))/_xlfn.STDEV.P(Table2[1M Return vs Nifty])</f>
        <v>-0.80344995311144884</v>
      </c>
      <c r="K424">
        <v>17.361354619488001</v>
      </c>
      <c r="L424">
        <f>(Table2[[#This Row],[6M Return vs Nifty]]-AVERAGE(Table2[6M Return vs Nifty]))/_xlfn.STDEV.P(Table2[6M Return vs Nifty])</f>
        <v>0.14490332086797347</v>
      </c>
      <c r="M424">
        <v>-5.4711853779910298</v>
      </c>
      <c r="N424">
        <f>(Table2[[#This Row],[1W Return vs Nifty]]-AVERAGE(Table2[1W Return vs Nifty]))/_xlfn.STDEV.P(Table2[1W Return vs Nifty])</f>
        <v>-0.87070958116331554</v>
      </c>
      <c r="O424">
        <v>841.69</v>
      </c>
      <c r="P424">
        <v>830.85143244541803</v>
      </c>
      <c r="Q424">
        <v>749.444336917702</v>
      </c>
      <c r="R424">
        <v>33.551687329161297</v>
      </c>
      <c r="S424">
        <f>(Table2[[#This Row],[Close Price]]-Table2[[#This Row],[20D EMA]])/Table2[[#This Row],[20D EMA]]</f>
        <v>1.0217538523683302E-3</v>
      </c>
      <c r="T424">
        <f>(Table2[[#This Row],[Close Price]]-Table2[[#This Row],[50D EMA]])/Table2[[#This Row],[50D EMA]]</f>
        <v>1.4080215905929071E-2</v>
      </c>
      <c r="U424">
        <f>(Table2[[#This Row],[Close Price]]-Table2[[#This Row],[200D EMA]])/Table2[[#This Row],[200D EMA]]</f>
        <v>0.12423292631073957</v>
      </c>
      <c r="V424">
        <v>0.49113188471507901</v>
      </c>
      <c r="W424">
        <v>832.45</v>
      </c>
      <c r="X424">
        <v>870</v>
      </c>
      <c r="Y424">
        <v>824</v>
      </c>
      <c r="Z424">
        <v>870</v>
      </c>
      <c r="AA424">
        <v>755.95</v>
      </c>
      <c r="AB424">
        <v>882</v>
      </c>
      <c r="AC424">
        <f>(Table2[[#This Row],[Close Price]]/Table2[[#This Row],[Day Low]])-1</f>
        <v>1.2132860832482217E-2</v>
      </c>
      <c r="AD424">
        <f>(Table2[[#This Row],[Day High]]/Table2[[#This Row],[Close Price]])-1</f>
        <v>3.2579668862382061E-2</v>
      </c>
      <c r="AE424">
        <f>(Table2[[#This Row],[Close Price]]/Table2[[#This Row],[Current Week Low]])-1</f>
        <v>2.2512135922330145E-2</v>
      </c>
      <c r="AF424">
        <f>(Table2[[#This Row],[Current Week High]]/Table2[[#This Row],[Close Price]])-1</f>
        <v>3.2579668862382061E-2</v>
      </c>
      <c r="AG424">
        <f>(Table2[[#This Row],[Close Price]]/Table2[[#This Row],[Current Month Low]])-1</f>
        <v>0.11455784112705847</v>
      </c>
      <c r="AH424">
        <f>(Table2[[#This Row],[Current Month High]]/Table2[[#This Row],[Close Price]])-1</f>
        <v>4.6822147053587448E-2</v>
      </c>
      <c r="AI424">
        <v>7.5307103435998002</v>
      </c>
      <c r="AJ424">
        <v>51.238556812062399</v>
      </c>
      <c r="AK424" t="str">
        <f>IF(AND(Table2[[#This Row],[20D EMA]]&gt;Table2[[#This Row],[50D EMA]],Table2[[#This Row],[50D EMA]]&gt;Table2[[#This Row],[200D EMA]]),"Uptrend","Downtrend/NoTrend")</f>
        <v>Uptrend</v>
      </c>
      <c r="AL424">
        <v>0.01</v>
      </c>
      <c r="AM424" t="s">
        <v>3033</v>
      </c>
      <c r="AN424">
        <v>-2.9</v>
      </c>
      <c r="AO424" t="s">
        <v>3034</v>
      </c>
      <c r="AP424">
        <v>-3.3403666996611001E-2</v>
      </c>
      <c r="AQ424">
        <f>(Table2[[#This Row],[Sharpe Ratio]]-AVERAGE(Table2[Sharpe Ratio]))/_xlfn.STDEV.P(Table2[Sharpe Ratio])</f>
        <v>-1.0254608616562437</v>
      </c>
      <c r="AR4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-2.8358070404269773</v>
      </c>
      <c r="AS424">
        <f>_xlfn.RANK.AVG(Table2[[#This Row],[1Y Return vs Nifty Z-Score]],Table2[1Y Return vs Nifty Z-Score])</f>
        <v>375</v>
      </c>
      <c r="AT424">
        <f>_xlfn.RANK.AVG(Table2[[#This Row],[6M Return vs Nifty Z-Score]],Table2[6M Return vs Nifty Z-Score])</f>
        <v>262</v>
      </c>
      <c r="AU424">
        <f>_xlfn.RANK.AVG(Table2[[#This Row],[Sharpe Ratio Z-Score]],Table2[Sharpe Ratio Z-Score])</f>
        <v>608</v>
      </c>
      <c r="AV424">
        <f>(Table2[[#This Row],[Rank 1Y]]+Table2[[#This Row],[Rank 6M]]+Table2[[#This Row],[Rank Sharpe]])/3</f>
        <v>415</v>
      </c>
    </row>
    <row r="425" spans="1:48" x14ac:dyDescent="0.3">
      <c r="A425" t="s">
        <v>1501</v>
      </c>
      <c r="B425" t="s">
        <v>1502</v>
      </c>
      <c r="C425" t="s">
        <v>3002</v>
      </c>
      <c r="D425" t="s">
        <v>373</v>
      </c>
      <c r="E425">
        <v>6120.9083127499998</v>
      </c>
      <c r="F425">
        <v>314.3</v>
      </c>
      <c r="G425">
        <v>32.574633534019497</v>
      </c>
      <c r="H425">
        <f>(Table2[[#This Row],[1Y Return vs Nifty]]-AVERAGE(Table2[1Y Return vs Nifty]))/_xlfn.STDEV.P(Table2[1Y Return vs Nifty])</f>
        <v>-0.1457073870965126</v>
      </c>
      <c r="I425">
        <v>13.3195310805158</v>
      </c>
      <c r="J425">
        <f>(Table2[[#This Row],[1M Return vs Nifty]]-AVERAGE(Table2[1M Return vs Nifty]))/_xlfn.STDEV.P(Table2[1M Return vs Nifty])</f>
        <v>1.0266698642201468</v>
      </c>
      <c r="K425">
        <v>12.638422545884</v>
      </c>
      <c r="L425">
        <f>(Table2[[#This Row],[6M Return vs Nifty]]-AVERAGE(Table2[6M Return vs Nifty]))/_xlfn.STDEV.P(Table2[6M Return vs Nifty])</f>
        <v>1.6510473676901033E-3</v>
      </c>
      <c r="M425">
        <v>-6.6531856863399303</v>
      </c>
      <c r="N425">
        <f>(Table2[[#This Row],[1W Return vs Nifty]]-AVERAGE(Table2[1W Return vs Nifty]))/_xlfn.STDEV.P(Table2[1W Return vs Nifty])</f>
        <v>-1.1310501659420176</v>
      </c>
      <c r="O425">
        <v>305.23</v>
      </c>
      <c r="P425">
        <v>287.24835213499398</v>
      </c>
      <c r="Q425">
        <v>257.70862038808201</v>
      </c>
      <c r="R425">
        <v>53.371089118483098</v>
      </c>
      <c r="S425">
        <f>(Table2[[#This Row],[Close Price]]-Table2[[#This Row],[20D EMA]])/Table2[[#This Row],[20D EMA]]</f>
        <v>2.9715296661533903E-2</v>
      </c>
      <c r="T425">
        <f>(Table2[[#This Row],[Close Price]]-Table2[[#This Row],[50D EMA]])/Table2[[#This Row],[50D EMA]]</f>
        <v>9.417511941824111E-2</v>
      </c>
      <c r="U425">
        <f>(Table2[[#This Row],[Close Price]]-Table2[[#This Row],[200D EMA]])/Table2[[#This Row],[200D EMA]]</f>
        <v>0.2195944378061446</v>
      </c>
      <c r="V425">
        <v>1.5948957451490899</v>
      </c>
      <c r="W425">
        <v>310.75</v>
      </c>
      <c r="X425">
        <v>321</v>
      </c>
      <c r="Y425">
        <v>310.75</v>
      </c>
      <c r="Z425">
        <v>332.25</v>
      </c>
      <c r="AA425">
        <v>239.75</v>
      </c>
      <c r="AB425">
        <v>348.25</v>
      </c>
      <c r="AC425">
        <f>(Table2[[#This Row],[Close Price]]/Table2[[#This Row],[Day Low]])-1</f>
        <v>1.1423974255832636E-2</v>
      </c>
      <c r="AD425">
        <f>(Table2[[#This Row],[Day High]]/Table2[[#This Row],[Close Price]])-1</f>
        <v>2.1317212853961154E-2</v>
      </c>
      <c r="AE425">
        <f>(Table2[[#This Row],[Close Price]]/Table2[[#This Row],[Current Week Low]])-1</f>
        <v>1.1423974255832636E-2</v>
      </c>
      <c r="AF425">
        <f>(Table2[[#This Row],[Current Week High]]/Table2[[#This Row],[Close Price]])-1</f>
        <v>5.7111040407254121E-2</v>
      </c>
      <c r="AG425">
        <f>(Table2[[#This Row],[Close Price]]/Table2[[#This Row],[Current Month Low]])-1</f>
        <v>0.31094890510948914</v>
      </c>
      <c r="AH425">
        <f>(Table2[[#This Row],[Current Month High]]/Table2[[#This Row],[Close Price]])-1</f>
        <v>0.1080178173719375</v>
      </c>
      <c r="AI425">
        <v>10.8017817371937</v>
      </c>
      <c r="AJ425">
        <v>61.885140355395301</v>
      </c>
      <c r="AK425" t="str">
        <f>IF(AND(Table2[[#This Row],[20D EMA]]&gt;Table2[[#This Row],[50D EMA]],Table2[[#This Row],[50D EMA]]&gt;Table2[[#This Row],[200D EMA]]),"Uptrend","Downtrend/NoTrend")</f>
        <v>Uptrend</v>
      </c>
      <c r="AL425">
        <v>0.09</v>
      </c>
      <c r="AM425" t="s">
        <v>3033</v>
      </c>
      <c r="AN425">
        <v>11.49</v>
      </c>
      <c r="AO425" t="s">
        <v>3033</v>
      </c>
      <c r="AP425">
        <v>-4.3532956652632002E-2</v>
      </c>
      <c r="AQ425">
        <f>(Table2[[#This Row],[Sharpe Ratio]]-AVERAGE(Table2[Sharpe Ratio]))/_xlfn.STDEV.P(Table2[Sharpe Ratio])</f>
        <v>-1.1401361168070689</v>
      </c>
      <c r="AR4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-1.3885727582577623</v>
      </c>
      <c r="AS425">
        <f>_xlfn.RANK.AVG(Table2[[#This Row],[1Y Return vs Nifty Z-Score]],Table2[1Y Return vs Nifty Z-Score])</f>
        <v>321</v>
      </c>
      <c r="AT425">
        <f>_xlfn.RANK.AVG(Table2[[#This Row],[6M Return vs Nifty Z-Score]],Table2[6M Return vs Nifty Z-Score])</f>
        <v>300</v>
      </c>
      <c r="AU425">
        <f>_xlfn.RANK.AVG(Table2[[#This Row],[Sharpe Ratio Z-Score]],Table2[Sharpe Ratio Z-Score])</f>
        <v>625</v>
      </c>
      <c r="AV425">
        <f>(Table2[[#This Row],[Rank 1Y]]+Table2[[#This Row],[Rank 6M]]+Table2[[#This Row],[Rank Sharpe]])/3</f>
        <v>415.33333333333331</v>
      </c>
    </row>
    <row r="426" spans="1:48" x14ac:dyDescent="0.3">
      <c r="A426" t="s">
        <v>1341</v>
      </c>
      <c r="B426" t="s">
        <v>1342</v>
      </c>
      <c r="C426" t="s">
        <v>2988</v>
      </c>
      <c r="D426" t="s">
        <v>607</v>
      </c>
      <c r="E426">
        <v>7827.5644239470003</v>
      </c>
      <c r="F426">
        <v>238.93</v>
      </c>
      <c r="G426">
        <v>9.3004106136783804</v>
      </c>
      <c r="H426">
        <f>(Table2[[#This Row],[1Y Return vs Nifty]]-AVERAGE(Table2[1Y Return vs Nifty]))/_xlfn.STDEV.P(Table2[1Y Return vs Nifty])</f>
        <v>-0.42174236739027399</v>
      </c>
      <c r="I426">
        <v>6.4266316401854899</v>
      </c>
      <c r="J426">
        <f>(Table2[[#This Row],[1M Return vs Nifty]]-AVERAGE(Table2[1M Return vs Nifty]))/_xlfn.STDEV.P(Table2[1M Return vs Nifty])</f>
        <v>0.36186973990571886</v>
      </c>
      <c r="K426">
        <v>-8.7642929578564094E-2</v>
      </c>
      <c r="L426">
        <f>(Table2[[#This Row],[6M Return vs Nifty]]-AVERAGE(Table2[6M Return vs Nifty]))/_xlfn.STDEV.P(Table2[6M Return vs Nifty])</f>
        <v>-0.38434599507597622</v>
      </c>
      <c r="M426">
        <v>1.2016283791395199</v>
      </c>
      <c r="N426">
        <f>(Table2[[#This Row],[1W Return vs Nifty]]-AVERAGE(Table2[1W Return vs Nifty]))/_xlfn.STDEV.P(Table2[1W Return vs Nifty])</f>
        <v>0.599005970838005</v>
      </c>
      <c r="O426">
        <v>226.41</v>
      </c>
      <c r="P426">
        <v>222.46441488021699</v>
      </c>
      <c r="Q426">
        <v>216.884033563071</v>
      </c>
      <c r="R426">
        <v>72.586825493653606</v>
      </c>
      <c r="S426">
        <f>(Table2[[#This Row],[Close Price]]-Table2[[#This Row],[20D EMA]])/Table2[[#This Row],[20D EMA]]</f>
        <v>5.5297910869661279E-2</v>
      </c>
      <c r="T426">
        <f>(Table2[[#This Row],[Close Price]]-Table2[[#This Row],[50D EMA]])/Table2[[#This Row],[50D EMA]]</f>
        <v>7.401446711667882E-2</v>
      </c>
      <c r="U426">
        <f>(Table2[[#This Row],[Close Price]]-Table2[[#This Row],[200D EMA]])/Table2[[#This Row],[200D EMA]]</f>
        <v>0.10164863717604147</v>
      </c>
      <c r="V426">
        <v>2.01221404517177</v>
      </c>
      <c r="W426">
        <v>236.1</v>
      </c>
      <c r="X426">
        <v>240.5</v>
      </c>
      <c r="Y426">
        <v>232.51</v>
      </c>
      <c r="Z426">
        <v>245.55</v>
      </c>
      <c r="AA426">
        <v>201.6</v>
      </c>
      <c r="AB426">
        <v>245.55</v>
      </c>
      <c r="AC426">
        <f>(Table2[[#This Row],[Close Price]]/Table2[[#This Row],[Day Low]])-1</f>
        <v>1.198644642100799E-2</v>
      </c>
      <c r="AD426">
        <f>(Table2[[#This Row],[Day High]]/Table2[[#This Row],[Close Price]])-1</f>
        <v>6.5709622065039941E-3</v>
      </c>
      <c r="AE426">
        <f>(Table2[[#This Row],[Close Price]]/Table2[[#This Row],[Current Week Low]])-1</f>
        <v>2.7611715625134536E-2</v>
      </c>
      <c r="AF426">
        <f>(Table2[[#This Row],[Current Week High]]/Table2[[#This Row],[Close Price]])-1</f>
        <v>2.7706859749717427E-2</v>
      </c>
      <c r="AG426">
        <f>(Table2[[#This Row],[Close Price]]/Table2[[#This Row],[Current Month Low]])-1</f>
        <v>0.18516865079365097</v>
      </c>
      <c r="AH426">
        <f>(Table2[[#This Row],[Current Month High]]/Table2[[#This Row],[Close Price]])-1</f>
        <v>2.7706859749717427E-2</v>
      </c>
      <c r="AI426">
        <v>17.4402544678357</v>
      </c>
      <c r="AJ426">
        <v>46.762899262899197</v>
      </c>
      <c r="AK426" t="str">
        <f>IF(AND(Table2[[#This Row],[20D EMA]]&gt;Table2[[#This Row],[50D EMA]],Table2[[#This Row],[50D EMA]]&gt;Table2[[#This Row],[200D EMA]]),"Uptrend","Downtrend/NoTrend")</f>
        <v>Uptrend</v>
      </c>
      <c r="AL426">
        <v>-0.05</v>
      </c>
      <c r="AM426" t="s">
        <v>3034</v>
      </c>
      <c r="AN426">
        <v>8.2100000000000009</v>
      </c>
      <c r="AO426" t="s">
        <v>3033</v>
      </c>
      <c r="AP426">
        <v>4.2189702459503001E-2</v>
      </c>
      <c r="AQ426">
        <f>(Table2[[#This Row],[Sharpe Ratio]]-AVERAGE(Table2[Sharpe Ratio]))/_xlfn.STDEV.P(Table2[Sharpe Ratio])</f>
        <v>-0.16965663209334689</v>
      </c>
      <c r="AR4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-1.4869283815873158E-2</v>
      </c>
      <c r="AS426">
        <f>_xlfn.RANK.AVG(Table2[[#This Row],[1Y Return vs Nifty Z-Score]],Table2[1Y Return vs Nifty Z-Score])</f>
        <v>439</v>
      </c>
      <c r="AT426">
        <f>_xlfn.RANK.AVG(Table2[[#This Row],[6M Return vs Nifty Z-Score]],Table2[6M Return vs Nifty Z-Score])</f>
        <v>428</v>
      </c>
      <c r="AU426">
        <f>_xlfn.RANK.AVG(Table2[[#This Row],[Sharpe Ratio Z-Score]],Table2[Sharpe Ratio Z-Score])</f>
        <v>389</v>
      </c>
      <c r="AV426">
        <f>(Table2[[#This Row],[Rank 1Y]]+Table2[[#This Row],[Rank 6M]]+Table2[[#This Row],[Rank Sharpe]])/3</f>
        <v>418.66666666666669</v>
      </c>
    </row>
    <row r="427" spans="1:48" x14ac:dyDescent="0.3">
      <c r="A427" t="s">
        <v>1951</v>
      </c>
      <c r="B427" t="s">
        <v>1952</v>
      </c>
      <c r="C427" t="s">
        <v>2994</v>
      </c>
      <c r="D427" t="s">
        <v>62</v>
      </c>
      <c r="E427">
        <v>3143.2557539999998</v>
      </c>
      <c r="F427">
        <v>394.05</v>
      </c>
      <c r="G427">
        <v>30.8387930944521</v>
      </c>
      <c r="H427">
        <f>(Table2[[#This Row],[1Y Return vs Nifty]]-AVERAGE(Table2[1Y Return vs Nifty]))/_xlfn.STDEV.P(Table2[1Y Return vs Nifty])</f>
        <v>-0.16629465581732272</v>
      </c>
      <c r="I427">
        <v>0.95882466389760601</v>
      </c>
      <c r="J427">
        <f>(Table2[[#This Row],[1M Return vs Nifty]]-AVERAGE(Table2[1M Return vs Nifty]))/_xlfn.STDEV.P(Table2[1M Return vs Nifty])</f>
        <v>-0.1654843567310503</v>
      </c>
      <c r="K427">
        <v>12.965041456890299</v>
      </c>
      <c r="L427">
        <f>(Table2[[#This Row],[6M Return vs Nifty]]-AVERAGE(Table2[6M Return vs Nifty]))/_xlfn.STDEV.P(Table2[6M Return vs Nifty])</f>
        <v>1.1557796150154637E-2</v>
      </c>
      <c r="M427">
        <v>-3.8627551454328901</v>
      </c>
      <c r="N427">
        <f>(Table2[[#This Row],[1W Return vs Nifty]]-AVERAGE(Table2[1W Return vs Nifty]))/_xlfn.STDEV.P(Table2[1W Return vs Nifty])</f>
        <v>-0.51644599564458216</v>
      </c>
      <c r="O427">
        <v>382.97</v>
      </c>
      <c r="P427">
        <v>374.88607138442001</v>
      </c>
      <c r="Q427">
        <v>333.17186057367098</v>
      </c>
      <c r="R427">
        <v>58.002489667335801</v>
      </c>
      <c r="S427">
        <f>(Table2[[#This Row],[Close Price]]-Table2[[#This Row],[20D EMA]])/Table2[[#This Row],[20D EMA]]</f>
        <v>2.8931770112541409E-2</v>
      </c>
      <c r="T427">
        <f>(Table2[[#This Row],[Close Price]]-Table2[[#This Row],[50D EMA]])/Table2[[#This Row],[50D EMA]]</f>
        <v>5.1119340189965896E-2</v>
      </c>
      <c r="U427">
        <f>(Table2[[#This Row],[Close Price]]-Table2[[#This Row],[200D EMA]])/Table2[[#This Row],[200D EMA]]</f>
        <v>0.18272293260753228</v>
      </c>
      <c r="V427">
        <v>0.98596202389188803</v>
      </c>
      <c r="W427">
        <v>390.95</v>
      </c>
      <c r="X427">
        <v>400.5</v>
      </c>
      <c r="Y427">
        <v>387.1</v>
      </c>
      <c r="Z427">
        <v>403.2</v>
      </c>
      <c r="AA427">
        <v>330</v>
      </c>
      <c r="AB427">
        <v>410</v>
      </c>
      <c r="AC427">
        <f>(Table2[[#This Row],[Close Price]]/Table2[[#This Row],[Day Low]])-1</f>
        <v>7.9294027369229969E-3</v>
      </c>
      <c r="AD427">
        <f>(Table2[[#This Row],[Day High]]/Table2[[#This Row],[Close Price]])-1</f>
        <v>1.6368481157213566E-2</v>
      </c>
      <c r="AE427">
        <f>(Table2[[#This Row],[Close Price]]/Table2[[#This Row],[Current Week Low]])-1</f>
        <v>1.7954017049857995E-2</v>
      </c>
      <c r="AF427">
        <f>(Table2[[#This Row],[Current Week High]]/Table2[[#This Row],[Close Price]])-1</f>
        <v>2.3220403502093534E-2</v>
      </c>
      <c r="AG427">
        <f>(Table2[[#This Row],[Close Price]]/Table2[[#This Row],[Current Month Low]])-1</f>
        <v>0.19409090909090909</v>
      </c>
      <c r="AH427">
        <f>(Table2[[#This Row],[Current Month High]]/Table2[[#This Row],[Close Price]])-1</f>
        <v>4.0477096815124902E-2</v>
      </c>
      <c r="AI427">
        <v>7.6005583047836502</v>
      </c>
      <c r="AJ427">
        <v>68.902700385769407</v>
      </c>
      <c r="AK427" t="str">
        <f>IF(AND(Table2[[#This Row],[20D EMA]]&gt;Table2[[#This Row],[50D EMA]],Table2[[#This Row],[50D EMA]]&gt;Table2[[#This Row],[200D EMA]]),"Uptrend","Downtrend/NoTrend")</f>
        <v>Uptrend</v>
      </c>
      <c r="AL427">
        <v>-0.01</v>
      </c>
      <c r="AM427" t="s">
        <v>3034</v>
      </c>
      <c r="AN427">
        <v>9.11</v>
      </c>
      <c r="AO427" t="s">
        <v>3033</v>
      </c>
      <c r="AP427">
        <v>-4.6169152532389998E-2</v>
      </c>
      <c r="AQ427">
        <f>(Table2[[#This Row],[Sharpe Ratio]]-AVERAGE(Table2[Sharpe Ratio]))/_xlfn.STDEV.P(Table2[Sharpe Ratio])</f>
        <v>-1.1699808981693145</v>
      </c>
      <c r="AR4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-2.0066481102121148</v>
      </c>
      <c r="AS427">
        <f>_xlfn.RANK.AVG(Table2[[#This Row],[1Y Return vs Nifty Z-Score]],Table2[1Y Return vs Nifty Z-Score])</f>
        <v>329</v>
      </c>
      <c r="AT427">
        <f>_xlfn.RANK.AVG(Table2[[#This Row],[6M Return vs Nifty Z-Score]],Table2[6M Return vs Nifty Z-Score])</f>
        <v>297</v>
      </c>
      <c r="AU427">
        <f>_xlfn.RANK.AVG(Table2[[#This Row],[Sharpe Ratio Z-Score]],Table2[Sharpe Ratio Z-Score])</f>
        <v>634</v>
      </c>
      <c r="AV427">
        <f>(Table2[[#This Row],[Rank 1Y]]+Table2[[#This Row],[Rank 6M]]+Table2[[#This Row],[Rank Sharpe]])/3</f>
        <v>420</v>
      </c>
    </row>
    <row r="428" spans="1:48" x14ac:dyDescent="0.3">
      <c r="A428" t="s">
        <v>1222</v>
      </c>
      <c r="B428" t="s">
        <v>1223</v>
      </c>
      <c r="C428" t="s">
        <v>2995</v>
      </c>
      <c r="D428" t="s">
        <v>376</v>
      </c>
      <c r="E428">
        <v>8878.12044126</v>
      </c>
      <c r="F428">
        <v>656.6</v>
      </c>
      <c r="G428">
        <v>7.5691443356063903</v>
      </c>
      <c r="H428">
        <f>(Table2[[#This Row],[1Y Return vs Nifty]]-AVERAGE(Table2[1Y Return vs Nifty]))/_xlfn.STDEV.P(Table2[1Y Return vs Nifty])</f>
        <v>-0.44227538602580452</v>
      </c>
      <c r="I428">
        <v>-16.742039924360999</v>
      </c>
      <c r="J428">
        <f>(Table2[[#This Row],[1M Return vs Nifty]]-AVERAGE(Table2[1M Return vs Nifty]))/_xlfn.STDEV.P(Table2[1M Return vs Nifty])</f>
        <v>-1.8726813179830011</v>
      </c>
      <c r="K428">
        <v>-40.318374925694002</v>
      </c>
      <c r="L428">
        <f>(Table2[[#This Row],[6M Return vs Nifty]]-AVERAGE(Table2[6M Return vs Nifty]))/_xlfn.STDEV.P(Table2[6M Return vs Nifty])</f>
        <v>-1.6045930223905904</v>
      </c>
      <c r="M428">
        <v>-5.6174765636673403</v>
      </c>
      <c r="N428">
        <f>(Table2[[#This Row],[1W Return vs Nifty]]-AVERAGE(Table2[1W Return vs Nifty]))/_xlfn.STDEV.P(Table2[1W Return vs Nifty])</f>
        <v>-0.90293083572469623</v>
      </c>
      <c r="O428">
        <v>690.18</v>
      </c>
      <c r="P428">
        <v>750.22069450924403</v>
      </c>
      <c r="Q428">
        <v>774.28700981400004</v>
      </c>
      <c r="R428">
        <v>35.9257101824792</v>
      </c>
      <c r="S428">
        <f>(Table2[[#This Row],[Close Price]]-Table2[[#This Row],[20D EMA]])/Table2[[#This Row],[20D EMA]]</f>
        <v>-4.8653974325538162E-2</v>
      </c>
      <c r="T428">
        <f>(Table2[[#This Row],[Close Price]]-Table2[[#This Row],[50D EMA]])/Table2[[#This Row],[50D EMA]]</f>
        <v>-0.12479087179871233</v>
      </c>
      <c r="U428">
        <f>(Table2[[#This Row],[Close Price]]-Table2[[#This Row],[200D EMA]])/Table2[[#This Row],[200D EMA]]</f>
        <v>-0.15199403880257645</v>
      </c>
      <c r="V428">
        <v>0.881091173112724</v>
      </c>
      <c r="W428">
        <v>653</v>
      </c>
      <c r="X428">
        <v>668.35</v>
      </c>
      <c r="Y428">
        <v>653</v>
      </c>
      <c r="Z428">
        <v>692.9</v>
      </c>
      <c r="AA428">
        <v>601.75</v>
      </c>
      <c r="AB428">
        <v>708</v>
      </c>
      <c r="AC428">
        <f>(Table2[[#This Row],[Close Price]]/Table2[[#This Row],[Day Low]])-1</f>
        <v>5.5130168453292328E-3</v>
      </c>
      <c r="AD428">
        <f>(Table2[[#This Row],[Day High]]/Table2[[#This Row],[Close Price]])-1</f>
        <v>1.7895217788608031E-2</v>
      </c>
      <c r="AE428">
        <f>(Table2[[#This Row],[Close Price]]/Table2[[#This Row],[Current Week Low]])-1</f>
        <v>5.5130168453292328E-3</v>
      </c>
      <c r="AF428">
        <f>(Table2[[#This Row],[Current Week High]]/Table2[[#This Row],[Close Price]])-1</f>
        <v>5.5284800487358954E-2</v>
      </c>
      <c r="AG428">
        <f>(Table2[[#This Row],[Close Price]]/Table2[[#This Row],[Current Month Low]])-1</f>
        <v>9.1150810137100136E-2</v>
      </c>
      <c r="AH428">
        <f>(Table2[[#This Row],[Current Month High]]/Table2[[#This Row],[Close Price]])-1</f>
        <v>7.8282059092293688E-2</v>
      </c>
      <c r="AI428">
        <v>67.072799268961305</v>
      </c>
      <c r="AJ428">
        <v>47.749774977497701</v>
      </c>
      <c r="AK428" t="str">
        <f>IF(AND(Table2[[#This Row],[20D EMA]]&gt;Table2[[#This Row],[50D EMA]],Table2[[#This Row],[50D EMA]]&gt;Table2[[#This Row],[200D EMA]]),"Uptrend","Downtrend/NoTrend")</f>
        <v>Downtrend/NoTrend</v>
      </c>
      <c r="AL428">
        <v>-0.37</v>
      </c>
      <c r="AM428" t="s">
        <v>3034</v>
      </c>
      <c r="AN428">
        <v>1.19</v>
      </c>
      <c r="AO428" t="s">
        <v>3033</v>
      </c>
      <c r="AP428">
        <v>0.15964227287673699</v>
      </c>
      <c r="AQ428">
        <f>(Table2[[#This Row],[Sharpe Ratio]]-AVERAGE(Table2[Sharpe Ratio]))/_xlfn.STDEV.P(Table2[Sharpe Ratio])</f>
        <v>1.1600420869782773</v>
      </c>
      <c r="AR4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8">
        <f>_xlfn.RANK.AVG(Table2[[#This Row],[1Y Return vs Nifty Z-Score]],Table2[1Y Return vs Nifty Z-Score])</f>
        <v>449</v>
      </c>
      <c r="AT428">
        <f>_xlfn.RANK.AVG(Table2[[#This Row],[6M Return vs Nifty Z-Score]],Table2[6M Return vs Nifty Z-Score])</f>
        <v>719</v>
      </c>
      <c r="AU428">
        <f>_xlfn.RANK.AVG(Table2[[#This Row],[Sharpe Ratio Z-Score]],Table2[Sharpe Ratio Z-Score])</f>
        <v>94</v>
      </c>
      <c r="AV428">
        <f>(Table2[[#This Row],[Rank 1Y]]+Table2[[#This Row],[Rank 6M]]+Table2[[#This Row],[Rank Sharpe]])/3</f>
        <v>420.66666666666669</v>
      </c>
    </row>
    <row r="429" spans="1:48" x14ac:dyDescent="0.3">
      <c r="A429" t="s">
        <v>557</v>
      </c>
      <c r="B429" t="s">
        <v>558</v>
      </c>
      <c r="C429" t="s">
        <v>3000</v>
      </c>
      <c r="D429" t="s">
        <v>559</v>
      </c>
      <c r="E429">
        <v>33809.547075344999</v>
      </c>
      <c r="F429">
        <v>1227.3</v>
      </c>
      <c r="G429">
        <v>0.17631514013428801</v>
      </c>
      <c r="H429">
        <f>(Table2[[#This Row],[1Y Return vs Nifty]]-AVERAGE(Table2[1Y Return vs Nifty]))/_xlfn.STDEV.P(Table2[1Y Return vs Nifty])</f>
        <v>-0.52995519678776903</v>
      </c>
      <c r="I429">
        <v>4.8367656924494096</v>
      </c>
      <c r="J429">
        <f>(Table2[[#This Row],[1M Return vs Nifty]]-AVERAGE(Table2[1M Return vs Nifty]))/_xlfn.STDEV.P(Table2[1M Return vs Nifty])</f>
        <v>0.20853178846048884</v>
      </c>
      <c r="K429">
        <v>-16.7609049085697</v>
      </c>
      <c r="L429">
        <f>(Table2[[#This Row],[6M Return vs Nifty]]-AVERAGE(Table2[6M Return vs Nifty]))/_xlfn.STDEV.P(Table2[6M Return vs Nifty])</f>
        <v>-0.89006630778284468</v>
      </c>
      <c r="M429">
        <v>-2.7433051851469501</v>
      </c>
      <c r="N429">
        <f>(Table2[[#This Row],[1W Return vs Nifty]]-AVERAGE(Table2[1W Return vs Nifty]))/_xlfn.STDEV.P(Table2[1W Return vs Nifty])</f>
        <v>-0.26988239051453156</v>
      </c>
      <c r="O429">
        <v>1192.1300000000001</v>
      </c>
      <c r="P429">
        <v>1152.6115607530301</v>
      </c>
      <c r="Q429">
        <v>1121.81216605642</v>
      </c>
      <c r="R429">
        <v>62.3535961861839</v>
      </c>
      <c r="S429">
        <f>(Table2[[#This Row],[Close Price]]-Table2[[#This Row],[20D EMA]])/Table2[[#This Row],[20D EMA]]</f>
        <v>2.9501816077105551E-2</v>
      </c>
      <c r="T429">
        <f>(Table2[[#This Row],[Close Price]]-Table2[[#This Row],[50D EMA]])/Table2[[#This Row],[50D EMA]]</f>
        <v>6.4799314695554555E-2</v>
      </c>
      <c r="U429">
        <f>(Table2[[#This Row],[Close Price]]-Table2[[#This Row],[200D EMA]])/Table2[[#This Row],[200D EMA]]</f>
        <v>9.4033419439912377E-2</v>
      </c>
      <c r="V429">
        <v>1.611078588784</v>
      </c>
      <c r="W429">
        <v>1220</v>
      </c>
      <c r="X429">
        <v>1256.1500000000001</v>
      </c>
      <c r="Y429">
        <v>1220</v>
      </c>
      <c r="Z429">
        <v>1284.5</v>
      </c>
      <c r="AA429">
        <v>990.05</v>
      </c>
      <c r="AB429">
        <v>1331</v>
      </c>
      <c r="AC429">
        <f>(Table2[[#This Row],[Close Price]]/Table2[[#This Row],[Day Low]])-1</f>
        <v>5.9836065573770636E-3</v>
      </c>
      <c r="AD429">
        <f>(Table2[[#This Row],[Day High]]/Table2[[#This Row],[Close Price]])-1</f>
        <v>2.3506885032184677E-2</v>
      </c>
      <c r="AE429">
        <f>(Table2[[#This Row],[Close Price]]/Table2[[#This Row],[Current Week Low]])-1</f>
        <v>5.9836065573770636E-3</v>
      </c>
      <c r="AF429">
        <f>(Table2[[#This Row],[Current Week High]]/Table2[[#This Row],[Close Price]])-1</f>
        <v>4.6606371710258276E-2</v>
      </c>
      <c r="AG429">
        <f>(Table2[[#This Row],[Close Price]]/Table2[[#This Row],[Current Month Low]])-1</f>
        <v>0.23963436190091403</v>
      </c>
      <c r="AH429">
        <f>(Table2[[#This Row],[Current Month High]]/Table2[[#This Row],[Close Price]])-1</f>
        <v>8.4494418642548696E-2</v>
      </c>
      <c r="AI429">
        <v>17.4285015888535</v>
      </c>
      <c r="AJ429">
        <v>32.109795479009598</v>
      </c>
      <c r="AK429" t="str">
        <f>IF(AND(Table2[[#This Row],[20D EMA]]&gt;Table2[[#This Row],[50D EMA]],Table2[[#This Row],[50D EMA]]&gt;Table2[[#This Row],[200D EMA]]),"Uptrend","Downtrend/NoTrend")</f>
        <v>Uptrend</v>
      </c>
      <c r="AL429">
        <v>0.04</v>
      </c>
      <c r="AM429" t="s">
        <v>3033</v>
      </c>
      <c r="AN429">
        <v>6.18</v>
      </c>
      <c r="AO429" t="s">
        <v>3033</v>
      </c>
      <c r="AP429">
        <v>0.125965657258166</v>
      </c>
      <c r="AQ429">
        <f>(Table2[[#This Row],[Sharpe Ratio]]-AVERAGE(Table2[Sharpe Ratio]))/_xlfn.STDEV.P(Table2[Sharpe Ratio])</f>
        <v>0.77878391194126073</v>
      </c>
      <c r="AR4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-0.70258819468339573</v>
      </c>
      <c r="AS429">
        <f>_xlfn.RANK.AVG(Table2[[#This Row],[1Y Return vs Nifty Z-Score]],Table2[1Y Return vs Nifty Z-Score])</f>
        <v>494</v>
      </c>
      <c r="AT429">
        <f>_xlfn.RANK.AVG(Table2[[#This Row],[6M Return vs Nifty Z-Score]],Table2[6M Return vs Nifty Z-Score])</f>
        <v>611</v>
      </c>
      <c r="AU429">
        <f>_xlfn.RANK.AVG(Table2[[#This Row],[Sharpe Ratio Z-Score]],Table2[Sharpe Ratio Z-Score])</f>
        <v>161</v>
      </c>
      <c r="AV429">
        <f>(Table2[[#This Row],[Rank 1Y]]+Table2[[#This Row],[Rank 6M]]+Table2[[#This Row],[Rank Sharpe]])/3</f>
        <v>422</v>
      </c>
    </row>
    <row r="430" spans="1:48" x14ac:dyDescent="0.3">
      <c r="A430" t="s">
        <v>54</v>
      </c>
      <c r="B430" t="s">
        <v>55</v>
      </c>
      <c r="C430" t="s">
        <v>2992</v>
      </c>
      <c r="D430" t="s">
        <v>56</v>
      </c>
      <c r="E430">
        <v>380949.02281284</v>
      </c>
      <c r="F430">
        <v>12198.25</v>
      </c>
      <c r="G430">
        <v>1.10594161396338</v>
      </c>
      <c r="H430">
        <f>(Table2[[#This Row],[1Y Return vs Nifty]]-AVERAGE(Table2[1Y Return vs Nifty]))/_xlfn.STDEV.P(Table2[1Y Return vs Nifty])</f>
        <v>-0.51892971910534536</v>
      </c>
      <c r="I430">
        <v>-10.796449320549399</v>
      </c>
      <c r="J430">
        <f>(Table2[[#This Row],[1M Return vs Nifty]]-AVERAGE(Table2[1M Return vs Nifty]))/_xlfn.STDEV.P(Table2[1M Return vs Nifty])</f>
        <v>-1.2992463786293471</v>
      </c>
      <c r="K430">
        <v>7.4466942160226699</v>
      </c>
      <c r="L430">
        <f>(Table2[[#This Row],[6M Return vs Nifty]]-AVERAGE(Table2[6M Return vs Nifty]))/_xlfn.STDEV.P(Table2[6M Return vs Nifty])</f>
        <v>-0.15582038670291198</v>
      </c>
      <c r="M430">
        <v>-5.3367630819408198</v>
      </c>
      <c r="N430">
        <f>(Table2[[#This Row],[1W Return vs Nifty]]-AVERAGE(Table2[1W Return vs Nifty]))/_xlfn.STDEV.P(Table2[1W Return vs Nifty])</f>
        <v>-0.84110249991822539</v>
      </c>
      <c r="O430">
        <v>12459.02</v>
      </c>
      <c r="P430">
        <v>12439.760277711801</v>
      </c>
      <c r="Q430">
        <v>11380.046948508099</v>
      </c>
      <c r="R430">
        <v>28.033023319052901</v>
      </c>
      <c r="S430">
        <f>(Table2[[#This Row],[Close Price]]-Table2[[#This Row],[20D EMA]])/Table2[[#This Row],[20D EMA]]</f>
        <v>-2.0930217625463352E-2</v>
      </c>
      <c r="T430">
        <f>(Table2[[#This Row],[Close Price]]-Table2[[#This Row],[50D EMA]])/Table2[[#This Row],[50D EMA]]</f>
        <v>-1.9414383582978888E-2</v>
      </c>
      <c r="U430">
        <f>(Table2[[#This Row],[Close Price]]-Table2[[#This Row],[200D EMA]])/Table2[[#This Row],[200D EMA]]</f>
        <v>7.1898038311622725E-2</v>
      </c>
      <c r="V430">
        <v>1.08757089524012</v>
      </c>
      <c r="W430">
        <v>12067.7</v>
      </c>
      <c r="X430">
        <v>12323.85</v>
      </c>
      <c r="Y430">
        <v>12041</v>
      </c>
      <c r="Z430">
        <v>12323.85</v>
      </c>
      <c r="AA430">
        <v>11561.45</v>
      </c>
      <c r="AB430">
        <v>12951.6</v>
      </c>
      <c r="AC430">
        <f>(Table2[[#This Row],[Close Price]]/Table2[[#This Row],[Day Low]])-1</f>
        <v>1.0818134358659748E-2</v>
      </c>
      <c r="AD430">
        <f>(Table2[[#This Row],[Day High]]/Table2[[#This Row],[Close Price]])-1</f>
        <v>1.0296558932633815E-2</v>
      </c>
      <c r="AE430">
        <f>(Table2[[#This Row],[Close Price]]/Table2[[#This Row],[Current Week Low]])-1</f>
        <v>1.305954654928998E-2</v>
      </c>
      <c r="AF430">
        <f>(Table2[[#This Row],[Current Week High]]/Table2[[#This Row],[Close Price]])-1</f>
        <v>1.0296558932633815E-2</v>
      </c>
      <c r="AG430">
        <f>(Table2[[#This Row],[Close Price]]/Table2[[#This Row],[Current Month Low]])-1</f>
        <v>5.5079596417404231E-2</v>
      </c>
      <c r="AH430">
        <f>(Table2[[#This Row],[Current Month High]]/Table2[[#This Row],[Close Price]])-1</f>
        <v>6.1758858852704268E-2</v>
      </c>
      <c r="AI430">
        <v>7.1788986125058898</v>
      </c>
      <c r="AJ430">
        <v>31.813834874083501</v>
      </c>
      <c r="AK430" t="str">
        <f>IF(AND(Table2[[#This Row],[20D EMA]]&gt;Table2[[#This Row],[50D EMA]],Table2[[#This Row],[50D EMA]]&gt;Table2[[#This Row],[200D EMA]]),"Uptrend","Downtrend/NoTrend")</f>
        <v>Uptrend</v>
      </c>
      <c r="AL430">
        <v>-0.16</v>
      </c>
      <c r="AM430" t="s">
        <v>3034</v>
      </c>
      <c r="AN430">
        <v>-4.78</v>
      </c>
      <c r="AO430" t="s">
        <v>3034</v>
      </c>
      <c r="AP430">
        <v>2.904678028731E-2</v>
      </c>
      <c r="AQ430">
        <f>(Table2[[#This Row],[Sharpe Ratio]]-AVERAGE(Table2[Sharpe Ratio]))/_xlfn.STDEV.P(Table2[Sharpe Ratio])</f>
        <v>-0.31844968715499061</v>
      </c>
      <c r="AR4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-3.1335486715108205</v>
      </c>
      <c r="AS430">
        <f>_xlfn.RANK.AVG(Table2[[#This Row],[1Y Return vs Nifty Z-Score]],Table2[1Y Return vs Nifty Z-Score])</f>
        <v>489</v>
      </c>
      <c r="AT430">
        <f>_xlfn.RANK.AVG(Table2[[#This Row],[6M Return vs Nifty Z-Score]],Table2[6M Return vs Nifty Z-Score])</f>
        <v>357</v>
      </c>
      <c r="AU430">
        <f>_xlfn.RANK.AVG(Table2[[#This Row],[Sharpe Ratio Z-Score]],Table2[Sharpe Ratio Z-Score])</f>
        <v>421</v>
      </c>
      <c r="AV430">
        <f>(Table2[[#This Row],[Rank 1Y]]+Table2[[#This Row],[Rank 6M]]+Table2[[#This Row],[Rank Sharpe]])/3</f>
        <v>422.33333333333331</v>
      </c>
    </row>
    <row r="431" spans="1:48" x14ac:dyDescent="0.3">
      <c r="A431" t="s">
        <v>1957</v>
      </c>
      <c r="B431" t="s">
        <v>1958</v>
      </c>
      <c r="C431" t="s">
        <v>2988</v>
      </c>
      <c r="D431" t="s">
        <v>550</v>
      </c>
      <c r="E431">
        <v>3127.5501112799998</v>
      </c>
      <c r="F431">
        <v>1050.6500000000001</v>
      </c>
      <c r="G431">
        <v>24.733068685043001</v>
      </c>
      <c r="H431">
        <f>(Table2[[#This Row],[1Y Return vs Nifty]]-AVERAGE(Table2[1Y Return vs Nifty]))/_xlfn.STDEV.P(Table2[1Y Return vs Nifty])</f>
        <v>-0.23870925469775989</v>
      </c>
      <c r="I431">
        <v>-6.4857551372154996</v>
      </c>
      <c r="J431">
        <f>(Table2[[#This Row],[1M Return vs Nifty]]-AVERAGE(Table2[1M Return vs Nifty]))/_xlfn.STDEV.P(Table2[1M Return vs Nifty])</f>
        <v>-0.88349244898482437</v>
      </c>
      <c r="K431">
        <v>0.26592759732808702</v>
      </c>
      <c r="L431">
        <f>(Table2[[#This Row],[6M Return vs Nifty]]-AVERAGE(Table2[6M Return vs Nifty]))/_xlfn.STDEV.P(Table2[6M Return vs Nifty])</f>
        <v>-0.37362177100653693</v>
      </c>
      <c r="M431">
        <v>-5.2825980839870601</v>
      </c>
      <c r="N431">
        <f>(Table2[[#This Row],[1W Return vs Nifty]]-AVERAGE(Table2[1W Return vs Nifty]))/_xlfn.STDEV.P(Table2[1W Return vs Nifty])</f>
        <v>-0.82917242922178314</v>
      </c>
      <c r="O431">
        <v>1064.54</v>
      </c>
      <c r="P431">
        <v>1080.36035703281</v>
      </c>
      <c r="Q431">
        <v>1004.35996390287</v>
      </c>
      <c r="R431">
        <v>39.8214744664104</v>
      </c>
      <c r="S431">
        <f>(Table2[[#This Row],[Close Price]]-Table2[[#This Row],[20D EMA]])/Table2[[#This Row],[20D EMA]]</f>
        <v>-1.3047889229150501E-2</v>
      </c>
      <c r="T431">
        <f>(Table2[[#This Row],[Close Price]]-Table2[[#This Row],[50D EMA]])/Table2[[#This Row],[50D EMA]]</f>
        <v>-2.7500413949294571E-2</v>
      </c>
      <c r="U431">
        <f>(Table2[[#This Row],[Close Price]]-Table2[[#This Row],[200D EMA]])/Table2[[#This Row],[200D EMA]]</f>
        <v>4.608908933132929E-2</v>
      </c>
      <c r="V431">
        <v>0.89979608219608798</v>
      </c>
      <c r="W431">
        <v>1039.95</v>
      </c>
      <c r="X431">
        <v>1065.05</v>
      </c>
      <c r="Y431">
        <v>1038</v>
      </c>
      <c r="Z431">
        <v>1079.95</v>
      </c>
      <c r="AA431">
        <v>941</v>
      </c>
      <c r="AB431">
        <v>1109</v>
      </c>
      <c r="AC431">
        <f>(Table2[[#This Row],[Close Price]]/Table2[[#This Row],[Day Low]])-1</f>
        <v>1.0288956199817401E-2</v>
      </c>
      <c r="AD431">
        <f>(Table2[[#This Row],[Day High]]/Table2[[#This Row],[Close Price]])-1</f>
        <v>1.3705801170703635E-2</v>
      </c>
      <c r="AE431">
        <f>(Table2[[#This Row],[Close Price]]/Table2[[#This Row],[Current Week Low]])-1</f>
        <v>1.2186897880539505E-2</v>
      </c>
      <c r="AF431">
        <f>(Table2[[#This Row],[Current Week High]]/Table2[[#This Row],[Close Price]])-1</f>
        <v>2.7887498215390494E-2</v>
      </c>
      <c r="AG431">
        <f>(Table2[[#This Row],[Close Price]]/Table2[[#This Row],[Current Month Low]])-1</f>
        <v>0.11652497343251866</v>
      </c>
      <c r="AH431">
        <f>(Table2[[#This Row],[Current Month High]]/Table2[[#This Row],[Close Price]])-1</f>
        <v>5.5537048493789376E-2</v>
      </c>
      <c r="AI431">
        <v>20.301717984105</v>
      </c>
      <c r="AJ431">
        <v>53.783665105386397</v>
      </c>
      <c r="AK431" t="str">
        <f>IF(AND(Table2[[#This Row],[20D EMA]]&gt;Table2[[#This Row],[50D EMA]],Table2[[#This Row],[50D EMA]]&gt;Table2[[#This Row],[200D EMA]]),"Uptrend","Downtrend/NoTrend")</f>
        <v>Downtrend/NoTrend</v>
      </c>
      <c r="AL431">
        <v>-0.17</v>
      </c>
      <c r="AM431" t="s">
        <v>3034</v>
      </c>
      <c r="AN431">
        <v>1.41</v>
      </c>
      <c r="AO431" t="s">
        <v>3033</v>
      </c>
      <c r="AP431">
        <v>7.7831556541109997E-3</v>
      </c>
      <c r="AQ431">
        <f>(Table2[[#This Row],[Sharpe Ratio]]-AVERAGE(Table2[Sharpe Ratio]))/_xlfn.STDEV.P(Table2[Sharpe Ratio])</f>
        <v>-0.55917847101339668</v>
      </c>
      <c r="AR4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1">
        <f>_xlfn.RANK.AVG(Table2[[#This Row],[1Y Return vs Nifty Z-Score]],Table2[1Y Return vs Nifty Z-Score])</f>
        <v>358</v>
      </c>
      <c r="AT431">
        <f>_xlfn.RANK.AVG(Table2[[#This Row],[6M Return vs Nifty Z-Score]],Table2[6M Return vs Nifty Z-Score])</f>
        <v>424</v>
      </c>
      <c r="AU431">
        <f>_xlfn.RANK.AVG(Table2[[#This Row],[Sharpe Ratio Z-Score]],Table2[Sharpe Ratio Z-Score])</f>
        <v>487</v>
      </c>
      <c r="AV431">
        <f>(Table2[[#This Row],[Rank 1Y]]+Table2[[#This Row],[Rank 6M]]+Table2[[#This Row],[Rank Sharpe]])/3</f>
        <v>423</v>
      </c>
    </row>
    <row r="432" spans="1:48" x14ac:dyDescent="0.3">
      <c r="A432" t="s">
        <v>1765</v>
      </c>
      <c r="B432" t="s">
        <v>1766</v>
      </c>
      <c r="C432" t="s">
        <v>2991</v>
      </c>
      <c r="D432" t="s">
        <v>46</v>
      </c>
      <c r="E432">
        <v>3995.1344633849999</v>
      </c>
      <c r="F432">
        <v>563.1</v>
      </c>
      <c r="G432">
        <v>30.2072840153774</v>
      </c>
      <c r="H432">
        <f>(Table2[[#This Row],[1Y Return vs Nifty]]-AVERAGE(Table2[1Y Return vs Nifty]))/_xlfn.STDEV.P(Table2[1Y Return vs Nifty])</f>
        <v>-0.17378442665926846</v>
      </c>
      <c r="I432">
        <v>11.498679580609</v>
      </c>
      <c r="J432">
        <f>(Table2[[#This Row],[1M Return vs Nifty]]-AVERAGE(Table2[1M Return vs Nifty]))/_xlfn.STDEV.P(Table2[1M Return vs Nifty])</f>
        <v>0.851054027376001</v>
      </c>
      <c r="K432">
        <v>-40.029331230718597</v>
      </c>
      <c r="L432">
        <f>(Table2[[#This Row],[6M Return vs Nifty]]-AVERAGE(Table2[6M Return vs Nifty]))/_xlfn.STDEV.P(Table2[6M Return vs Nifty])</f>
        <v>-1.5958259756067581</v>
      </c>
      <c r="M432">
        <v>11.197382957241301</v>
      </c>
      <c r="N432">
        <f>(Table2[[#This Row],[1W Return vs Nifty]]-AVERAGE(Table2[1W Return vs Nifty]))/_xlfn.STDEV.P(Table2[1W Return vs Nifty])</f>
        <v>2.8006133424997595</v>
      </c>
      <c r="O432">
        <v>538.94000000000005</v>
      </c>
      <c r="P432">
        <v>538.92029915988496</v>
      </c>
      <c r="Q432">
        <v>567.81946396828596</v>
      </c>
      <c r="R432">
        <v>64.260413120381997</v>
      </c>
      <c r="S432">
        <f>(Table2[[#This Row],[Close Price]]-Table2[[#This Row],[20D EMA]])/Table2[[#This Row],[20D EMA]]</f>
        <v>4.4828737892900816E-2</v>
      </c>
      <c r="T432">
        <f>(Table2[[#This Row],[Close Price]]-Table2[[#This Row],[50D EMA]])/Table2[[#This Row],[50D EMA]]</f>
        <v>4.4866932787294235E-2</v>
      </c>
      <c r="U432">
        <f>(Table2[[#This Row],[Close Price]]-Table2[[#This Row],[200D EMA]])/Table2[[#This Row],[200D EMA]]</f>
        <v>-8.3115572250787254E-3</v>
      </c>
      <c r="V432">
        <v>1.5684893110061899</v>
      </c>
      <c r="W432">
        <v>561</v>
      </c>
      <c r="X432">
        <v>594</v>
      </c>
      <c r="Y432">
        <v>561</v>
      </c>
      <c r="Z432">
        <v>610</v>
      </c>
      <c r="AA432">
        <v>431.95</v>
      </c>
      <c r="AB432">
        <v>624.25</v>
      </c>
      <c r="AC432">
        <f>(Table2[[#This Row],[Close Price]]/Table2[[#This Row],[Day Low]])-1</f>
        <v>3.7433155080215386E-3</v>
      </c>
      <c r="AD432">
        <f>(Table2[[#This Row],[Day High]]/Table2[[#This Row],[Close Price]])-1</f>
        <v>5.4874800213105868E-2</v>
      </c>
      <c r="AE432">
        <f>(Table2[[#This Row],[Close Price]]/Table2[[#This Row],[Current Week Low]])-1</f>
        <v>3.7433155080215386E-3</v>
      </c>
      <c r="AF432">
        <f>(Table2[[#This Row],[Current Week High]]/Table2[[#This Row],[Close Price]])-1</f>
        <v>8.3288936245782264E-2</v>
      </c>
      <c r="AG432">
        <f>(Table2[[#This Row],[Close Price]]/Table2[[#This Row],[Current Month Low]])-1</f>
        <v>0.30362310452598695</v>
      </c>
      <c r="AH432">
        <f>(Table2[[#This Row],[Current Month High]]/Table2[[#This Row],[Close Price]])-1</f>
        <v>0.10859527614988451</v>
      </c>
      <c r="AI432">
        <v>79.195524773574803</v>
      </c>
      <c r="AJ432">
        <v>62.253277625702303</v>
      </c>
      <c r="AK432" t="str">
        <f>IF(AND(Table2[[#This Row],[20D EMA]]&gt;Table2[[#This Row],[50D EMA]],Table2[[#This Row],[50D EMA]]&gt;Table2[[#This Row],[200D EMA]]),"Uptrend","Downtrend/NoTrend")</f>
        <v>Downtrend/NoTrend</v>
      </c>
      <c r="AL432">
        <v>-0.17</v>
      </c>
      <c r="AM432" t="s">
        <v>3034</v>
      </c>
      <c r="AN432">
        <v>8.82</v>
      </c>
      <c r="AO432" t="s">
        <v>3033</v>
      </c>
      <c r="AP432">
        <v>9.8874004378894001E-2</v>
      </c>
      <c r="AQ432">
        <f>(Table2[[#This Row],[Sharpe Ratio]]-AVERAGE(Table2[Sharpe Ratio]))/_xlfn.STDEV.P(Table2[Sharpe Ratio])</f>
        <v>0.47207511873961594</v>
      </c>
      <c r="AR4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2">
        <f>_xlfn.RANK.AVG(Table2[[#This Row],[1Y Return vs Nifty Z-Score]],Table2[1Y Return vs Nifty Z-Score])</f>
        <v>330</v>
      </c>
      <c r="AT432">
        <f>_xlfn.RANK.AVG(Table2[[#This Row],[6M Return vs Nifty Z-Score]],Table2[6M Return vs Nifty Z-Score])</f>
        <v>718</v>
      </c>
      <c r="AU432">
        <f>_xlfn.RANK.AVG(Table2[[#This Row],[Sharpe Ratio Z-Score]],Table2[Sharpe Ratio Z-Score])</f>
        <v>222</v>
      </c>
      <c r="AV432">
        <f>(Table2[[#This Row],[Rank 1Y]]+Table2[[#This Row],[Rank 6M]]+Table2[[#This Row],[Rank Sharpe]])/3</f>
        <v>423.33333333333331</v>
      </c>
    </row>
    <row r="433" spans="1:48" x14ac:dyDescent="0.3">
      <c r="A433" t="s">
        <v>699</v>
      </c>
      <c r="B433" t="s">
        <v>700</v>
      </c>
      <c r="C433" t="s">
        <v>2988</v>
      </c>
      <c r="D433" t="s">
        <v>607</v>
      </c>
      <c r="E433">
        <v>23035.038309359999</v>
      </c>
      <c r="F433">
        <v>2598.4499999999998</v>
      </c>
      <c r="G433">
        <v>27.1532566733168</v>
      </c>
      <c r="H433">
        <f>(Table2[[#This Row],[1Y Return vs Nifty]]-AVERAGE(Table2[1Y Return vs Nifty]))/_xlfn.STDEV.P(Table2[1Y Return vs Nifty])</f>
        <v>-0.21000554476351796</v>
      </c>
      <c r="I433">
        <v>-7.2662787361833097</v>
      </c>
      <c r="J433">
        <f>(Table2[[#This Row],[1M Return vs Nifty]]-AVERAGE(Table2[1M Return vs Nifty]))/_xlfn.STDEV.P(Table2[1M Return vs Nifty])</f>
        <v>-0.95877168236346755</v>
      </c>
      <c r="K433">
        <v>-32.297870811751203</v>
      </c>
      <c r="L433">
        <f>(Table2[[#This Row],[6M Return vs Nifty]]-AVERAGE(Table2[6M Return vs Nifty]))/_xlfn.STDEV.P(Table2[6M Return vs Nifty])</f>
        <v>-1.3613213786246174</v>
      </c>
      <c r="M433">
        <v>-5.5947433344092596</v>
      </c>
      <c r="N433">
        <f>(Table2[[#This Row],[1W Return vs Nifty]]-AVERAGE(Table2[1W Return vs Nifty]))/_xlfn.STDEV.P(Table2[1W Return vs Nifty])</f>
        <v>-0.89792374549201748</v>
      </c>
      <c r="O433">
        <v>2588.0700000000002</v>
      </c>
      <c r="P433">
        <v>2645.7944852801802</v>
      </c>
      <c r="Q433">
        <v>2605.96230161427</v>
      </c>
      <c r="R433">
        <v>45.217886211306201</v>
      </c>
      <c r="S433">
        <f>(Table2[[#This Row],[Close Price]]-Table2[[#This Row],[20D EMA]])/Table2[[#This Row],[20D EMA]]</f>
        <v>4.0107106840230958E-3</v>
      </c>
      <c r="T433">
        <f>(Table2[[#This Row],[Close Price]]-Table2[[#This Row],[50D EMA]])/Table2[[#This Row],[50D EMA]]</f>
        <v>-1.7894241424865155E-2</v>
      </c>
      <c r="U433">
        <f>(Table2[[#This Row],[Close Price]]-Table2[[#This Row],[200D EMA]])/Table2[[#This Row],[200D EMA]]</f>
        <v>-2.8827361046691604E-3</v>
      </c>
      <c r="V433">
        <v>0.731821630061392</v>
      </c>
      <c r="W433">
        <v>2538.4</v>
      </c>
      <c r="X433">
        <v>2619.75</v>
      </c>
      <c r="Y433">
        <v>2525</v>
      </c>
      <c r="Z433">
        <v>2624.4</v>
      </c>
      <c r="AA433">
        <v>2129.6999999999998</v>
      </c>
      <c r="AB433">
        <v>2697</v>
      </c>
      <c r="AC433">
        <f>(Table2[[#This Row],[Close Price]]/Table2[[#This Row],[Day Low]])-1</f>
        <v>2.3656634100220453E-2</v>
      </c>
      <c r="AD433">
        <f>(Table2[[#This Row],[Day High]]/Table2[[#This Row],[Close Price]])-1</f>
        <v>8.1971944813254982E-3</v>
      </c>
      <c r="AE433">
        <f>(Table2[[#This Row],[Close Price]]/Table2[[#This Row],[Current Week Low]])-1</f>
        <v>2.9089108910891115E-2</v>
      </c>
      <c r="AF433">
        <f>(Table2[[#This Row],[Current Week High]]/Table2[[#This Row],[Close Price]])-1</f>
        <v>9.9867228540091446E-3</v>
      </c>
      <c r="AG433">
        <f>(Table2[[#This Row],[Close Price]]/Table2[[#This Row],[Current Month Low]])-1</f>
        <v>0.22010142273559663</v>
      </c>
      <c r="AH433">
        <f>(Table2[[#This Row],[Current Month High]]/Table2[[#This Row],[Close Price]])-1</f>
        <v>3.7926456156554877E-2</v>
      </c>
      <c r="AI433">
        <v>49.935538494102197</v>
      </c>
      <c r="AJ433">
        <v>78.956611570247901</v>
      </c>
      <c r="AK433" t="str">
        <f>IF(AND(Table2[[#This Row],[20D EMA]]&gt;Table2[[#This Row],[50D EMA]],Table2[[#This Row],[50D EMA]]&gt;Table2[[#This Row],[200D EMA]]),"Uptrend","Downtrend/NoTrend")</f>
        <v>Downtrend/NoTrend</v>
      </c>
      <c r="AL433">
        <v>-0.22</v>
      </c>
      <c r="AM433" t="s">
        <v>3034</v>
      </c>
      <c r="AN433">
        <v>0.32</v>
      </c>
      <c r="AO433" t="s">
        <v>3033</v>
      </c>
      <c r="AP433">
        <v>9.8721705126299006E-2</v>
      </c>
      <c r="AQ433">
        <f>(Table2[[#This Row],[Sharpe Ratio]]-AVERAGE(Table2[Sharpe Ratio]))/_xlfn.STDEV.P(Table2[Sharpe Ratio])</f>
        <v>0.47035091534098672</v>
      </c>
      <c r="AR4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3">
        <f>_xlfn.RANK.AVG(Table2[[#This Row],[1Y Return vs Nifty Z-Score]],Table2[1Y Return vs Nifty Z-Score])</f>
        <v>347</v>
      </c>
      <c r="AT433">
        <f>_xlfn.RANK.AVG(Table2[[#This Row],[6M Return vs Nifty Z-Score]],Table2[6M Return vs Nifty Z-Score])</f>
        <v>705</v>
      </c>
      <c r="AU433">
        <f>_xlfn.RANK.AVG(Table2[[#This Row],[Sharpe Ratio Z-Score]],Table2[Sharpe Ratio Z-Score])</f>
        <v>224</v>
      </c>
      <c r="AV433">
        <f>(Table2[[#This Row],[Rank 1Y]]+Table2[[#This Row],[Rank 6M]]+Table2[[#This Row],[Rank Sharpe]])/3</f>
        <v>425.33333333333331</v>
      </c>
    </row>
    <row r="434" spans="1:48" x14ac:dyDescent="0.3">
      <c r="A434" t="s">
        <v>1792</v>
      </c>
      <c r="B434" t="s">
        <v>1793</v>
      </c>
      <c r="C434" t="s">
        <v>2993</v>
      </c>
      <c r="D434" t="s">
        <v>129</v>
      </c>
      <c r="E434">
        <v>3876.3401070320001</v>
      </c>
      <c r="F434">
        <v>214.57</v>
      </c>
      <c r="G434">
        <v>4.5865634547738701</v>
      </c>
      <c r="H434">
        <f>(Table2[[#This Row],[1Y Return vs Nifty]]-AVERAGE(Table2[1Y Return vs Nifty]))/_xlfn.STDEV.P(Table2[1Y Return vs Nifty])</f>
        <v>-0.47764914082238724</v>
      </c>
      <c r="I434">
        <v>-7.5184056211846704</v>
      </c>
      <c r="J434">
        <f>(Table2[[#This Row],[1M Return vs Nifty]]-AVERAGE(Table2[1M Return vs Nifty]))/_xlfn.STDEV.P(Table2[1M Return vs Nifty])</f>
        <v>-0.98308858788963938</v>
      </c>
      <c r="K434">
        <v>-10.9611990297992</v>
      </c>
      <c r="L434">
        <f>(Table2[[#This Row],[6M Return vs Nifty]]-AVERAGE(Table2[6M Return vs Nifty]))/_xlfn.STDEV.P(Table2[6M Return vs Nifty])</f>
        <v>-0.71415417527299774</v>
      </c>
      <c r="M434">
        <v>-3.2317975430937</v>
      </c>
      <c r="N434">
        <f>(Table2[[#This Row],[1W Return vs Nifty]]-AVERAGE(Table2[1W Return vs Nifty]))/_xlfn.STDEV.P(Table2[1W Return vs Nifty])</f>
        <v>-0.37747490570213743</v>
      </c>
      <c r="O434">
        <v>212.17</v>
      </c>
      <c r="P434">
        <v>210.37987125120199</v>
      </c>
      <c r="Q434">
        <v>201.07390852016101</v>
      </c>
      <c r="R434">
        <v>57.2134611760832</v>
      </c>
      <c r="S434">
        <f>(Table2[[#This Row],[Close Price]]-Table2[[#This Row],[20D EMA]])/Table2[[#This Row],[20D EMA]]</f>
        <v>1.1311684026959541E-2</v>
      </c>
      <c r="T434">
        <f>(Table2[[#This Row],[Close Price]]-Table2[[#This Row],[50D EMA]])/Table2[[#This Row],[50D EMA]]</f>
        <v>1.9916966028536168E-2</v>
      </c>
      <c r="U434">
        <f>(Table2[[#This Row],[Close Price]]-Table2[[#This Row],[200D EMA]])/Table2[[#This Row],[200D EMA]]</f>
        <v>6.7120053413025349E-2</v>
      </c>
      <c r="V434">
        <v>0.74399264230818896</v>
      </c>
      <c r="W434">
        <v>212.57</v>
      </c>
      <c r="X434">
        <v>217.39</v>
      </c>
      <c r="Y434">
        <v>208.99</v>
      </c>
      <c r="Z434">
        <v>222.7</v>
      </c>
      <c r="AA434">
        <v>182.2</v>
      </c>
      <c r="AB434">
        <v>222.7</v>
      </c>
      <c r="AC434">
        <f>(Table2[[#This Row],[Close Price]]/Table2[[#This Row],[Day Low]])-1</f>
        <v>9.4086653808156395E-3</v>
      </c>
      <c r="AD434">
        <f>(Table2[[#This Row],[Day High]]/Table2[[#This Row],[Close Price]])-1</f>
        <v>1.3142564198163731E-2</v>
      </c>
      <c r="AE434">
        <f>(Table2[[#This Row],[Close Price]]/Table2[[#This Row],[Current Week Low]])-1</f>
        <v>2.6699842097708038E-2</v>
      </c>
      <c r="AF434">
        <f>(Table2[[#This Row],[Current Week High]]/Table2[[#This Row],[Close Price]])-1</f>
        <v>3.7889732954280664E-2</v>
      </c>
      <c r="AG434">
        <f>(Table2[[#This Row],[Close Price]]/Table2[[#This Row],[Current Month Low]])-1</f>
        <v>0.17766190998902309</v>
      </c>
      <c r="AH434">
        <f>(Table2[[#This Row],[Current Month High]]/Table2[[#This Row],[Close Price]])-1</f>
        <v>3.7889732954280664E-2</v>
      </c>
      <c r="AI434">
        <v>15.9528359043668</v>
      </c>
      <c r="AJ434">
        <v>38.075933075933001</v>
      </c>
      <c r="AK434" t="str">
        <f>IF(AND(Table2[[#This Row],[20D EMA]]&gt;Table2[[#This Row],[50D EMA]],Table2[[#This Row],[50D EMA]]&gt;Table2[[#This Row],[200D EMA]]),"Uptrend","Downtrend/NoTrend")</f>
        <v>Uptrend</v>
      </c>
      <c r="AL434">
        <v>-0.06</v>
      </c>
      <c r="AM434" t="s">
        <v>3034</v>
      </c>
      <c r="AN434">
        <v>3.81</v>
      </c>
      <c r="AO434" t="s">
        <v>3033</v>
      </c>
      <c r="AP434">
        <v>8.3348801936862005E-2</v>
      </c>
      <c r="AQ434">
        <f>(Table2[[#This Row],[Sharpe Ratio]]-AVERAGE(Table2[Sharpe Ratio]))/_xlfn.STDEV.P(Table2[Sharpe Ratio])</f>
        <v>0.29631190021520898</v>
      </c>
      <c r="AR4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-2.2560549094719531</v>
      </c>
      <c r="AS434">
        <f>_xlfn.RANK.AVG(Table2[[#This Row],[1Y Return vs Nifty Z-Score]],Table2[1Y Return vs Nifty Z-Score])</f>
        <v>470</v>
      </c>
      <c r="AT434">
        <f>_xlfn.RANK.AVG(Table2[[#This Row],[6M Return vs Nifty Z-Score]],Table2[6M Return vs Nifty Z-Score])</f>
        <v>552</v>
      </c>
      <c r="AU434">
        <f>_xlfn.RANK.AVG(Table2[[#This Row],[Sharpe Ratio Z-Score]],Table2[Sharpe Ratio Z-Score])</f>
        <v>255</v>
      </c>
      <c r="AV434">
        <f>(Table2[[#This Row],[Rank 1Y]]+Table2[[#This Row],[Rank 6M]]+Table2[[#This Row],[Rank Sharpe]])/3</f>
        <v>425.66666666666669</v>
      </c>
    </row>
    <row r="435" spans="1:48" x14ac:dyDescent="0.3">
      <c r="A435" t="s">
        <v>898</v>
      </c>
      <c r="B435" t="s">
        <v>899</v>
      </c>
      <c r="C435" t="s">
        <v>2988</v>
      </c>
      <c r="D435" t="s">
        <v>900</v>
      </c>
      <c r="E435">
        <v>15958.964596475</v>
      </c>
      <c r="F435">
        <v>178.68</v>
      </c>
      <c r="G435">
        <v>10.3293912870282</v>
      </c>
      <c r="H435">
        <f>(Table2[[#This Row],[1Y Return vs Nifty]]-AVERAGE(Table2[1Y Return vs Nifty]))/_xlfn.STDEV.P(Table2[1Y Return vs Nifty])</f>
        <v>-0.4095385373907538</v>
      </c>
      <c r="I435">
        <v>8.9739281646241391</v>
      </c>
      <c r="J435">
        <f>(Table2[[#This Row],[1M Return vs Nifty]]-AVERAGE(Table2[1M Return vs Nifty]))/_xlfn.STDEV.P(Table2[1M Return vs Nifty])</f>
        <v>0.60754908874464142</v>
      </c>
      <c r="K435">
        <v>2.9241755942847099</v>
      </c>
      <c r="L435">
        <f>(Table2[[#This Row],[6M Return vs Nifty]]-AVERAGE(Table2[6M Return vs Nifty]))/_xlfn.STDEV.P(Table2[6M Return vs Nifty])</f>
        <v>-0.29299387647892677</v>
      </c>
      <c r="M435">
        <v>-5.2696921427519197</v>
      </c>
      <c r="N435">
        <f>(Table2[[#This Row],[1W Return vs Nifty]]-AVERAGE(Table2[1W Return vs Nifty]))/_xlfn.STDEV.P(Table2[1W Return vs Nifty])</f>
        <v>-0.82632984088695483</v>
      </c>
      <c r="O435">
        <v>171.97</v>
      </c>
      <c r="P435">
        <v>161.97869268614801</v>
      </c>
      <c r="Q435">
        <v>149.92177571689999</v>
      </c>
      <c r="R435">
        <v>61.812527715313898</v>
      </c>
      <c r="S435">
        <f>(Table2[[#This Row],[Close Price]]-Table2[[#This Row],[20D EMA]])/Table2[[#This Row],[20D EMA]]</f>
        <v>3.9018433447694414E-2</v>
      </c>
      <c r="T435">
        <f>(Table2[[#This Row],[Close Price]]-Table2[[#This Row],[50D EMA]])/Table2[[#This Row],[50D EMA]]</f>
        <v>0.10310805104602656</v>
      </c>
      <c r="U435">
        <f>(Table2[[#This Row],[Close Price]]-Table2[[#This Row],[200D EMA]])/Table2[[#This Row],[200D EMA]]</f>
        <v>0.19182152923138196</v>
      </c>
      <c r="V435">
        <v>1.58123479898078</v>
      </c>
      <c r="W435">
        <v>176.8</v>
      </c>
      <c r="X435">
        <v>180.78</v>
      </c>
      <c r="Y435">
        <v>176.8</v>
      </c>
      <c r="Z435">
        <v>184.95</v>
      </c>
      <c r="AA435">
        <v>134.15</v>
      </c>
      <c r="AB435">
        <v>187.4</v>
      </c>
      <c r="AC435">
        <f>(Table2[[#This Row],[Close Price]]/Table2[[#This Row],[Day Low]])-1</f>
        <v>1.063348416289589E-2</v>
      </c>
      <c r="AD435">
        <f>(Table2[[#This Row],[Day High]]/Table2[[#This Row],[Close Price]])-1</f>
        <v>1.1752854264607038E-2</v>
      </c>
      <c r="AE435">
        <f>(Table2[[#This Row],[Close Price]]/Table2[[#This Row],[Current Week Low]])-1</f>
        <v>1.063348416289589E-2</v>
      </c>
      <c r="AF435">
        <f>(Table2[[#This Row],[Current Week High]]/Table2[[#This Row],[Close Price]])-1</f>
        <v>3.5090664875755406E-2</v>
      </c>
      <c r="AG435">
        <f>(Table2[[#This Row],[Close Price]]/Table2[[#This Row],[Current Month Low]])-1</f>
        <v>0.33194185613119642</v>
      </c>
      <c r="AH435">
        <f>(Table2[[#This Row],[Current Month High]]/Table2[[#This Row],[Close Price]])-1</f>
        <v>4.8802328184463839E-2</v>
      </c>
      <c r="AI435">
        <v>4.8802328184463803</v>
      </c>
      <c r="AJ435">
        <v>50.151260504201602</v>
      </c>
      <c r="AK435" t="str">
        <f>IF(AND(Table2[[#This Row],[20D EMA]]&gt;Table2[[#This Row],[50D EMA]],Table2[[#This Row],[50D EMA]]&gt;Table2[[#This Row],[200D EMA]]),"Uptrend","Downtrend/NoTrend")</f>
        <v>Uptrend</v>
      </c>
      <c r="AL435">
        <v>0.19</v>
      </c>
      <c r="AM435" t="s">
        <v>3033</v>
      </c>
      <c r="AN435">
        <v>9.2799999999999994</v>
      </c>
      <c r="AO435" t="s">
        <v>3033</v>
      </c>
      <c r="AP435">
        <v>2.1853948602632001E-2</v>
      </c>
      <c r="AQ435">
        <f>(Table2[[#This Row],[Sharpe Ratio]]-AVERAGE(Table2[Sharpe Ratio]))/_xlfn.STDEV.P(Table2[Sharpe Ratio])</f>
        <v>-0.39988084735555729</v>
      </c>
      <c r="AR4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-1.3211940133675513</v>
      </c>
      <c r="AS435">
        <f>_xlfn.RANK.AVG(Table2[[#This Row],[1Y Return vs Nifty Z-Score]],Table2[1Y Return vs Nifty Z-Score])</f>
        <v>434</v>
      </c>
      <c r="AT435">
        <f>_xlfn.RANK.AVG(Table2[[#This Row],[6M Return vs Nifty Z-Score]],Table2[6M Return vs Nifty Z-Score])</f>
        <v>398</v>
      </c>
      <c r="AU435">
        <f>_xlfn.RANK.AVG(Table2[[#This Row],[Sharpe Ratio Z-Score]],Table2[Sharpe Ratio Z-Score])</f>
        <v>446</v>
      </c>
      <c r="AV435">
        <f>(Table2[[#This Row],[Rank 1Y]]+Table2[[#This Row],[Rank 6M]]+Table2[[#This Row],[Rank Sharpe]])/3</f>
        <v>426</v>
      </c>
    </row>
    <row r="436" spans="1:48" x14ac:dyDescent="0.3">
      <c r="A436" t="s">
        <v>81</v>
      </c>
      <c r="B436" t="s">
        <v>82</v>
      </c>
      <c r="C436" t="s">
        <v>2998</v>
      </c>
      <c r="D436" t="s">
        <v>83</v>
      </c>
      <c r="E436">
        <v>312570.68649006</v>
      </c>
      <c r="F436">
        <v>11143.1</v>
      </c>
      <c r="G436">
        <v>8.7381466594759196</v>
      </c>
      <c r="H436">
        <f>(Table2[[#This Row],[1Y Return vs Nifty]]-AVERAGE(Table2[1Y Return vs Nifty]))/_xlfn.STDEV.P(Table2[1Y Return vs Nifty])</f>
        <v>-0.42841088302877134</v>
      </c>
      <c r="I436">
        <v>1.8669488845640101</v>
      </c>
      <c r="J436">
        <f>(Table2[[#This Row],[1M Return vs Nifty]]-AVERAGE(Table2[1M Return vs Nifty]))/_xlfn.STDEV.P(Table2[1M Return vs Nifty])</f>
        <v>-7.7898414121819679E-2</v>
      </c>
      <c r="K436">
        <v>-9.7780656795505294E-2</v>
      </c>
      <c r="L436">
        <f>(Table2[[#This Row],[6M Return vs Nifty]]-AVERAGE(Table2[6M Return vs Nifty]))/_xlfn.STDEV.P(Table2[6M Return vs Nifty])</f>
        <v>-0.38465348467127847</v>
      </c>
      <c r="M436">
        <v>-4.2249188225629304</v>
      </c>
      <c r="N436">
        <f>(Table2[[#This Row],[1W Return vs Nifty]]-AVERAGE(Table2[1W Return vs Nifty]))/_xlfn.STDEV.P(Table2[1W Return vs Nifty])</f>
        <v>-0.59621408269469878</v>
      </c>
      <c r="O436">
        <v>10675.66</v>
      </c>
      <c r="P436">
        <v>10242.737991150299</v>
      </c>
      <c r="Q436">
        <v>9505.0620906251497</v>
      </c>
      <c r="R436">
        <v>55.4622920698651</v>
      </c>
      <c r="S436">
        <f>(Table2[[#This Row],[Close Price]]-Table2[[#This Row],[20D EMA]])/Table2[[#This Row],[20D EMA]]</f>
        <v>4.3785583280097018E-2</v>
      </c>
      <c r="T436">
        <f>(Table2[[#This Row],[Close Price]]-Table2[[#This Row],[50D EMA]])/Table2[[#This Row],[50D EMA]]</f>
        <v>8.7902473892001481E-2</v>
      </c>
      <c r="U436">
        <f>(Table2[[#This Row],[Close Price]]-Table2[[#This Row],[200D EMA]])/Table2[[#This Row],[200D EMA]]</f>
        <v>0.17233321505500199</v>
      </c>
      <c r="V436">
        <v>1.2352309810753299</v>
      </c>
      <c r="W436">
        <v>10903</v>
      </c>
      <c r="X436">
        <v>11261</v>
      </c>
      <c r="Y436">
        <v>10594.65</v>
      </c>
      <c r="Z436">
        <v>11261</v>
      </c>
      <c r="AA436">
        <v>9534.9500000000007</v>
      </c>
      <c r="AB436">
        <v>11299</v>
      </c>
      <c r="AC436">
        <f>(Table2[[#This Row],[Close Price]]/Table2[[#This Row],[Day Low]])-1</f>
        <v>2.2021461982940416E-2</v>
      </c>
      <c r="AD436">
        <f>(Table2[[#This Row],[Day High]]/Table2[[#This Row],[Close Price]])-1</f>
        <v>1.0580538629286318E-2</v>
      </c>
      <c r="AE436">
        <f>(Table2[[#This Row],[Close Price]]/Table2[[#This Row],[Current Week Low]])-1</f>
        <v>5.1766693567036226E-2</v>
      </c>
      <c r="AF436">
        <f>(Table2[[#This Row],[Current Week High]]/Table2[[#This Row],[Close Price]])-1</f>
        <v>1.0580538629286318E-2</v>
      </c>
      <c r="AG436">
        <f>(Table2[[#This Row],[Close Price]]/Table2[[#This Row],[Current Month Low]])-1</f>
        <v>0.16865846176435118</v>
      </c>
      <c r="AH436">
        <f>(Table2[[#This Row],[Current Month High]]/Table2[[#This Row],[Close Price]])-1</f>
        <v>1.3990720715061356E-2</v>
      </c>
      <c r="AI436">
        <v>1.39907207150613</v>
      </c>
      <c r="AJ436">
        <v>39.504109468992702</v>
      </c>
      <c r="AK436" t="str">
        <f>IF(AND(Table2[[#This Row],[20D EMA]]&gt;Table2[[#This Row],[50D EMA]],Table2[[#This Row],[50D EMA]]&gt;Table2[[#This Row],[200D EMA]]),"Uptrend","Downtrend/NoTrend")</f>
        <v>Uptrend</v>
      </c>
      <c r="AL436">
        <v>0.04</v>
      </c>
      <c r="AM436" t="s">
        <v>3033</v>
      </c>
      <c r="AN436">
        <v>6.5</v>
      </c>
      <c r="AO436" t="s">
        <v>3033</v>
      </c>
      <c r="AP436">
        <v>3.6287243340742001E-2</v>
      </c>
      <c r="AQ436">
        <f>(Table2[[#This Row],[Sharpe Ratio]]-AVERAGE(Table2[Sharpe Ratio]))/_xlfn.STDEV.P(Table2[Sharpe Ratio])</f>
        <v>-0.23647928486040382</v>
      </c>
      <c r="AR4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-1.7236561493769722</v>
      </c>
      <c r="AS436">
        <f>_xlfn.RANK.AVG(Table2[[#This Row],[1Y Return vs Nifty Z-Score]],Table2[1Y Return vs Nifty Z-Score])</f>
        <v>444</v>
      </c>
      <c r="AT436">
        <f>_xlfn.RANK.AVG(Table2[[#This Row],[6M Return vs Nifty Z-Score]],Table2[6M Return vs Nifty Z-Score])</f>
        <v>429</v>
      </c>
      <c r="AU436">
        <f>_xlfn.RANK.AVG(Table2[[#This Row],[Sharpe Ratio Z-Score]],Table2[Sharpe Ratio Z-Score])</f>
        <v>406</v>
      </c>
      <c r="AV436">
        <f>(Table2[[#This Row],[Rank 1Y]]+Table2[[#This Row],[Rank 6M]]+Table2[[#This Row],[Rank Sharpe]])/3</f>
        <v>426.33333333333331</v>
      </c>
    </row>
    <row r="437" spans="1:48" x14ac:dyDescent="0.3">
      <c r="A437" t="s">
        <v>410</v>
      </c>
      <c r="B437" t="s">
        <v>411</v>
      </c>
      <c r="C437" t="s">
        <v>2994</v>
      </c>
      <c r="D437" t="s">
        <v>62</v>
      </c>
      <c r="E437">
        <v>57066.275479119999</v>
      </c>
      <c r="F437">
        <v>27639.55</v>
      </c>
      <c r="G437">
        <v>-6.6930373510413403</v>
      </c>
      <c r="H437">
        <f>(Table2[[#This Row],[1Y Return vs Nifty]]-AVERAGE(Table2[1Y Return vs Nifty]))/_xlfn.STDEV.P(Table2[1Y Return vs Nifty])</f>
        <v>-0.61142651318885699</v>
      </c>
      <c r="I437">
        <v>-1.7462475730448801</v>
      </c>
      <c r="J437">
        <f>(Table2[[#This Row],[1M Return vs Nifty]]-AVERAGE(Table2[1M Return vs Nifty]))/_xlfn.STDEV.P(Table2[1M Return vs Nifty])</f>
        <v>-0.42638071463768712</v>
      </c>
      <c r="K437">
        <v>11.780704293816999</v>
      </c>
      <c r="L437">
        <f>(Table2[[#This Row],[6M Return vs Nifty]]-AVERAGE(Table2[6M Return vs Nifty]))/_xlfn.STDEV.P(Table2[6M Return vs Nifty])</f>
        <v>-2.436459031594199E-2</v>
      </c>
      <c r="M437">
        <v>-2.76643161602113</v>
      </c>
      <c r="N437">
        <f>(Table2[[#This Row],[1W Return vs Nifty]]-AVERAGE(Table2[1W Return vs Nifty]))/_xlfn.STDEV.P(Table2[1W Return vs Nifty])</f>
        <v>-0.27497608507205529</v>
      </c>
      <c r="O437">
        <v>27005.17</v>
      </c>
      <c r="P437">
        <v>26795.86015185</v>
      </c>
      <c r="Q437">
        <v>25523.3361470622</v>
      </c>
      <c r="R437">
        <v>43.482227208573498</v>
      </c>
      <c r="S437">
        <f>(Table2[[#This Row],[Close Price]]-Table2[[#This Row],[20D EMA]])/Table2[[#This Row],[20D EMA]]</f>
        <v>2.3491057453072915E-2</v>
      </c>
      <c r="T437">
        <f>(Table2[[#This Row],[Close Price]]-Table2[[#This Row],[50D EMA]])/Table2[[#This Row],[50D EMA]]</f>
        <v>3.1485828160352988E-2</v>
      </c>
      <c r="U437">
        <f>(Table2[[#This Row],[Close Price]]-Table2[[#This Row],[200D EMA]])/Table2[[#This Row],[200D EMA]]</f>
        <v>8.2912901383441623E-2</v>
      </c>
      <c r="V437">
        <v>0.91727409368579205</v>
      </c>
      <c r="W437">
        <v>26855.65</v>
      </c>
      <c r="X437">
        <v>27775.5</v>
      </c>
      <c r="Y437">
        <v>26601</v>
      </c>
      <c r="Z437">
        <v>27775.5</v>
      </c>
      <c r="AA437">
        <v>25588.55</v>
      </c>
      <c r="AB437">
        <v>28450</v>
      </c>
      <c r="AC437">
        <f>(Table2[[#This Row],[Close Price]]/Table2[[#This Row],[Day Low]])-1</f>
        <v>2.918938845270902E-2</v>
      </c>
      <c r="AD437">
        <f>(Table2[[#This Row],[Day High]]/Table2[[#This Row],[Close Price]])-1</f>
        <v>4.9186763170891989E-3</v>
      </c>
      <c r="AE437">
        <f>(Table2[[#This Row],[Close Price]]/Table2[[#This Row],[Current Week Low]])-1</f>
        <v>3.9041765347167301E-2</v>
      </c>
      <c r="AF437">
        <f>(Table2[[#This Row],[Current Week High]]/Table2[[#This Row],[Close Price]])-1</f>
        <v>4.9186763170891989E-3</v>
      </c>
      <c r="AG437">
        <f>(Table2[[#This Row],[Close Price]]/Table2[[#This Row],[Current Month Low]])-1</f>
        <v>8.0153037198278154E-2</v>
      </c>
      <c r="AH437">
        <f>(Table2[[#This Row],[Current Month High]]/Table2[[#This Row],[Close Price]])-1</f>
        <v>2.9322112697203861E-2</v>
      </c>
      <c r="AI437">
        <v>7.2338370197778197</v>
      </c>
      <c r="AJ437">
        <v>25.634318181818099</v>
      </c>
      <c r="AK437" t="str">
        <f>IF(AND(Table2[[#This Row],[20D EMA]]&gt;Table2[[#This Row],[50D EMA]],Table2[[#This Row],[50D EMA]]&gt;Table2[[#This Row],[200D EMA]]),"Uptrend","Downtrend/NoTrend")</f>
        <v>Uptrend</v>
      </c>
      <c r="AL437">
        <v>0.02</v>
      </c>
      <c r="AM437" t="s">
        <v>3033</v>
      </c>
      <c r="AN437">
        <v>0.53</v>
      </c>
      <c r="AO437" t="s">
        <v>3033</v>
      </c>
      <c r="AP437">
        <v>2.9159783009224002E-2</v>
      </c>
      <c r="AQ437">
        <f>(Table2[[#This Row],[Sharpe Ratio]]-AVERAGE(Table2[Sharpe Ratio]))/_xlfn.STDEV.P(Table2[Sharpe Ratio])</f>
        <v>-0.31717036585919539</v>
      </c>
      <c r="AR4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-1.6543182690737368</v>
      </c>
      <c r="AS437">
        <f>_xlfn.RANK.AVG(Table2[[#This Row],[1Y Return vs Nifty Z-Score]],Table2[1Y Return vs Nifty Z-Score])</f>
        <v>545</v>
      </c>
      <c r="AT437">
        <f>_xlfn.RANK.AVG(Table2[[#This Row],[6M Return vs Nifty Z-Score]],Table2[6M Return vs Nifty Z-Score])</f>
        <v>314</v>
      </c>
      <c r="AU437">
        <f>_xlfn.RANK.AVG(Table2[[#This Row],[Sharpe Ratio Z-Score]],Table2[Sharpe Ratio Z-Score])</f>
        <v>420</v>
      </c>
      <c r="AV437">
        <f>(Table2[[#This Row],[Rank 1Y]]+Table2[[#This Row],[Rank 6M]]+Table2[[#This Row],[Rank Sharpe]])/3</f>
        <v>426.33333333333331</v>
      </c>
    </row>
    <row r="438" spans="1:48" x14ac:dyDescent="0.3">
      <c r="A438" t="s">
        <v>453</v>
      </c>
      <c r="B438" t="s">
        <v>454</v>
      </c>
      <c r="C438" t="s">
        <v>2998</v>
      </c>
      <c r="D438" t="s">
        <v>83</v>
      </c>
      <c r="E438">
        <v>48255.692973109901</v>
      </c>
      <c r="F438">
        <v>2590.9</v>
      </c>
      <c r="G438">
        <v>16.856536602682301</v>
      </c>
      <c r="H438">
        <f>(Table2[[#This Row],[1Y Return vs Nifty]]-AVERAGE(Table2[1Y Return vs Nifty]))/_xlfn.STDEV.P(Table2[1Y Return vs Nifty])</f>
        <v>-0.33212583773810783</v>
      </c>
      <c r="I438">
        <v>-5.8012409572882602</v>
      </c>
      <c r="J438">
        <f>(Table2[[#This Row],[1M Return vs Nifty]]-AVERAGE(Table2[1M Return vs Nifty]))/_xlfn.STDEV.P(Table2[1M Return vs Nifty])</f>
        <v>-0.81747304512582797</v>
      </c>
      <c r="K438">
        <v>11.2638752099844</v>
      </c>
      <c r="L438">
        <f>(Table2[[#This Row],[6M Return vs Nifty]]-AVERAGE(Table2[6M Return vs Nifty]))/_xlfn.STDEV.P(Table2[6M Return vs Nifty])</f>
        <v>-4.0040644960867643E-2</v>
      </c>
      <c r="M438">
        <v>-4.7294630009752598</v>
      </c>
      <c r="N438">
        <f>(Table2[[#This Row],[1W Return vs Nifty]]-AVERAGE(Table2[1W Return vs Nifty]))/_xlfn.STDEV.P(Table2[1W Return vs Nifty])</f>
        <v>-0.70734207946996108</v>
      </c>
      <c r="O438">
        <v>2572.4299999999998</v>
      </c>
      <c r="P438">
        <v>2539.8716101836499</v>
      </c>
      <c r="Q438">
        <v>2360.0149006900001</v>
      </c>
      <c r="R438">
        <v>47.126971380668998</v>
      </c>
      <c r="S438">
        <f>(Table2[[#This Row],[Close Price]]-Table2[[#This Row],[20D EMA]])/Table2[[#This Row],[20D EMA]]</f>
        <v>7.1799815738427305E-3</v>
      </c>
      <c r="T438">
        <f>(Table2[[#This Row],[Close Price]]-Table2[[#This Row],[50D EMA]])/Table2[[#This Row],[50D EMA]]</f>
        <v>2.0090932790362788E-2</v>
      </c>
      <c r="U438">
        <f>(Table2[[#This Row],[Close Price]]-Table2[[#This Row],[200D EMA]])/Table2[[#This Row],[200D EMA]]</f>
        <v>9.7832051502088332E-2</v>
      </c>
      <c r="V438">
        <v>0.96627660778184299</v>
      </c>
      <c r="W438">
        <v>2562.0500000000002</v>
      </c>
      <c r="X438">
        <v>2654</v>
      </c>
      <c r="Y438">
        <v>2519.0500000000002</v>
      </c>
      <c r="Z438">
        <v>2654</v>
      </c>
      <c r="AA438">
        <v>2150</v>
      </c>
      <c r="AB438">
        <v>2714</v>
      </c>
      <c r="AC438">
        <f>(Table2[[#This Row],[Close Price]]/Table2[[#This Row],[Day Low]])-1</f>
        <v>1.1260514041490088E-2</v>
      </c>
      <c r="AD438">
        <f>(Table2[[#This Row],[Day High]]/Table2[[#This Row],[Close Price]])-1</f>
        <v>2.4354471419197887E-2</v>
      </c>
      <c r="AE438">
        <f>(Table2[[#This Row],[Close Price]]/Table2[[#This Row],[Current Week Low]])-1</f>
        <v>2.8522657350985359E-2</v>
      </c>
      <c r="AF438">
        <f>(Table2[[#This Row],[Current Week High]]/Table2[[#This Row],[Close Price]])-1</f>
        <v>2.4354471419197887E-2</v>
      </c>
      <c r="AG438">
        <f>(Table2[[#This Row],[Close Price]]/Table2[[#This Row],[Current Month Low]])-1</f>
        <v>0.20506976744186045</v>
      </c>
      <c r="AH438">
        <f>(Table2[[#This Row],[Current Month High]]/Table2[[#This Row],[Close Price]])-1</f>
        <v>4.7512447412096037E-2</v>
      </c>
      <c r="AI438">
        <v>6.0017754448261096</v>
      </c>
      <c r="AJ438">
        <v>47.713797035347703</v>
      </c>
      <c r="AK438" t="str">
        <f>IF(AND(Table2[[#This Row],[20D EMA]]&gt;Table2[[#This Row],[50D EMA]],Table2[[#This Row],[50D EMA]]&gt;Table2[[#This Row],[200D EMA]]),"Uptrend","Downtrend/NoTrend")</f>
        <v>Uptrend</v>
      </c>
      <c r="AL438">
        <v>-0.08</v>
      </c>
      <c r="AM438" t="s">
        <v>3034</v>
      </c>
      <c r="AN438">
        <v>3.67</v>
      </c>
      <c r="AO438" t="s">
        <v>3033</v>
      </c>
      <c r="AP438">
        <v>-3.1759448022530001E-3</v>
      </c>
      <c r="AQ438">
        <f>(Table2[[#This Row],[Sharpe Ratio]]-AVERAGE(Table2[Sharpe Ratio]))/_xlfn.STDEV.P(Table2[Sharpe Ratio])</f>
        <v>-0.68324814260285938</v>
      </c>
      <c r="AR4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-2.5802297498976237</v>
      </c>
      <c r="AS438">
        <f>_xlfn.RANK.AVG(Table2[[#This Row],[1Y Return vs Nifty Z-Score]],Table2[1Y Return vs Nifty Z-Score])</f>
        <v>408</v>
      </c>
      <c r="AT438">
        <f>_xlfn.RANK.AVG(Table2[[#This Row],[6M Return vs Nifty Z-Score]],Table2[6M Return vs Nifty Z-Score])</f>
        <v>319</v>
      </c>
      <c r="AU438">
        <f>_xlfn.RANK.AVG(Table2[[#This Row],[Sharpe Ratio Z-Score]],Table2[Sharpe Ratio Z-Score])</f>
        <v>552</v>
      </c>
      <c r="AV438">
        <f>(Table2[[#This Row],[Rank 1Y]]+Table2[[#This Row],[Rank 6M]]+Table2[[#This Row],[Rank Sharpe]])/3</f>
        <v>426.33333333333331</v>
      </c>
    </row>
    <row r="439" spans="1:48" x14ac:dyDescent="0.3">
      <c r="A439" t="s">
        <v>1039</v>
      </c>
      <c r="B439" t="s">
        <v>1040</v>
      </c>
      <c r="C439" t="s">
        <v>2988</v>
      </c>
      <c r="D439" t="s">
        <v>495</v>
      </c>
      <c r="E439">
        <v>11978.545085</v>
      </c>
      <c r="F439">
        <v>901.25</v>
      </c>
      <c r="G439">
        <v>-6.30391505462278</v>
      </c>
      <c r="H439">
        <f>(Table2[[#This Row],[1Y Return vs Nifty]]-AVERAGE(Table2[1Y Return vs Nifty]))/_xlfn.STDEV.P(Table2[1Y Return vs Nifty])</f>
        <v>-0.6068114776711776</v>
      </c>
      <c r="I439">
        <v>17.489558538281301</v>
      </c>
      <c r="J439">
        <f>(Table2[[#This Row],[1M Return vs Nifty]]-AVERAGE(Table2[1M Return vs Nifty]))/_xlfn.STDEV.P(Table2[1M Return vs Nifty])</f>
        <v>1.4288568968782409</v>
      </c>
      <c r="K439">
        <v>4.9689738782546797</v>
      </c>
      <c r="L439">
        <f>(Table2[[#This Row],[6M Return vs Nifty]]-AVERAGE(Table2[6M Return vs Nifty]))/_xlfn.STDEV.P(Table2[6M Return vs Nifty])</f>
        <v>-0.23097265778190418</v>
      </c>
      <c r="M439">
        <v>-0.96943992500488896</v>
      </c>
      <c r="N439">
        <f>(Table2[[#This Row],[1W Return vs Nifty]]-AVERAGE(Table2[1W Return vs Nifty]))/_xlfn.STDEV.P(Table2[1W Return vs Nifty])</f>
        <v>0.12081896199957694</v>
      </c>
      <c r="O439">
        <v>826.27</v>
      </c>
      <c r="P439">
        <v>791.16474097018499</v>
      </c>
      <c r="Q439">
        <v>760.79422285896601</v>
      </c>
      <c r="R439">
        <v>78.674309269244205</v>
      </c>
      <c r="S439">
        <f>(Table2[[#This Row],[Close Price]]-Table2[[#This Row],[20D EMA]])/Table2[[#This Row],[20D EMA]]</f>
        <v>9.0745155941762398E-2</v>
      </c>
      <c r="T439">
        <f>(Table2[[#This Row],[Close Price]]-Table2[[#This Row],[50D EMA]])/Table2[[#This Row],[50D EMA]]</f>
        <v>0.13914328246582411</v>
      </c>
      <c r="U439">
        <f>(Table2[[#This Row],[Close Price]]-Table2[[#This Row],[200D EMA]])/Table2[[#This Row],[200D EMA]]</f>
        <v>0.18461730244640845</v>
      </c>
      <c r="V439">
        <v>1.8471864114541201</v>
      </c>
      <c r="W439">
        <v>885.5</v>
      </c>
      <c r="X439">
        <v>912.65</v>
      </c>
      <c r="Y439">
        <v>854.95</v>
      </c>
      <c r="Z439">
        <v>912.65</v>
      </c>
      <c r="AA439">
        <v>680</v>
      </c>
      <c r="AB439">
        <v>912.65</v>
      </c>
      <c r="AC439">
        <f>(Table2[[#This Row],[Close Price]]/Table2[[#This Row],[Day Low]])-1</f>
        <v>1.7786561264822032E-2</v>
      </c>
      <c r="AD439">
        <f>(Table2[[#This Row],[Day High]]/Table2[[#This Row],[Close Price]])-1</f>
        <v>1.2649098474341258E-2</v>
      </c>
      <c r="AE439">
        <f>(Table2[[#This Row],[Close Price]]/Table2[[#This Row],[Current Week Low]])-1</f>
        <v>5.415521375519039E-2</v>
      </c>
      <c r="AF439">
        <f>(Table2[[#This Row],[Current Week High]]/Table2[[#This Row],[Close Price]])-1</f>
        <v>1.2649098474341258E-2</v>
      </c>
      <c r="AG439">
        <f>(Table2[[#This Row],[Close Price]]/Table2[[#This Row],[Current Month Low]])-1</f>
        <v>0.32536764705882359</v>
      </c>
      <c r="AH439">
        <f>(Table2[[#This Row],[Current Month High]]/Table2[[#This Row],[Close Price]])-1</f>
        <v>1.2649098474341258E-2</v>
      </c>
      <c r="AI439">
        <v>1.26490984743412</v>
      </c>
      <c r="AJ439">
        <v>32.536764705882298</v>
      </c>
      <c r="AK439" t="str">
        <f>IF(AND(Table2[[#This Row],[20D EMA]]&gt;Table2[[#This Row],[50D EMA]],Table2[[#This Row],[50D EMA]]&gt;Table2[[#This Row],[200D EMA]]),"Uptrend","Downtrend/NoTrend")</f>
        <v>Uptrend</v>
      </c>
      <c r="AL439">
        <v>0.01</v>
      </c>
      <c r="AM439" t="s">
        <v>3033</v>
      </c>
      <c r="AN439">
        <v>16.399999999999999</v>
      </c>
      <c r="AO439" t="s">
        <v>3033</v>
      </c>
      <c r="AP439">
        <v>5.1211040236635003E-2</v>
      </c>
      <c r="AQ439">
        <f>(Table2[[#This Row],[Sharpe Ratio]]-AVERAGE(Table2[Sharpe Ratio]))/_xlfn.STDEV.P(Table2[Sharpe Ratio])</f>
        <v>-6.7524671558537364E-2</v>
      </c>
      <c r="AR4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0.6443670518661988</v>
      </c>
      <c r="AS439">
        <f>_xlfn.RANK.AVG(Table2[[#This Row],[1Y Return vs Nifty Z-Score]],Table2[1Y Return vs Nifty Z-Score])</f>
        <v>541</v>
      </c>
      <c r="AT439">
        <f>_xlfn.RANK.AVG(Table2[[#This Row],[6M Return vs Nifty Z-Score]],Table2[6M Return vs Nifty Z-Score])</f>
        <v>380</v>
      </c>
      <c r="AU439">
        <f>_xlfn.RANK.AVG(Table2[[#This Row],[Sharpe Ratio Z-Score]],Table2[Sharpe Ratio Z-Score])</f>
        <v>362</v>
      </c>
      <c r="AV439">
        <f>(Table2[[#This Row],[Rank 1Y]]+Table2[[#This Row],[Rank 6M]]+Table2[[#This Row],[Rank Sharpe]])/3</f>
        <v>427.66666666666669</v>
      </c>
    </row>
    <row r="440" spans="1:48" x14ac:dyDescent="0.3">
      <c r="A440" t="s">
        <v>2124</v>
      </c>
      <c r="B440" t="s">
        <v>2125</v>
      </c>
      <c r="C440" t="s">
        <v>2987</v>
      </c>
      <c r="D440" t="s">
        <v>303</v>
      </c>
      <c r="E440">
        <v>2588.5868139250001</v>
      </c>
      <c r="F440">
        <v>1703.85</v>
      </c>
      <c r="G440">
        <v>-0.32912819145957001</v>
      </c>
      <c r="H440">
        <f>(Table2[[#This Row],[1Y Return vs Nifty]]-AVERAGE(Table2[1Y Return vs Nifty]))/_xlfn.STDEV.P(Table2[1Y Return vs Nifty])</f>
        <v>-0.53594981325911784</v>
      </c>
      <c r="I440">
        <v>2.1639304986017001</v>
      </c>
      <c r="J440">
        <f>(Table2[[#This Row],[1M Return vs Nifty]]-AVERAGE(Table2[1M Return vs Nifty]))/_xlfn.STDEV.P(Table2[1M Return vs Nifty])</f>
        <v>-4.9255400301514367E-2</v>
      </c>
      <c r="K440">
        <v>10.2432917085684</v>
      </c>
      <c r="L440">
        <f>(Table2[[#This Row],[6M Return vs Nifty]]-AVERAGE(Table2[6M Return vs Nifty]))/_xlfn.STDEV.P(Table2[6M Return vs Nifty])</f>
        <v>-7.0996183722863412E-2</v>
      </c>
      <c r="M440">
        <v>-3.3925445610577101</v>
      </c>
      <c r="N440">
        <f>(Table2[[#This Row],[1W Return vs Nifty]]-AVERAGE(Table2[1W Return vs Nifty]))/_xlfn.STDEV.P(Table2[1W Return vs Nifty])</f>
        <v>-0.41288011868100749</v>
      </c>
      <c r="O440">
        <v>1707.49</v>
      </c>
      <c r="P440">
        <v>1701.70565790311</v>
      </c>
      <c r="Q440">
        <v>1633.0738022602</v>
      </c>
      <c r="R440">
        <v>55.025392584516098</v>
      </c>
      <c r="S440">
        <f>(Table2[[#This Row],[Close Price]]-Table2[[#This Row],[20D EMA]])/Table2[[#This Row],[20D EMA]]</f>
        <v>-2.1317840807267394E-3</v>
      </c>
      <c r="T440">
        <f>(Table2[[#This Row],[Close Price]]-Table2[[#This Row],[50D EMA]])/Table2[[#This Row],[50D EMA]]</f>
        <v>1.2601133967740377E-3</v>
      </c>
      <c r="U440">
        <f>(Table2[[#This Row],[Close Price]]-Table2[[#This Row],[200D EMA]])/Table2[[#This Row],[200D EMA]]</f>
        <v>4.3339252421932539E-2</v>
      </c>
      <c r="V440">
        <v>1.0595758466291001</v>
      </c>
      <c r="W440">
        <v>1701</v>
      </c>
      <c r="X440">
        <v>1734.25</v>
      </c>
      <c r="Y440">
        <v>1701</v>
      </c>
      <c r="Z440">
        <v>1784.7</v>
      </c>
      <c r="AA440">
        <v>1465</v>
      </c>
      <c r="AB440">
        <v>1819.95</v>
      </c>
      <c r="AC440">
        <f>(Table2[[#This Row],[Close Price]]/Table2[[#This Row],[Day Low]])-1</f>
        <v>1.6754850088183115E-3</v>
      </c>
      <c r="AD440">
        <f>(Table2[[#This Row],[Day High]]/Table2[[#This Row],[Close Price]])-1</f>
        <v>1.7841946180708446E-2</v>
      </c>
      <c r="AE440">
        <f>(Table2[[#This Row],[Close Price]]/Table2[[#This Row],[Current Week Low]])-1</f>
        <v>1.6754850088183115E-3</v>
      </c>
      <c r="AF440">
        <f>(Table2[[#This Row],[Current Week High]]/Table2[[#This Row],[Close Price]])-1</f>
        <v>4.7451360154943334E-2</v>
      </c>
      <c r="AG440">
        <f>(Table2[[#This Row],[Close Price]]/Table2[[#This Row],[Current Month Low]])-1</f>
        <v>0.16303754266211601</v>
      </c>
      <c r="AH440">
        <f>(Table2[[#This Row],[Current Month High]]/Table2[[#This Row],[Close Price]])-1</f>
        <v>6.8139801038823888E-2</v>
      </c>
      <c r="AI440">
        <v>24.858408897496801</v>
      </c>
      <c r="AJ440">
        <v>33.113281249999901</v>
      </c>
      <c r="AK440" t="str">
        <f>IF(AND(Table2[[#This Row],[20D EMA]]&gt;Table2[[#This Row],[50D EMA]],Table2[[#This Row],[50D EMA]]&gt;Table2[[#This Row],[200D EMA]]),"Uptrend","Downtrend/NoTrend")</f>
        <v>Uptrend</v>
      </c>
      <c r="AL440">
        <v>-0.11</v>
      </c>
      <c r="AM440" t="s">
        <v>3034</v>
      </c>
      <c r="AN440">
        <v>1.59</v>
      </c>
      <c r="AO440" t="s">
        <v>3033</v>
      </c>
      <c r="AP440">
        <v>1.9755986522840999E-2</v>
      </c>
      <c r="AQ440">
        <f>(Table2[[#This Row],[Sharpe Ratio]]-AVERAGE(Table2[Sharpe Ratio]))/_xlfn.STDEV.P(Table2[Sharpe Ratio])</f>
        <v>-0.42363220060605716</v>
      </c>
      <c r="AR4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-1.4927137165705604</v>
      </c>
      <c r="AS440">
        <f>_xlfn.RANK.AVG(Table2[[#This Row],[1Y Return vs Nifty Z-Score]],Table2[1Y Return vs Nifty Z-Score])</f>
        <v>498</v>
      </c>
      <c r="AT440">
        <f>_xlfn.RANK.AVG(Table2[[#This Row],[6M Return vs Nifty Z-Score]],Table2[6M Return vs Nifty Z-Score])</f>
        <v>335</v>
      </c>
      <c r="AU440">
        <f>_xlfn.RANK.AVG(Table2[[#This Row],[Sharpe Ratio Z-Score]],Table2[Sharpe Ratio Z-Score])</f>
        <v>453</v>
      </c>
      <c r="AV440">
        <f>(Table2[[#This Row],[Rank 1Y]]+Table2[[#This Row],[Rank 6M]]+Table2[[#This Row],[Rank Sharpe]])/3</f>
        <v>428.66666666666669</v>
      </c>
    </row>
    <row r="441" spans="1:48" x14ac:dyDescent="0.3">
      <c r="A441" t="s">
        <v>341</v>
      </c>
      <c r="B441" t="s">
        <v>342</v>
      </c>
      <c r="C441" t="s">
        <v>2994</v>
      </c>
      <c r="D441" t="s">
        <v>62</v>
      </c>
      <c r="E441">
        <v>71364.392883155</v>
      </c>
      <c r="F441">
        <v>1197.95</v>
      </c>
      <c r="G441">
        <v>38.369825965118601</v>
      </c>
      <c r="H441">
        <f>(Table2[[#This Row],[1Y Return vs Nifty]]-AVERAGE(Table2[1Y Return vs Nifty]))/_xlfn.STDEV.P(Table2[1Y Return vs Nifty])</f>
        <v>-7.6975733455826825E-2</v>
      </c>
      <c r="I441">
        <v>-2.4585682940367199</v>
      </c>
      <c r="J441">
        <f>(Table2[[#This Row],[1M Return vs Nifty]]-AVERAGE(Table2[1M Return vs Nifty]))/_xlfn.STDEV.P(Table2[1M Return vs Nifty])</f>
        <v>-0.49508197859293573</v>
      </c>
      <c r="K441">
        <v>1.3049851480302299</v>
      </c>
      <c r="L441">
        <f>(Table2[[#This Row],[6M Return vs Nifty]]-AVERAGE(Table2[6M Return vs Nifty]))/_xlfn.STDEV.P(Table2[6M Return vs Nifty])</f>
        <v>-0.3421058918628137</v>
      </c>
      <c r="M441">
        <v>-3.0402713135816302</v>
      </c>
      <c r="N441">
        <f>(Table2[[#This Row],[1W Return vs Nifty]]-AVERAGE(Table2[1W Return vs Nifty]))/_xlfn.STDEV.P(Table2[1W Return vs Nifty])</f>
        <v>-0.33529044074097092</v>
      </c>
      <c r="O441">
        <v>1224.8699999999999</v>
      </c>
      <c r="P441">
        <v>1189.3576792850899</v>
      </c>
      <c r="Q441">
        <v>1045.1443582417</v>
      </c>
      <c r="R441">
        <v>41.838427053323997</v>
      </c>
      <c r="S441">
        <f>(Table2[[#This Row],[Close Price]]-Table2[[#This Row],[20D EMA]])/Table2[[#This Row],[20D EMA]]</f>
        <v>-2.1977842546555836E-2</v>
      </c>
      <c r="T441">
        <f>(Table2[[#This Row],[Close Price]]-Table2[[#This Row],[50D EMA]])/Table2[[#This Row],[50D EMA]]</f>
        <v>7.2243370220427322E-3</v>
      </c>
      <c r="U441">
        <f>(Table2[[#This Row],[Close Price]]-Table2[[#This Row],[200D EMA]])/Table2[[#This Row],[200D EMA]]</f>
        <v>0.14620529743410066</v>
      </c>
      <c r="V441">
        <v>0.86569681267778498</v>
      </c>
      <c r="W441">
        <v>1193.4000000000001</v>
      </c>
      <c r="X441">
        <v>1220.4000000000001</v>
      </c>
      <c r="Y441">
        <v>1193.4000000000001</v>
      </c>
      <c r="Z441">
        <v>1246.0999999999999</v>
      </c>
      <c r="AA441">
        <v>1109.45</v>
      </c>
      <c r="AB441">
        <v>1292.0999999999999</v>
      </c>
      <c r="AC441">
        <f>(Table2[[#This Row],[Close Price]]/Table2[[#This Row],[Day Low]])-1</f>
        <v>3.8126361655772545E-3</v>
      </c>
      <c r="AD441">
        <f>(Table2[[#This Row],[Day High]]/Table2[[#This Row],[Close Price]])-1</f>
        <v>1.8740348094661741E-2</v>
      </c>
      <c r="AE441">
        <f>(Table2[[#This Row],[Close Price]]/Table2[[#This Row],[Current Week Low]])-1</f>
        <v>3.8126361655772545E-3</v>
      </c>
      <c r="AF441">
        <f>(Table2[[#This Row],[Current Week High]]/Table2[[#This Row],[Close Price]])-1</f>
        <v>4.0193664176300992E-2</v>
      </c>
      <c r="AG441">
        <f>(Table2[[#This Row],[Close Price]]/Table2[[#This Row],[Current Month Low]])-1</f>
        <v>7.9769255036279185E-2</v>
      </c>
      <c r="AH441">
        <f>(Table2[[#This Row],[Current Month High]]/Table2[[#This Row],[Close Price]])-1</f>
        <v>7.8592595684293887E-2</v>
      </c>
      <c r="AI441">
        <v>7.8592595684293798</v>
      </c>
      <c r="AJ441">
        <v>71.971002009761605</v>
      </c>
      <c r="AK441" t="str">
        <f>IF(AND(Table2[[#This Row],[20D EMA]]&gt;Table2[[#This Row],[50D EMA]],Table2[[#This Row],[50D EMA]]&gt;Table2[[#This Row],[200D EMA]]),"Uptrend","Downtrend/NoTrend")</f>
        <v>Uptrend</v>
      </c>
      <c r="AL441">
        <v>0.04</v>
      </c>
      <c r="AM441" t="s">
        <v>3033</v>
      </c>
      <c r="AN441">
        <v>-5.31</v>
      </c>
      <c r="AO441" t="s">
        <v>3034</v>
      </c>
      <c r="AP441">
        <v>-8.4282948924280007E-3</v>
      </c>
      <c r="AQ441">
        <f>(Table2[[#This Row],[Sharpe Ratio]]-AVERAGE(Table2[Sharpe Ratio]))/_xlfn.STDEV.P(Table2[Sharpe Ratio])</f>
        <v>-0.74271081048838616</v>
      </c>
      <c r="AR4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-1.9921648551409334</v>
      </c>
      <c r="AS441">
        <f>_xlfn.RANK.AVG(Table2[[#This Row],[1Y Return vs Nifty Z-Score]],Table2[1Y Return vs Nifty Z-Score])</f>
        <v>301</v>
      </c>
      <c r="AT441">
        <f>_xlfn.RANK.AVG(Table2[[#This Row],[6M Return vs Nifty Z-Score]],Table2[6M Return vs Nifty Z-Score])</f>
        <v>414</v>
      </c>
      <c r="AU441">
        <f>_xlfn.RANK.AVG(Table2[[#This Row],[Sharpe Ratio Z-Score]],Table2[Sharpe Ratio Z-Score])</f>
        <v>572</v>
      </c>
      <c r="AV441">
        <f>(Table2[[#This Row],[Rank 1Y]]+Table2[[#This Row],[Rank 6M]]+Table2[[#This Row],[Rank Sharpe]])/3</f>
        <v>429</v>
      </c>
    </row>
    <row r="442" spans="1:48" x14ac:dyDescent="0.3">
      <c r="A442" t="s">
        <v>1279</v>
      </c>
      <c r="B442" t="s">
        <v>1280</v>
      </c>
      <c r="C442" t="s">
        <v>2999</v>
      </c>
      <c r="D442" t="s">
        <v>86</v>
      </c>
      <c r="E442">
        <v>8380.7013940800007</v>
      </c>
      <c r="F442">
        <v>748.45</v>
      </c>
      <c r="G442">
        <v>-33.1696341860481</v>
      </c>
      <c r="H442">
        <f>(Table2[[#This Row],[1Y Return vs Nifty]]-AVERAGE(Table2[1Y Return vs Nifty]))/_xlfn.STDEV.P(Table2[1Y Return vs Nifty])</f>
        <v>-0.92544201912480506</v>
      </c>
      <c r="I442">
        <v>-4.5258611292030597</v>
      </c>
      <c r="J442">
        <f>(Table2[[#This Row],[1M Return vs Nifty]]-AVERAGE(Table2[1M Return vs Nifty]))/_xlfn.STDEV.P(Table2[1M Return vs Nifty])</f>
        <v>-0.6944663662095133</v>
      </c>
      <c r="K442">
        <v>-4.0628219038808604</v>
      </c>
      <c r="L442">
        <f>(Table2[[#This Row],[6M Return vs Nifty]]-AVERAGE(Table2[6M Return vs Nifty]))/_xlfn.STDEV.P(Table2[6M Return vs Nifty])</f>
        <v>-0.5049180077081179</v>
      </c>
      <c r="M442">
        <v>3.0040640647686701</v>
      </c>
      <c r="N442">
        <f>(Table2[[#This Row],[1W Return vs Nifty]]-AVERAGE(Table2[1W Return vs Nifty]))/_xlfn.STDEV.P(Table2[1W Return vs Nifty])</f>
        <v>0.99600008082954172</v>
      </c>
      <c r="O442">
        <v>744.7</v>
      </c>
      <c r="P442">
        <v>740.38574710773105</v>
      </c>
      <c r="Q442">
        <v>724.184257654416</v>
      </c>
      <c r="R442">
        <v>66.283239327531206</v>
      </c>
      <c r="S442">
        <f>(Table2[[#This Row],[Close Price]]-Table2[[#This Row],[20D EMA]])/Table2[[#This Row],[20D EMA]]</f>
        <v>5.0355847992480194E-3</v>
      </c>
      <c r="T442">
        <f>(Table2[[#This Row],[Close Price]]-Table2[[#This Row],[50D EMA]])/Table2[[#This Row],[50D EMA]]</f>
        <v>1.0891961283387042E-2</v>
      </c>
      <c r="U442">
        <f>(Table2[[#This Row],[Close Price]]-Table2[[#This Row],[200D EMA]])/Table2[[#This Row],[200D EMA]]</f>
        <v>3.3507691018000239E-2</v>
      </c>
      <c r="V442">
        <v>1.1353848758032801</v>
      </c>
      <c r="W442">
        <v>745.1</v>
      </c>
      <c r="X442">
        <v>768.15</v>
      </c>
      <c r="Y442">
        <v>745.1</v>
      </c>
      <c r="Z442">
        <v>770.95</v>
      </c>
      <c r="AA442">
        <v>689</v>
      </c>
      <c r="AB442">
        <v>774</v>
      </c>
      <c r="AC442">
        <f>(Table2[[#This Row],[Close Price]]/Table2[[#This Row],[Day Low]])-1</f>
        <v>4.4960407998926311E-3</v>
      </c>
      <c r="AD442">
        <f>(Table2[[#This Row],[Day High]]/Table2[[#This Row],[Close Price]])-1</f>
        <v>2.6321063531297817E-2</v>
      </c>
      <c r="AE442">
        <f>(Table2[[#This Row],[Close Price]]/Table2[[#This Row],[Current Week Low]])-1</f>
        <v>4.4960407998926311E-3</v>
      </c>
      <c r="AF442">
        <f>(Table2[[#This Row],[Current Week High]]/Table2[[#This Row],[Close Price]])-1</f>
        <v>3.0062128398690602E-2</v>
      </c>
      <c r="AG442">
        <f>(Table2[[#This Row],[Close Price]]/Table2[[#This Row],[Current Month Low]])-1</f>
        <v>8.6284470246734468E-2</v>
      </c>
      <c r="AH442">
        <f>(Table2[[#This Row],[Current Month High]]/Table2[[#This Row],[Close Price]])-1</f>
        <v>3.4137216914957413E-2</v>
      </c>
      <c r="AI442">
        <v>18.712004809940499</v>
      </c>
      <c r="AJ442">
        <v>21.5016233766233</v>
      </c>
      <c r="AK442" t="str">
        <f>IF(AND(Table2[[#This Row],[20D EMA]]&gt;Table2[[#This Row],[50D EMA]],Table2[[#This Row],[50D EMA]]&gt;Table2[[#This Row],[200D EMA]]),"Uptrend","Downtrend/NoTrend")</f>
        <v>Uptrend</v>
      </c>
      <c r="AL442">
        <v>-0.1</v>
      </c>
      <c r="AM442" t="s">
        <v>3034</v>
      </c>
      <c r="AN442">
        <v>0.03</v>
      </c>
      <c r="AO442" t="s">
        <v>3033</v>
      </c>
      <c r="AP442">
        <v>0.132935848255685</v>
      </c>
      <c r="AQ442">
        <f>(Table2[[#This Row],[Sharpe Ratio]]-AVERAGE(Table2[Sharpe Ratio]))/_xlfn.STDEV.P(Table2[Sharpe Ratio])</f>
        <v>0.85769452248099942</v>
      </c>
      <c r="AR4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-0.271131789731895</v>
      </c>
      <c r="AS442">
        <f>_xlfn.RANK.AVG(Table2[[#This Row],[1Y Return vs Nifty Z-Score]],Table2[1Y Return vs Nifty Z-Score])</f>
        <v>668</v>
      </c>
      <c r="AT442">
        <f>_xlfn.RANK.AVG(Table2[[#This Row],[6M Return vs Nifty Z-Score]],Table2[6M Return vs Nifty Z-Score])</f>
        <v>474</v>
      </c>
      <c r="AU442">
        <f>_xlfn.RANK.AVG(Table2[[#This Row],[Sharpe Ratio Z-Score]],Table2[Sharpe Ratio Z-Score])</f>
        <v>146</v>
      </c>
      <c r="AV442">
        <f>(Table2[[#This Row],[Rank 1Y]]+Table2[[#This Row],[Rank 6M]]+Table2[[#This Row],[Rank Sharpe]])/3</f>
        <v>429.33333333333331</v>
      </c>
    </row>
    <row r="443" spans="1:48" x14ac:dyDescent="0.3">
      <c r="A443" t="s">
        <v>1064</v>
      </c>
      <c r="B443" t="s">
        <v>1065</v>
      </c>
      <c r="C443" t="s">
        <v>3000</v>
      </c>
      <c r="D443" t="s">
        <v>706</v>
      </c>
      <c r="E443">
        <v>11707.8877748</v>
      </c>
      <c r="F443">
        <v>8995.5499999999993</v>
      </c>
      <c r="G443">
        <v>-9.84609662862219</v>
      </c>
      <c r="H443">
        <f>(Table2[[#This Row],[1Y Return vs Nifty]]-AVERAGE(Table2[1Y Return vs Nifty]))/_xlfn.STDEV.P(Table2[1Y Return vs Nifty])</f>
        <v>-0.64882216152182115</v>
      </c>
      <c r="I443">
        <v>21.328811116516899</v>
      </c>
      <c r="J443">
        <f>(Table2[[#This Row],[1M Return vs Nifty]]-AVERAGE(Table2[1M Return vs Nifty]))/_xlfn.STDEV.P(Table2[1M Return vs Nifty])</f>
        <v>1.7991416534426288</v>
      </c>
      <c r="K443">
        <v>-0.21236480263565999</v>
      </c>
      <c r="L443">
        <f>(Table2[[#This Row],[6M Return vs Nifty]]-AVERAGE(Table2[6M Return vs Nifty]))/_xlfn.STDEV.P(Table2[6M Return vs Nifty])</f>
        <v>-0.38812896116403367</v>
      </c>
      <c r="M443">
        <v>8.5486446100683295</v>
      </c>
      <c r="N443">
        <f>(Table2[[#This Row],[1W Return vs Nifty]]-AVERAGE(Table2[1W Return vs Nifty]))/_xlfn.STDEV.P(Table2[1W Return vs Nifty])</f>
        <v>2.2172174792685317</v>
      </c>
      <c r="O443">
        <v>8005.57</v>
      </c>
      <c r="P443">
        <v>7576.44277962865</v>
      </c>
      <c r="Q443">
        <v>7559.98926652312</v>
      </c>
      <c r="R443">
        <v>84.592639744584304</v>
      </c>
      <c r="S443">
        <f>(Table2[[#This Row],[Close Price]]-Table2[[#This Row],[20D EMA]])/Table2[[#This Row],[20D EMA]]</f>
        <v>0.12366140074972795</v>
      </c>
      <c r="T443">
        <f>(Table2[[#This Row],[Close Price]]-Table2[[#This Row],[50D EMA]])/Table2[[#This Row],[50D EMA]]</f>
        <v>0.18730521191118996</v>
      </c>
      <c r="U443">
        <f>(Table2[[#This Row],[Close Price]]-Table2[[#This Row],[200D EMA]])/Table2[[#This Row],[200D EMA]]</f>
        <v>0.18988925550910224</v>
      </c>
      <c r="V443">
        <v>2.4683436414489699</v>
      </c>
      <c r="W443">
        <v>8830.1</v>
      </c>
      <c r="X443">
        <v>9057.7000000000007</v>
      </c>
      <c r="Y443">
        <v>8830.1</v>
      </c>
      <c r="Z443">
        <v>9450</v>
      </c>
      <c r="AA443">
        <v>6780.05</v>
      </c>
      <c r="AB443">
        <v>9450</v>
      </c>
      <c r="AC443">
        <f>(Table2[[#This Row],[Close Price]]/Table2[[#This Row],[Day Low]])-1</f>
        <v>1.8737047145558794E-2</v>
      </c>
      <c r="AD443">
        <f>(Table2[[#This Row],[Day High]]/Table2[[#This Row],[Close Price]])-1</f>
        <v>6.9089716582089178E-3</v>
      </c>
      <c r="AE443">
        <f>(Table2[[#This Row],[Close Price]]/Table2[[#This Row],[Current Week Low]])-1</f>
        <v>1.8737047145558794E-2</v>
      </c>
      <c r="AF443">
        <f>(Table2[[#This Row],[Current Week High]]/Table2[[#This Row],[Close Price]])-1</f>
        <v>5.0519423492727089E-2</v>
      </c>
      <c r="AG443">
        <f>(Table2[[#This Row],[Close Price]]/Table2[[#This Row],[Current Month Low]])-1</f>
        <v>0.32676750171458901</v>
      </c>
      <c r="AH443">
        <f>(Table2[[#This Row],[Current Month High]]/Table2[[#This Row],[Close Price]])-1</f>
        <v>5.0519423492727089E-2</v>
      </c>
      <c r="AI443">
        <v>8.2757585695149398</v>
      </c>
      <c r="AJ443">
        <v>36.478183031921297</v>
      </c>
      <c r="AK443" t="str">
        <f>IF(AND(Table2[[#This Row],[20D EMA]]&gt;Table2[[#This Row],[50D EMA]],Table2[[#This Row],[50D EMA]]&gt;Table2[[#This Row],[200D EMA]]),"Uptrend","Downtrend/NoTrend")</f>
        <v>Uptrend</v>
      </c>
      <c r="AL443">
        <v>0.12</v>
      </c>
      <c r="AM443" t="s">
        <v>3033</v>
      </c>
      <c r="AN443">
        <v>24.81</v>
      </c>
      <c r="AO443" t="s">
        <v>3033</v>
      </c>
      <c r="AP443">
        <v>6.6540885689641005E-2</v>
      </c>
      <c r="AQ443">
        <f>(Table2[[#This Row],[Sharpe Ratio]]-AVERAGE(Table2[Sharpe Ratio]))/_xlfn.STDEV.P(Table2[Sharpe Ratio])</f>
        <v>0.10602688027226921</v>
      </c>
      <c r="AR4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3.085434890297575</v>
      </c>
      <c r="AS443">
        <f>_xlfn.RANK.AVG(Table2[[#This Row],[1Y Return vs Nifty Z-Score]],Table2[1Y Return vs Nifty Z-Score])</f>
        <v>555</v>
      </c>
      <c r="AT443">
        <f>_xlfn.RANK.AVG(Table2[[#This Row],[6M Return vs Nifty Z-Score]],Table2[6M Return vs Nifty Z-Score])</f>
        <v>430</v>
      </c>
      <c r="AU443">
        <f>_xlfn.RANK.AVG(Table2[[#This Row],[Sharpe Ratio Z-Score]],Table2[Sharpe Ratio Z-Score])</f>
        <v>303</v>
      </c>
      <c r="AV443">
        <f>(Table2[[#This Row],[Rank 1Y]]+Table2[[#This Row],[Rank 6M]]+Table2[[#This Row],[Rank Sharpe]])/3</f>
        <v>429.33333333333331</v>
      </c>
    </row>
    <row r="444" spans="1:48" x14ac:dyDescent="0.3">
      <c r="A444" t="s">
        <v>16</v>
      </c>
      <c r="B444" t="s">
        <v>17</v>
      </c>
      <c r="C444" t="s">
        <v>2986</v>
      </c>
      <c r="D444" t="s">
        <v>18</v>
      </c>
      <c r="E444">
        <v>1967700.9864646799</v>
      </c>
      <c r="F444">
        <v>3028.05</v>
      </c>
      <c r="G444">
        <v>5.9521099605768697</v>
      </c>
      <c r="H444">
        <f>(Table2[[#This Row],[1Y Return vs Nifty]]-AVERAGE(Table2[1Y Return vs Nifty]))/_xlfn.STDEV.P(Table2[1Y Return vs Nifty])</f>
        <v>-0.46145360105679922</v>
      </c>
      <c r="I444">
        <v>-5.8257032760516996</v>
      </c>
      <c r="J444">
        <f>(Table2[[#This Row],[1M Return vs Nifty]]-AVERAGE(Table2[1M Return vs Nifty]))/_xlfn.STDEV.P(Table2[1M Return vs Nifty])</f>
        <v>-0.81983236469747323</v>
      </c>
      <c r="K444">
        <v>6.1337045355218898</v>
      </c>
      <c r="L444">
        <f>(Table2[[#This Row],[6M Return vs Nifty]]-AVERAGE(Table2[6M Return vs Nifty]))/_xlfn.STDEV.P(Table2[6M Return vs Nifty])</f>
        <v>-0.19564496048100141</v>
      </c>
      <c r="M444">
        <v>-3.6765080885879402</v>
      </c>
      <c r="N444">
        <f>(Table2[[#This Row],[1W Return vs Nifty]]-AVERAGE(Table2[1W Return vs Nifty]))/_xlfn.STDEV.P(Table2[1W Return vs Nifty])</f>
        <v>-0.47542429087019222</v>
      </c>
      <c r="O444">
        <v>2922.69</v>
      </c>
      <c r="P444">
        <v>2905.4232247937898</v>
      </c>
      <c r="Q444">
        <v>2734.4266421304501</v>
      </c>
      <c r="R444">
        <v>48.495362554685997</v>
      </c>
      <c r="S444">
        <f>(Table2[[#This Row],[Close Price]]-Table2[[#This Row],[20D EMA]])/Table2[[#This Row],[20D EMA]]</f>
        <v>3.6048982273179889E-2</v>
      </c>
      <c r="T444">
        <f>(Table2[[#This Row],[Close Price]]-Table2[[#This Row],[50D EMA]])/Table2[[#This Row],[50D EMA]]</f>
        <v>4.2206166096477635E-2</v>
      </c>
      <c r="U444">
        <f>(Table2[[#This Row],[Close Price]]-Table2[[#This Row],[200D EMA]])/Table2[[#This Row],[200D EMA]]</f>
        <v>0.10738022858085594</v>
      </c>
      <c r="V444">
        <v>1.0313736142801899</v>
      </c>
      <c r="W444">
        <v>2890.25</v>
      </c>
      <c r="X444">
        <v>3037.95</v>
      </c>
      <c r="Y444">
        <v>2875</v>
      </c>
      <c r="Z444">
        <v>3037.95</v>
      </c>
      <c r="AA444">
        <v>2718.6</v>
      </c>
      <c r="AB444">
        <v>3037.95</v>
      </c>
      <c r="AC444">
        <f>(Table2[[#This Row],[Close Price]]/Table2[[#This Row],[Day Low]])-1</f>
        <v>4.7677536545281507E-2</v>
      </c>
      <c r="AD444">
        <f>(Table2[[#This Row],[Day High]]/Table2[[#This Row],[Close Price]])-1</f>
        <v>3.2694308218159662E-3</v>
      </c>
      <c r="AE444">
        <f>(Table2[[#This Row],[Close Price]]/Table2[[#This Row],[Current Week Low]])-1</f>
        <v>5.323478260869563E-2</v>
      </c>
      <c r="AF444">
        <f>(Table2[[#This Row],[Current Week High]]/Table2[[#This Row],[Close Price]])-1</f>
        <v>3.2694308218159662E-3</v>
      </c>
      <c r="AG444">
        <f>(Table2[[#This Row],[Close Price]]/Table2[[#This Row],[Current Month Low]])-1</f>
        <v>0.11382696976384921</v>
      </c>
      <c r="AH444">
        <f>(Table2[[#This Row],[Current Month High]]/Table2[[#This Row],[Close Price]])-1</f>
        <v>3.2694308218159662E-3</v>
      </c>
      <c r="AI444">
        <v>0.32694308218159601</v>
      </c>
      <c r="AJ444">
        <v>36.380218889339197</v>
      </c>
      <c r="AK444" t="str">
        <f>IF(AND(Table2[[#This Row],[20D EMA]]&gt;Table2[[#This Row],[50D EMA]],Table2[[#This Row],[50D EMA]]&gt;Table2[[#This Row],[200D EMA]]),"Uptrend","Downtrend/NoTrend")</f>
        <v>Uptrend</v>
      </c>
      <c r="AL444">
        <v>0</v>
      </c>
      <c r="AM444" t="s">
        <v>3032</v>
      </c>
      <c r="AN444">
        <v>3</v>
      </c>
      <c r="AO444" t="s">
        <v>3033</v>
      </c>
      <c r="AP444">
        <v>1.7590665744142999E-2</v>
      </c>
      <c r="AQ444">
        <f>(Table2[[#This Row],[Sharpe Ratio]]-AVERAGE(Table2[Sharpe Ratio]))/_xlfn.STDEV.P(Table2[Sharpe Ratio])</f>
        <v>-0.44814613210696741</v>
      </c>
      <c r="AR4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-2.4005013492124334</v>
      </c>
      <c r="AS444">
        <f>_xlfn.RANK.AVG(Table2[[#This Row],[1Y Return vs Nifty Z-Score]],Table2[1Y Return vs Nifty Z-Score])</f>
        <v>460</v>
      </c>
      <c r="AT444">
        <f>_xlfn.RANK.AVG(Table2[[#This Row],[6M Return vs Nifty Z-Score]],Table2[6M Return vs Nifty Z-Score])</f>
        <v>370</v>
      </c>
      <c r="AU444">
        <f>_xlfn.RANK.AVG(Table2[[#This Row],[Sharpe Ratio Z-Score]],Table2[Sharpe Ratio Z-Score])</f>
        <v>461</v>
      </c>
      <c r="AV444">
        <f>(Table2[[#This Row],[Rank 1Y]]+Table2[[#This Row],[Rank 6M]]+Table2[[#This Row],[Rank Sharpe]])/3</f>
        <v>430.33333333333331</v>
      </c>
    </row>
    <row r="445" spans="1:48" x14ac:dyDescent="0.3">
      <c r="A445" t="s">
        <v>969</v>
      </c>
      <c r="B445" t="s">
        <v>970</v>
      </c>
      <c r="C445" t="s">
        <v>602</v>
      </c>
      <c r="D445" t="s">
        <v>602</v>
      </c>
      <c r="E445">
        <v>13960.161250098001</v>
      </c>
      <c r="F445">
        <v>150.47</v>
      </c>
      <c r="G445">
        <v>27.9966887173914</v>
      </c>
      <c r="H445">
        <f>(Table2[[#This Row],[1Y Return vs Nifty]]-AVERAGE(Table2[1Y Return vs Nifty]))/_xlfn.STDEV.P(Table2[1Y Return vs Nifty])</f>
        <v>-0.20000234300412506</v>
      </c>
      <c r="I445">
        <v>-2.7082359811495</v>
      </c>
      <c r="J445">
        <f>(Table2[[#This Row],[1M Return vs Nifty]]-AVERAGE(Table2[1M Return vs Nifty]))/_xlfn.STDEV.P(Table2[1M Return vs Nifty])</f>
        <v>-0.51916170162773434</v>
      </c>
      <c r="K445">
        <v>-7.0093902968445496</v>
      </c>
      <c r="L445">
        <f>(Table2[[#This Row],[6M Return vs Nifty]]-AVERAGE(Table2[6M Return vs Nifty]))/_xlfn.STDEV.P(Table2[6M Return vs Nifty])</f>
        <v>-0.59429101048222388</v>
      </c>
      <c r="M445">
        <v>-4.4432021055024302</v>
      </c>
      <c r="N445">
        <f>(Table2[[#This Row],[1W Return vs Nifty]]-AVERAGE(Table2[1W Return vs Nifty]))/_xlfn.STDEV.P(Table2[1W Return vs Nifty])</f>
        <v>-0.64429190224050381</v>
      </c>
      <c r="O445">
        <v>143.24</v>
      </c>
      <c r="P445">
        <v>143.84961731436999</v>
      </c>
      <c r="Q445">
        <v>138.693346498582</v>
      </c>
      <c r="R445">
        <v>57.473758869229599</v>
      </c>
      <c r="S445">
        <f>(Table2[[#This Row],[Close Price]]-Table2[[#This Row],[20D EMA]])/Table2[[#This Row],[20D EMA]]</f>
        <v>5.0474727729684372E-2</v>
      </c>
      <c r="T445">
        <f>(Table2[[#This Row],[Close Price]]-Table2[[#This Row],[50D EMA]])/Table2[[#This Row],[50D EMA]]</f>
        <v>4.6022942634333E-2</v>
      </c>
      <c r="U445">
        <f>(Table2[[#This Row],[Close Price]]-Table2[[#This Row],[200D EMA]])/Table2[[#This Row],[200D EMA]]</f>
        <v>8.4911452486571878E-2</v>
      </c>
      <c r="V445">
        <v>1.45328698433759</v>
      </c>
      <c r="W445">
        <v>145.69999999999999</v>
      </c>
      <c r="X445">
        <v>151</v>
      </c>
      <c r="Y445">
        <v>142.19999999999999</v>
      </c>
      <c r="Z445">
        <v>151</v>
      </c>
      <c r="AA445">
        <v>122.65</v>
      </c>
      <c r="AB445">
        <v>151</v>
      </c>
      <c r="AC445">
        <f>(Table2[[#This Row],[Close Price]]/Table2[[#This Row],[Day Low]])-1</f>
        <v>3.2738503774879968E-2</v>
      </c>
      <c r="AD445">
        <f>(Table2[[#This Row],[Day High]]/Table2[[#This Row],[Close Price]])-1</f>
        <v>3.5222968033494784E-3</v>
      </c>
      <c r="AE445">
        <f>(Table2[[#This Row],[Close Price]]/Table2[[#This Row],[Current Week Low]])-1</f>
        <v>5.8157524613220879E-2</v>
      </c>
      <c r="AF445">
        <f>(Table2[[#This Row],[Current Week High]]/Table2[[#This Row],[Close Price]])-1</f>
        <v>3.5222968033494784E-3</v>
      </c>
      <c r="AG445">
        <f>(Table2[[#This Row],[Close Price]]/Table2[[#This Row],[Current Month Low]])-1</f>
        <v>0.22682429677945359</v>
      </c>
      <c r="AH445">
        <f>(Table2[[#This Row],[Current Month High]]/Table2[[#This Row],[Close Price]])-1</f>
        <v>3.5222968033494784E-3</v>
      </c>
      <c r="AI445">
        <v>13.8100618063401</v>
      </c>
      <c r="AJ445">
        <v>64.268558951965005</v>
      </c>
      <c r="AK445" t="str">
        <f>IF(AND(Table2[[#This Row],[20D EMA]]&gt;Table2[[#This Row],[50D EMA]],Table2[[#This Row],[50D EMA]]&gt;Table2[[#This Row],[200D EMA]]),"Uptrend","Downtrend/NoTrend")</f>
        <v>Downtrend/NoTrend</v>
      </c>
      <c r="AL445">
        <v>-0.11</v>
      </c>
      <c r="AM445" t="s">
        <v>3034</v>
      </c>
      <c r="AN445">
        <v>9.6300000000000008</v>
      </c>
      <c r="AO445" t="s">
        <v>3033</v>
      </c>
      <c r="AP445">
        <v>2.0931545107912002E-2</v>
      </c>
      <c r="AQ445">
        <f>(Table2[[#This Row],[Sharpe Ratio]]-AVERAGE(Table2[Sharpe Ratio]))/_xlfn.STDEV.P(Table2[Sharpe Ratio])</f>
        <v>-0.41032352001090522</v>
      </c>
      <c r="AR4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5">
        <f>_xlfn.RANK.AVG(Table2[[#This Row],[1Y Return vs Nifty Z-Score]],Table2[1Y Return vs Nifty Z-Score])</f>
        <v>342</v>
      </c>
      <c r="AT445">
        <f>_xlfn.RANK.AVG(Table2[[#This Row],[6M Return vs Nifty Z-Score]],Table2[6M Return vs Nifty Z-Score])</f>
        <v>501</v>
      </c>
      <c r="AU445">
        <f>_xlfn.RANK.AVG(Table2[[#This Row],[Sharpe Ratio Z-Score]],Table2[Sharpe Ratio Z-Score])</f>
        <v>449</v>
      </c>
      <c r="AV445">
        <f>(Table2[[#This Row],[Rank 1Y]]+Table2[[#This Row],[Rank 6M]]+Table2[[#This Row],[Rank Sharpe]])/3</f>
        <v>430.66666666666669</v>
      </c>
    </row>
    <row r="446" spans="1:48" x14ac:dyDescent="0.3">
      <c r="A446" t="s">
        <v>782</v>
      </c>
      <c r="B446" t="s">
        <v>783</v>
      </c>
      <c r="C446" t="s">
        <v>2988</v>
      </c>
      <c r="D446" t="s">
        <v>382</v>
      </c>
      <c r="E446">
        <v>19652.608827388001</v>
      </c>
      <c r="F446">
        <v>122.2</v>
      </c>
      <c r="G446">
        <v>-5.5007361753124302</v>
      </c>
      <c r="H446">
        <f>(Table2[[#This Row],[1Y Return vs Nifty]]-AVERAGE(Table2[1Y Return vs Nifty]))/_xlfn.STDEV.P(Table2[1Y Return vs Nifty])</f>
        <v>-0.59728568310945973</v>
      </c>
      <c r="I446">
        <v>2.9768728762120098</v>
      </c>
      <c r="J446">
        <f>(Table2[[#This Row],[1M Return vs Nifty]]-AVERAGE(Table2[1M Return vs Nifty]))/_xlfn.STDEV.P(Table2[1M Return vs Nifty])</f>
        <v>2.915053008732392E-2</v>
      </c>
      <c r="K446">
        <v>-13.050339454300399</v>
      </c>
      <c r="L446">
        <f>(Table2[[#This Row],[6M Return vs Nifty]]-AVERAGE(Table2[6M Return vs Nifty]))/_xlfn.STDEV.P(Table2[6M Return vs Nifty])</f>
        <v>-0.77752034501821976</v>
      </c>
      <c r="M446">
        <v>-0.56344850561039295</v>
      </c>
      <c r="N446">
        <f>(Table2[[#This Row],[1W Return vs Nifty]]-AVERAGE(Table2[1W Return vs Nifty]))/_xlfn.STDEV.P(Table2[1W Return vs Nifty])</f>
        <v>0.21024029530526947</v>
      </c>
      <c r="O446">
        <v>118.55</v>
      </c>
      <c r="P446">
        <v>117.314956474322</v>
      </c>
      <c r="Q446">
        <v>115.220336284097</v>
      </c>
      <c r="R446">
        <v>71.849771032032805</v>
      </c>
      <c r="S446">
        <f>(Table2[[#This Row],[Close Price]]-Table2[[#This Row],[20D EMA]])/Table2[[#This Row],[20D EMA]]</f>
        <v>3.0788696752425185E-2</v>
      </c>
      <c r="T446">
        <f>(Table2[[#This Row],[Close Price]]-Table2[[#This Row],[50D EMA]])/Table2[[#This Row],[50D EMA]]</f>
        <v>4.1640415446492898E-2</v>
      </c>
      <c r="U446">
        <f>(Table2[[#This Row],[Close Price]]-Table2[[#This Row],[200D EMA]])/Table2[[#This Row],[200D EMA]]</f>
        <v>6.0576665031538808E-2</v>
      </c>
      <c r="V446">
        <v>0.98972931922478902</v>
      </c>
      <c r="W446">
        <v>121.67</v>
      </c>
      <c r="X446">
        <v>123.6</v>
      </c>
      <c r="Y446">
        <v>120.8</v>
      </c>
      <c r="Z446">
        <v>123.6</v>
      </c>
      <c r="AA446">
        <v>105</v>
      </c>
      <c r="AB446">
        <v>124.5</v>
      </c>
      <c r="AC446">
        <f>(Table2[[#This Row],[Close Price]]/Table2[[#This Row],[Day Low]])-1</f>
        <v>4.3560450398618666E-3</v>
      </c>
      <c r="AD446">
        <f>(Table2[[#This Row],[Day High]]/Table2[[#This Row],[Close Price]])-1</f>
        <v>1.1456628477904962E-2</v>
      </c>
      <c r="AE446">
        <f>(Table2[[#This Row],[Close Price]]/Table2[[#This Row],[Current Week Low]])-1</f>
        <v>1.1589403973510048E-2</v>
      </c>
      <c r="AF446">
        <f>(Table2[[#This Row],[Current Week High]]/Table2[[#This Row],[Close Price]])-1</f>
        <v>1.1456628477904962E-2</v>
      </c>
      <c r="AG446">
        <f>(Table2[[#This Row],[Close Price]]/Table2[[#This Row],[Current Month Low]])-1</f>
        <v>0.16380952380952385</v>
      </c>
      <c r="AH446">
        <f>(Table2[[#This Row],[Current Month High]]/Table2[[#This Row],[Close Price]])-1</f>
        <v>1.882160392798693E-2</v>
      </c>
      <c r="AI446">
        <v>12.1112929623567</v>
      </c>
      <c r="AJ446">
        <v>26.632124352331498</v>
      </c>
      <c r="AK446" t="str">
        <f>IF(AND(Table2[[#This Row],[20D EMA]]&gt;Table2[[#This Row],[50D EMA]],Table2[[#This Row],[50D EMA]]&gt;Table2[[#This Row],[200D EMA]]),"Uptrend","Downtrend/NoTrend")</f>
        <v>Uptrend</v>
      </c>
      <c r="AL446">
        <v>-0.05</v>
      </c>
      <c r="AM446" t="s">
        <v>3034</v>
      </c>
      <c r="AN446">
        <v>6.17</v>
      </c>
      <c r="AO446" t="s">
        <v>3033</v>
      </c>
      <c r="AP446">
        <v>0.111030798986113</v>
      </c>
      <c r="AQ446">
        <f>(Table2[[#This Row],[Sharpe Ratio]]-AVERAGE(Table2[Sharpe Ratio]))/_xlfn.STDEV.P(Table2[Sharpe Ratio])</f>
        <v>0.60970407108874247</v>
      </c>
      <c r="AR4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-0.52571113164634364</v>
      </c>
      <c r="AS446">
        <f>_xlfn.RANK.AVG(Table2[[#This Row],[1Y Return vs Nifty Z-Score]],Table2[1Y Return vs Nifty Z-Score])</f>
        <v>533</v>
      </c>
      <c r="AT446">
        <f>_xlfn.RANK.AVG(Table2[[#This Row],[6M Return vs Nifty Z-Score]],Table2[6M Return vs Nifty Z-Score])</f>
        <v>572</v>
      </c>
      <c r="AU446">
        <f>_xlfn.RANK.AVG(Table2[[#This Row],[Sharpe Ratio Z-Score]],Table2[Sharpe Ratio Z-Score])</f>
        <v>189</v>
      </c>
      <c r="AV446">
        <f>(Table2[[#This Row],[Rank 1Y]]+Table2[[#This Row],[Rank 6M]]+Table2[[#This Row],[Rank Sharpe]])/3</f>
        <v>431.33333333333331</v>
      </c>
    </row>
    <row r="447" spans="1:48" x14ac:dyDescent="0.3">
      <c r="A447" t="s">
        <v>1684</v>
      </c>
      <c r="B447" t="s">
        <v>1685</v>
      </c>
      <c r="C447" t="s">
        <v>3005</v>
      </c>
      <c r="D447" t="s">
        <v>670</v>
      </c>
      <c r="E447">
        <v>4501.2330801999997</v>
      </c>
      <c r="F447">
        <v>692.3</v>
      </c>
      <c r="G447">
        <v>6.4132065581324103</v>
      </c>
      <c r="H447">
        <f>(Table2[[#This Row],[1Y Return vs Nifty]]-AVERAGE(Table2[1Y Return vs Nifty]))/_xlfn.STDEV.P(Table2[1Y Return vs Nifty])</f>
        <v>-0.45598494198898026</v>
      </c>
      <c r="I447">
        <v>3.3346156536684002</v>
      </c>
      <c r="J447">
        <f>(Table2[[#This Row],[1M Return vs Nifty]]-AVERAGE(Table2[1M Return vs Nifty]))/_xlfn.STDEV.P(Table2[1M Return vs Nifty])</f>
        <v>6.3653781583214067E-2</v>
      </c>
      <c r="K447">
        <v>-17.252458152760699</v>
      </c>
      <c r="L447">
        <f>(Table2[[#This Row],[6M Return vs Nifty]]-AVERAGE(Table2[6M Return vs Nifty]))/_xlfn.STDEV.P(Table2[6M Return vs Nifty])</f>
        <v>-0.90497571547268818</v>
      </c>
      <c r="M447">
        <v>-5.0251702077205396</v>
      </c>
      <c r="N447">
        <f>(Table2[[#This Row],[1W Return vs Nifty]]-AVERAGE(Table2[1W Return vs Nifty]))/_xlfn.STDEV.P(Table2[1W Return vs Nifty])</f>
        <v>-0.77247284685096129</v>
      </c>
      <c r="O447">
        <v>655.8</v>
      </c>
      <c r="P447">
        <v>639.13476728536102</v>
      </c>
      <c r="Q447">
        <v>637.56243554300704</v>
      </c>
      <c r="R447">
        <v>60.6596098174792</v>
      </c>
      <c r="S447">
        <f>(Table2[[#This Row],[Close Price]]-Table2[[#This Row],[20D EMA]])/Table2[[#This Row],[20D EMA]]</f>
        <v>5.5657212564806345E-2</v>
      </c>
      <c r="T447">
        <f>(Table2[[#This Row],[Close Price]]-Table2[[#This Row],[50D EMA]])/Table2[[#This Row],[50D EMA]]</f>
        <v>8.3183133567355613E-2</v>
      </c>
      <c r="U447">
        <f>(Table2[[#This Row],[Close Price]]-Table2[[#This Row],[200D EMA]])/Table2[[#This Row],[200D EMA]]</f>
        <v>8.5854437785961066E-2</v>
      </c>
      <c r="V447">
        <v>1.85448000138806</v>
      </c>
      <c r="W447">
        <v>678.95</v>
      </c>
      <c r="X447">
        <v>708.35</v>
      </c>
      <c r="Y447">
        <v>675.25</v>
      </c>
      <c r="Z447">
        <v>718.4</v>
      </c>
      <c r="AA447">
        <v>551.6</v>
      </c>
      <c r="AB447">
        <v>718.4</v>
      </c>
      <c r="AC447">
        <f>(Table2[[#This Row],[Close Price]]/Table2[[#This Row],[Day Low]])-1</f>
        <v>1.9662714485602528E-2</v>
      </c>
      <c r="AD447">
        <f>(Table2[[#This Row],[Day High]]/Table2[[#This Row],[Close Price]])-1</f>
        <v>2.31835909287883E-2</v>
      </c>
      <c r="AE447">
        <f>(Table2[[#This Row],[Close Price]]/Table2[[#This Row],[Current Week Low]])-1</f>
        <v>2.5249907441688091E-2</v>
      </c>
      <c r="AF447">
        <f>(Table2[[#This Row],[Current Week High]]/Table2[[#This Row],[Close Price]])-1</f>
        <v>3.7700418893543253E-2</v>
      </c>
      <c r="AG447">
        <f>(Table2[[#This Row],[Close Price]]/Table2[[#This Row],[Current Month Low]])-1</f>
        <v>0.2550761421319796</v>
      </c>
      <c r="AH447">
        <f>(Table2[[#This Row],[Current Month High]]/Table2[[#This Row],[Close Price]])-1</f>
        <v>3.7700418893543253E-2</v>
      </c>
      <c r="AI447">
        <v>17.723530261447301</v>
      </c>
      <c r="AJ447">
        <v>48.785729636793398</v>
      </c>
      <c r="AK447" t="str">
        <f>IF(AND(Table2[[#This Row],[20D EMA]]&gt;Table2[[#This Row],[50D EMA]],Table2[[#This Row],[50D EMA]]&gt;Table2[[#This Row],[200D EMA]]),"Uptrend","Downtrend/NoTrend")</f>
        <v>Uptrend</v>
      </c>
      <c r="AL447">
        <v>0.01</v>
      </c>
      <c r="AM447" t="s">
        <v>3033</v>
      </c>
      <c r="AN447">
        <v>16.57</v>
      </c>
      <c r="AO447" t="s">
        <v>3033</v>
      </c>
      <c r="AP447">
        <v>9.8884912891228999E-2</v>
      </c>
      <c r="AQ447">
        <f>(Table2[[#This Row],[Sharpe Ratio]]-AVERAGE(Table2[Sharpe Ratio]))/_xlfn.STDEV.P(Table2[Sharpe Ratio])</f>
        <v>0.47219861569525767</v>
      </c>
      <c r="AR4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-1.5975811070341579</v>
      </c>
      <c r="AS447">
        <f>_xlfn.RANK.AVG(Table2[[#This Row],[1Y Return vs Nifty Z-Score]],Table2[1Y Return vs Nifty Z-Score])</f>
        <v>456</v>
      </c>
      <c r="AT447">
        <f>_xlfn.RANK.AVG(Table2[[#This Row],[6M Return vs Nifty Z-Score]],Table2[6M Return vs Nifty Z-Score])</f>
        <v>617</v>
      </c>
      <c r="AU447">
        <f>_xlfn.RANK.AVG(Table2[[#This Row],[Sharpe Ratio Z-Score]],Table2[Sharpe Ratio Z-Score])</f>
        <v>221</v>
      </c>
      <c r="AV447">
        <f>(Table2[[#This Row],[Rank 1Y]]+Table2[[#This Row],[Rank 6M]]+Table2[[#This Row],[Rank Sharpe]])/3</f>
        <v>431.33333333333331</v>
      </c>
    </row>
    <row r="448" spans="1:48" x14ac:dyDescent="0.3">
      <c r="A448" t="s">
        <v>564</v>
      </c>
      <c r="B448" t="s">
        <v>565</v>
      </c>
      <c r="C448" t="s">
        <v>2998</v>
      </c>
      <c r="D448" t="s">
        <v>83</v>
      </c>
      <c r="E448">
        <v>33486.900959635001</v>
      </c>
      <c r="F448">
        <v>4400.25</v>
      </c>
      <c r="G448">
        <v>0.73996553810592702</v>
      </c>
      <c r="H448">
        <f>(Table2[[#This Row],[1Y Return vs Nifty]]-AVERAGE(Table2[1Y Return vs Nifty]))/_xlfn.STDEV.P(Table2[1Y Return vs Nifty])</f>
        <v>-0.52327023776554127</v>
      </c>
      <c r="I448">
        <v>4.2923785101752499</v>
      </c>
      <c r="J448">
        <f>(Table2[[#This Row],[1M Return vs Nifty]]-AVERAGE(Table2[1M Return vs Nifty]))/_xlfn.STDEV.P(Table2[1M Return vs Nifty])</f>
        <v>0.15602722639862016</v>
      </c>
      <c r="K448">
        <v>5.5387458426777698</v>
      </c>
      <c r="L448">
        <f>(Table2[[#This Row],[6M Return vs Nifty]]-AVERAGE(Table2[6M Return vs Nifty]))/_xlfn.STDEV.P(Table2[6M Return vs Nifty])</f>
        <v>-0.21369078118314838</v>
      </c>
      <c r="M448">
        <v>-3.6342328120581602</v>
      </c>
      <c r="N448">
        <f>(Table2[[#This Row],[1W Return vs Nifty]]-AVERAGE(Table2[1W Return vs Nifty]))/_xlfn.STDEV.P(Table2[1W Return vs Nifty])</f>
        <v>-0.4661129817819416</v>
      </c>
      <c r="O448">
        <v>4204.6899999999996</v>
      </c>
      <c r="P448">
        <v>4127.1976176604003</v>
      </c>
      <c r="Q448">
        <v>3881.3145312327001</v>
      </c>
      <c r="R448">
        <v>62.755084826317599</v>
      </c>
      <c r="S448">
        <f>(Table2[[#This Row],[Close Price]]-Table2[[#This Row],[20D EMA]])/Table2[[#This Row],[20D EMA]]</f>
        <v>4.6509968630267733E-2</v>
      </c>
      <c r="T448">
        <f>(Table2[[#This Row],[Close Price]]-Table2[[#This Row],[50D EMA]])/Table2[[#This Row],[50D EMA]]</f>
        <v>6.6159270196125455E-2</v>
      </c>
      <c r="U448">
        <f>(Table2[[#This Row],[Close Price]]-Table2[[#This Row],[200D EMA]])/Table2[[#This Row],[200D EMA]]</f>
        <v>0.13370095739251689</v>
      </c>
      <c r="V448">
        <v>1.2477817915301299</v>
      </c>
      <c r="W448">
        <v>4323</v>
      </c>
      <c r="X448">
        <v>4507.95</v>
      </c>
      <c r="Y448">
        <v>4152</v>
      </c>
      <c r="Z448">
        <v>4507.95</v>
      </c>
      <c r="AA448">
        <v>3642</v>
      </c>
      <c r="AB448">
        <v>4507.95</v>
      </c>
      <c r="AC448">
        <f>(Table2[[#This Row],[Close Price]]/Table2[[#This Row],[Day Low]])-1</f>
        <v>1.7869535045107465E-2</v>
      </c>
      <c r="AD448">
        <f>(Table2[[#This Row],[Day High]]/Table2[[#This Row],[Close Price]])-1</f>
        <v>2.4475882052156006E-2</v>
      </c>
      <c r="AE448">
        <f>(Table2[[#This Row],[Close Price]]/Table2[[#This Row],[Current Week Low]])-1</f>
        <v>5.9790462427745661E-2</v>
      </c>
      <c r="AF448">
        <f>(Table2[[#This Row],[Current Week High]]/Table2[[#This Row],[Close Price]])-1</f>
        <v>2.4475882052156006E-2</v>
      </c>
      <c r="AG448">
        <f>(Table2[[#This Row],[Close Price]]/Table2[[#This Row],[Current Month Low]])-1</f>
        <v>0.20819604612850084</v>
      </c>
      <c r="AH448">
        <f>(Table2[[#This Row],[Current Month High]]/Table2[[#This Row],[Close Price]])-1</f>
        <v>2.4475882052156006E-2</v>
      </c>
      <c r="AI448">
        <v>3.9713652633373</v>
      </c>
      <c r="AJ448">
        <v>45.210791188845803</v>
      </c>
      <c r="AK448" t="str">
        <f>IF(AND(Table2[[#This Row],[20D EMA]]&gt;Table2[[#This Row],[50D EMA]],Table2[[#This Row],[50D EMA]]&gt;Table2[[#This Row],[200D EMA]]),"Uptrend","Downtrend/NoTrend")</f>
        <v>Uptrend</v>
      </c>
      <c r="AL448">
        <v>-0.06</v>
      </c>
      <c r="AM448" t="s">
        <v>3034</v>
      </c>
      <c r="AN448">
        <v>5.09</v>
      </c>
      <c r="AO448" t="s">
        <v>3033</v>
      </c>
      <c r="AP448">
        <v>2.5970394201119001E-2</v>
      </c>
      <c r="AQ448">
        <f>(Table2[[#This Row],[Sharpe Ratio]]-AVERAGE(Table2[Sharpe Ratio]))/_xlfn.STDEV.P(Table2[Sharpe Ratio])</f>
        <v>-0.35327792993968582</v>
      </c>
      <c r="AR4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-1.4003247042716969</v>
      </c>
      <c r="AS448">
        <f>_xlfn.RANK.AVG(Table2[[#This Row],[1Y Return vs Nifty Z-Score]],Table2[1Y Return vs Nifty Z-Score])</f>
        <v>491</v>
      </c>
      <c r="AT448">
        <f>_xlfn.RANK.AVG(Table2[[#This Row],[6M Return vs Nifty Z-Score]],Table2[6M Return vs Nifty Z-Score])</f>
        <v>375</v>
      </c>
      <c r="AU448">
        <f>_xlfn.RANK.AVG(Table2[[#This Row],[Sharpe Ratio Z-Score]],Table2[Sharpe Ratio Z-Score])</f>
        <v>430</v>
      </c>
      <c r="AV448">
        <f>(Table2[[#This Row],[Rank 1Y]]+Table2[[#This Row],[Rank 6M]]+Table2[[#This Row],[Rank Sharpe]])/3</f>
        <v>432</v>
      </c>
    </row>
    <row r="449" spans="1:48" x14ac:dyDescent="0.3">
      <c r="A449" t="s">
        <v>1767</v>
      </c>
      <c r="B449" t="s">
        <v>1768</v>
      </c>
      <c r="C449" t="s">
        <v>2992</v>
      </c>
      <c r="D449" t="s">
        <v>230</v>
      </c>
      <c r="E449">
        <v>3984.7963249599902</v>
      </c>
      <c r="F449">
        <v>1276.7</v>
      </c>
      <c r="G449">
        <v>-6.4221192854102798</v>
      </c>
      <c r="H449">
        <f>(Table2[[#This Row],[1Y Return vs Nifty]]-AVERAGE(Table2[1Y Return vs Nifty]))/_xlfn.STDEV.P(Table2[1Y Return vs Nifty])</f>
        <v>-0.60821339354298753</v>
      </c>
      <c r="I449">
        <v>-4.4261688685930203</v>
      </c>
      <c r="J449">
        <f>(Table2[[#This Row],[1M Return vs Nifty]]-AVERAGE(Table2[1M Return vs Nifty]))/_xlfn.STDEV.P(Table2[1M Return vs Nifty])</f>
        <v>-0.68485133732065939</v>
      </c>
      <c r="K449">
        <v>-11.3135153951681</v>
      </c>
      <c r="L449">
        <f>(Table2[[#This Row],[6M Return vs Nifty]]-AVERAGE(Table2[6M Return vs Nifty]))/_xlfn.STDEV.P(Table2[6M Return vs Nifty])</f>
        <v>-0.72484035909777134</v>
      </c>
      <c r="M449">
        <v>6.3995134611909796E-2</v>
      </c>
      <c r="N449">
        <f>(Table2[[#This Row],[1W Return vs Nifty]]-AVERAGE(Table2[1W Return vs Nifty]))/_xlfn.STDEV.P(Table2[1W Return vs Nifty])</f>
        <v>0.3484374201768603</v>
      </c>
      <c r="O449">
        <v>1254.44</v>
      </c>
      <c r="P449">
        <v>1253.1649583042999</v>
      </c>
      <c r="Q449">
        <v>1179.9239771466</v>
      </c>
      <c r="R449">
        <v>60.776971218972498</v>
      </c>
      <c r="S449">
        <f>(Table2[[#This Row],[Close Price]]-Table2[[#This Row],[20D EMA]])/Table2[[#This Row],[20D EMA]]</f>
        <v>1.7744969867032293E-2</v>
      </c>
      <c r="T449">
        <f>(Table2[[#This Row],[Close Price]]-Table2[[#This Row],[50D EMA]])/Table2[[#This Row],[50D EMA]]</f>
        <v>1.8780481803086935E-2</v>
      </c>
      <c r="U449">
        <f>(Table2[[#This Row],[Close Price]]-Table2[[#This Row],[200D EMA]])/Table2[[#This Row],[200D EMA]]</f>
        <v>8.2018862848632551E-2</v>
      </c>
      <c r="V449">
        <v>0.934338086887469</v>
      </c>
      <c r="W449">
        <v>1250</v>
      </c>
      <c r="X449">
        <v>1279.95</v>
      </c>
      <c r="Y449">
        <v>1250</v>
      </c>
      <c r="Z449">
        <v>1289.95</v>
      </c>
      <c r="AA449">
        <v>1129</v>
      </c>
      <c r="AB449">
        <v>1289.95</v>
      </c>
      <c r="AC449">
        <f>(Table2[[#This Row],[Close Price]]/Table2[[#This Row],[Day Low]])-1</f>
        <v>2.1360000000000046E-2</v>
      </c>
      <c r="AD449">
        <f>(Table2[[#This Row],[Day High]]/Table2[[#This Row],[Close Price]])-1</f>
        <v>2.5456254405891166E-3</v>
      </c>
      <c r="AE449">
        <f>(Table2[[#This Row],[Close Price]]/Table2[[#This Row],[Current Week Low]])-1</f>
        <v>2.1360000000000046E-2</v>
      </c>
      <c r="AF449">
        <f>(Table2[[#This Row],[Current Week High]]/Table2[[#This Row],[Close Price]])-1</f>
        <v>1.0378319103939937E-2</v>
      </c>
      <c r="AG449">
        <f>(Table2[[#This Row],[Close Price]]/Table2[[#This Row],[Current Month Low]])-1</f>
        <v>0.13082373782108059</v>
      </c>
      <c r="AH449">
        <f>(Table2[[#This Row],[Current Month High]]/Table2[[#This Row],[Close Price]])-1</f>
        <v>1.0378319103939937E-2</v>
      </c>
      <c r="AI449">
        <v>11.6158847027492</v>
      </c>
      <c r="AJ449">
        <v>32.4514991181657</v>
      </c>
      <c r="AK449" t="str">
        <f>IF(AND(Table2[[#This Row],[20D EMA]]&gt;Table2[[#This Row],[50D EMA]],Table2[[#This Row],[50D EMA]]&gt;Table2[[#This Row],[200D EMA]]),"Uptrend","Downtrend/NoTrend")</f>
        <v>Uptrend</v>
      </c>
      <c r="AL449">
        <v>-0.12</v>
      </c>
      <c r="AM449" t="s">
        <v>3034</v>
      </c>
      <c r="AN449">
        <v>3.27</v>
      </c>
      <c r="AO449" t="s">
        <v>3033</v>
      </c>
      <c r="AP449">
        <v>0.107901940346622</v>
      </c>
      <c r="AQ449">
        <f>(Table2[[#This Row],[Sharpe Ratio]]-AVERAGE(Table2[Sharpe Ratio]))/_xlfn.STDEV.P(Table2[Sharpe Ratio])</f>
        <v>0.5742817784108728</v>
      </c>
      <c r="AR4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-1.0951858913736852</v>
      </c>
      <c r="AS449">
        <f>_xlfn.RANK.AVG(Table2[[#This Row],[1Y Return vs Nifty Z-Score]],Table2[1Y Return vs Nifty Z-Score])</f>
        <v>543</v>
      </c>
      <c r="AT449">
        <f>_xlfn.RANK.AVG(Table2[[#This Row],[6M Return vs Nifty Z-Score]],Table2[6M Return vs Nifty Z-Score])</f>
        <v>557</v>
      </c>
      <c r="AU449">
        <f>_xlfn.RANK.AVG(Table2[[#This Row],[Sharpe Ratio Z-Score]],Table2[Sharpe Ratio Z-Score])</f>
        <v>197</v>
      </c>
      <c r="AV449">
        <f>(Table2[[#This Row],[Rank 1Y]]+Table2[[#This Row],[Rank 6M]]+Table2[[#This Row],[Rank Sharpe]])/3</f>
        <v>432.33333333333331</v>
      </c>
    </row>
    <row r="450" spans="1:48" x14ac:dyDescent="0.3">
      <c r="A450" t="s">
        <v>614</v>
      </c>
      <c r="B450" t="s">
        <v>615</v>
      </c>
      <c r="C450" t="s">
        <v>2992</v>
      </c>
      <c r="D450" t="s">
        <v>196</v>
      </c>
      <c r="E450">
        <v>29729.411809919999</v>
      </c>
      <c r="F450">
        <v>15608.2</v>
      </c>
      <c r="G450">
        <v>2.0347652380229801</v>
      </c>
      <c r="H450">
        <f>(Table2[[#This Row],[1Y Return vs Nifty]]-AVERAGE(Table2[1Y Return vs Nifty]))/_xlfn.STDEV.P(Table2[1Y Return vs Nifty])</f>
        <v>-0.50791376331420302</v>
      </c>
      <c r="I450">
        <v>12.5633750058538</v>
      </c>
      <c r="J450">
        <f>(Table2[[#This Row],[1M Return vs Nifty]]-AVERAGE(Table2[1M Return vs Nifty]))/_xlfn.STDEV.P(Table2[1M Return vs Nifty])</f>
        <v>0.95374080776312753</v>
      </c>
      <c r="K450">
        <v>-9.5278548459221604</v>
      </c>
      <c r="L450">
        <f>(Table2[[#This Row],[6M Return vs Nifty]]-AVERAGE(Table2[6M Return vs Nifty]))/_xlfn.STDEV.P(Table2[6M Return vs Nifty])</f>
        <v>-0.67067910304056777</v>
      </c>
      <c r="M450">
        <v>-3.5390051454328901</v>
      </c>
      <c r="N450">
        <f>(Table2[[#This Row],[1W Return vs Nifty]]-AVERAGE(Table2[1W Return vs Nifty]))/_xlfn.STDEV.P(Table2[1W Return vs Nifty])</f>
        <v>-0.44513868402480761</v>
      </c>
      <c r="O450">
        <v>16166.57</v>
      </c>
      <c r="P450">
        <v>15470.2590469568</v>
      </c>
      <c r="Q450">
        <v>14664.8682471432</v>
      </c>
      <c r="R450">
        <v>34.293495347452598</v>
      </c>
      <c r="S450">
        <f>(Table2[[#This Row],[Close Price]]-Table2[[#This Row],[20D EMA]])/Table2[[#This Row],[20D EMA]]</f>
        <v>-3.4538557034670868E-2</v>
      </c>
      <c r="T450">
        <f>(Table2[[#This Row],[Close Price]]-Table2[[#This Row],[50D EMA]])/Table2[[#This Row],[50D EMA]]</f>
        <v>8.9165250966069063E-3</v>
      </c>
      <c r="U450">
        <f>(Table2[[#This Row],[Close Price]]-Table2[[#This Row],[200D EMA]])/Table2[[#This Row],[200D EMA]]</f>
        <v>6.4325961676509905E-2</v>
      </c>
      <c r="V450">
        <v>5.2532266033881996</v>
      </c>
      <c r="W450">
        <v>15547.25</v>
      </c>
      <c r="X450">
        <v>15880</v>
      </c>
      <c r="Y450">
        <v>15452.6</v>
      </c>
      <c r="Z450">
        <v>16243</v>
      </c>
      <c r="AA450">
        <v>15378</v>
      </c>
      <c r="AB450">
        <v>18250</v>
      </c>
      <c r="AC450">
        <f>(Table2[[#This Row],[Close Price]]/Table2[[#This Row],[Day Low]])-1</f>
        <v>3.920307449870597E-3</v>
      </c>
      <c r="AD450">
        <f>(Table2[[#This Row],[Day High]]/Table2[[#This Row],[Close Price]])-1</f>
        <v>1.7413923450493973E-2</v>
      </c>
      <c r="AE450">
        <f>(Table2[[#This Row],[Close Price]]/Table2[[#This Row],[Current Week Low]])-1</f>
        <v>1.0069502866831392E-2</v>
      </c>
      <c r="AF450">
        <f>(Table2[[#This Row],[Current Week High]]/Table2[[#This Row],[Close Price]])-1</f>
        <v>4.0670929383272769E-2</v>
      </c>
      <c r="AG450">
        <f>(Table2[[#This Row],[Close Price]]/Table2[[#This Row],[Current Month Low]])-1</f>
        <v>1.4969436857849017E-2</v>
      </c>
      <c r="AH450">
        <f>(Table2[[#This Row],[Current Month High]]/Table2[[#This Row],[Close Price]])-1</f>
        <v>0.16925718532566214</v>
      </c>
      <c r="AI450">
        <v>16.925718532566201</v>
      </c>
      <c r="AJ450">
        <v>33.5855289903757</v>
      </c>
      <c r="AK450" t="str">
        <f>IF(AND(Table2[[#This Row],[20D EMA]]&gt;Table2[[#This Row],[50D EMA]],Table2[[#This Row],[50D EMA]]&gt;Table2[[#This Row],[200D EMA]]),"Uptrend","Downtrend/NoTrend")</f>
        <v>Uptrend</v>
      </c>
      <c r="AL450">
        <v>-0.1</v>
      </c>
      <c r="AM450" t="s">
        <v>3034</v>
      </c>
      <c r="AN450">
        <v>-7.96</v>
      </c>
      <c r="AO450" t="s">
        <v>3034</v>
      </c>
      <c r="AP450">
        <v>7.4106748739759004E-2</v>
      </c>
      <c r="AQ450">
        <f>(Table2[[#This Row],[Sharpe Ratio]]-AVERAGE(Table2[Sharpe Ratio]))/_xlfn.STDEV.P(Table2[Sharpe Ratio])</f>
        <v>0.19168118626723676</v>
      </c>
      <c r="AR4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-0.47830955634921413</v>
      </c>
      <c r="AS450">
        <f>_xlfn.RANK.AVG(Table2[[#This Row],[1Y Return vs Nifty Z-Score]],Table2[1Y Return vs Nifty Z-Score])</f>
        <v>485</v>
      </c>
      <c r="AT450">
        <f>_xlfn.RANK.AVG(Table2[[#This Row],[6M Return vs Nifty Z-Score]],Table2[6M Return vs Nifty Z-Score])</f>
        <v>531</v>
      </c>
      <c r="AU450">
        <f>_xlfn.RANK.AVG(Table2[[#This Row],[Sharpe Ratio Z-Score]],Table2[Sharpe Ratio Z-Score])</f>
        <v>281</v>
      </c>
      <c r="AV450">
        <f>(Table2[[#This Row],[Rank 1Y]]+Table2[[#This Row],[Rank 6M]]+Table2[[#This Row],[Rank Sharpe]])/3</f>
        <v>432.33333333333331</v>
      </c>
    </row>
    <row r="451" spans="1:48" x14ac:dyDescent="0.3">
      <c r="A451" t="s">
        <v>1451</v>
      </c>
      <c r="B451" t="s">
        <v>1452</v>
      </c>
      <c r="C451" t="s">
        <v>2995</v>
      </c>
      <c r="D451" t="s">
        <v>129</v>
      </c>
      <c r="E451">
        <v>6652.1311746000001</v>
      </c>
      <c r="F451">
        <v>615.35</v>
      </c>
      <c r="G451">
        <v>18.8809693987704</v>
      </c>
      <c r="H451">
        <f>(Table2[[#This Row],[1Y Return vs Nifty]]-AVERAGE(Table2[1Y Return vs Nifty]))/_xlfn.STDEV.P(Table2[1Y Return vs Nifty])</f>
        <v>-0.30811583023380429</v>
      </c>
      <c r="I451">
        <v>2.9940705665736602</v>
      </c>
      <c r="J451">
        <f>(Table2[[#This Row],[1M Return vs Nifty]]-AVERAGE(Table2[1M Return vs Nifty]))/_xlfn.STDEV.P(Table2[1M Return vs Nifty])</f>
        <v>3.0809197356347413E-2</v>
      </c>
      <c r="K451">
        <v>-17.845729683705901</v>
      </c>
      <c r="L451">
        <f>(Table2[[#This Row],[6M Return vs Nifty]]-AVERAGE(Table2[6M Return vs Nifty]))/_xlfn.STDEV.P(Table2[6M Return vs Nifty])</f>
        <v>-0.92297036250262976</v>
      </c>
      <c r="M451">
        <v>-2.2203781327295999</v>
      </c>
      <c r="N451">
        <f>(Table2[[#This Row],[1W Return vs Nifty]]-AVERAGE(Table2[1W Return vs Nifty]))/_xlfn.STDEV.P(Table2[1W Return vs Nifty])</f>
        <v>-0.15470548771566131</v>
      </c>
      <c r="O451">
        <v>607.64</v>
      </c>
      <c r="P451">
        <v>597.88767010882202</v>
      </c>
      <c r="Q451">
        <v>565.32952236824497</v>
      </c>
      <c r="R451">
        <v>51.3766424730102</v>
      </c>
      <c r="S451">
        <f>(Table2[[#This Row],[Close Price]]-Table2[[#This Row],[20D EMA]])/Table2[[#This Row],[20D EMA]]</f>
        <v>1.2688433941149425E-2</v>
      </c>
      <c r="T451">
        <f>(Table2[[#This Row],[Close Price]]-Table2[[#This Row],[50D EMA]])/Table2[[#This Row],[50D EMA]]</f>
        <v>2.9206706818355476E-2</v>
      </c>
      <c r="U451">
        <f>(Table2[[#This Row],[Close Price]]-Table2[[#This Row],[200D EMA]])/Table2[[#This Row],[200D EMA]]</f>
        <v>8.8480214905834451E-2</v>
      </c>
      <c r="V451">
        <v>0.78588155627741696</v>
      </c>
      <c r="W451">
        <v>608</v>
      </c>
      <c r="X451">
        <v>628</v>
      </c>
      <c r="Y451">
        <v>608</v>
      </c>
      <c r="Z451">
        <v>634.95000000000005</v>
      </c>
      <c r="AA451">
        <v>522.04999999999995</v>
      </c>
      <c r="AB451">
        <v>652</v>
      </c>
      <c r="AC451">
        <f>(Table2[[#This Row],[Close Price]]/Table2[[#This Row],[Day Low]])-1</f>
        <v>1.2088815789473628E-2</v>
      </c>
      <c r="AD451">
        <f>(Table2[[#This Row],[Day High]]/Table2[[#This Row],[Close Price]])-1</f>
        <v>2.055740635410741E-2</v>
      </c>
      <c r="AE451">
        <f>(Table2[[#This Row],[Close Price]]/Table2[[#This Row],[Current Week Low]])-1</f>
        <v>1.2088815789473628E-2</v>
      </c>
      <c r="AF451">
        <f>(Table2[[#This Row],[Current Week High]]/Table2[[#This Row],[Close Price]])-1</f>
        <v>3.1851791663281004E-2</v>
      </c>
      <c r="AG451">
        <f>(Table2[[#This Row],[Close Price]]/Table2[[#This Row],[Current Month Low]])-1</f>
        <v>0.17871851355234192</v>
      </c>
      <c r="AH451">
        <f>(Table2[[#This Row],[Current Month High]]/Table2[[#This Row],[Close Price]])-1</f>
        <v>5.9559600227512721E-2</v>
      </c>
      <c r="AI451">
        <v>36.775818639798402</v>
      </c>
      <c r="AJ451">
        <v>68.808723681503295</v>
      </c>
      <c r="AK451" t="str">
        <f>IF(AND(Table2[[#This Row],[20D EMA]]&gt;Table2[[#This Row],[50D EMA]],Table2[[#This Row],[50D EMA]]&gt;Table2[[#This Row],[200D EMA]]),"Uptrend","Downtrend/NoTrend")</f>
        <v>Uptrend</v>
      </c>
      <c r="AL451">
        <v>0</v>
      </c>
      <c r="AM451">
        <v>0</v>
      </c>
      <c r="AN451">
        <v>7.64</v>
      </c>
      <c r="AO451" t="s">
        <v>3033</v>
      </c>
      <c r="AP451">
        <v>7.2886256330219001E-2</v>
      </c>
      <c r="AQ451">
        <f>(Table2[[#This Row],[Sharpe Ratio]]-AVERAGE(Table2[Sharpe Ratio]))/_xlfn.STDEV.P(Table2[Sharpe Ratio])</f>
        <v>0.17786380289421311</v>
      </c>
      <c r="AR4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-1.1771186802015348</v>
      </c>
      <c r="AS451">
        <f>_xlfn.RANK.AVG(Table2[[#This Row],[1Y Return vs Nifty Z-Score]],Table2[1Y Return vs Nifty Z-Score])</f>
        <v>391</v>
      </c>
      <c r="AT451">
        <f>_xlfn.RANK.AVG(Table2[[#This Row],[6M Return vs Nifty Z-Score]],Table2[6M Return vs Nifty Z-Score])</f>
        <v>624</v>
      </c>
      <c r="AU451">
        <f>_xlfn.RANK.AVG(Table2[[#This Row],[Sharpe Ratio Z-Score]],Table2[Sharpe Ratio Z-Score])</f>
        <v>285</v>
      </c>
      <c r="AV451">
        <f>(Table2[[#This Row],[Rank 1Y]]+Table2[[#This Row],[Rank 6M]]+Table2[[#This Row],[Rank Sharpe]])/3</f>
        <v>433.33333333333331</v>
      </c>
    </row>
    <row r="452" spans="1:48" x14ac:dyDescent="0.3">
      <c r="A452" t="s">
        <v>998</v>
      </c>
      <c r="B452" t="s">
        <v>999</v>
      </c>
      <c r="C452" t="s">
        <v>2988</v>
      </c>
      <c r="D452" t="s">
        <v>264</v>
      </c>
      <c r="E452">
        <v>12984.175294785</v>
      </c>
      <c r="F452">
        <v>1015.3</v>
      </c>
      <c r="G452">
        <v>19.464584078582501</v>
      </c>
      <c r="H452">
        <f>(Table2[[#This Row],[1Y Return vs Nifty]]-AVERAGE(Table2[1Y Return vs Nifty]))/_xlfn.STDEV.P(Table2[1Y Return vs Nifty])</f>
        <v>-0.30119409251596679</v>
      </c>
      <c r="I452">
        <v>5.0948045605630696</v>
      </c>
      <c r="J452">
        <f>(Table2[[#This Row],[1M Return vs Nifty]]-AVERAGE(Table2[1M Return vs Nifty]))/_xlfn.STDEV.P(Table2[1M Return vs Nifty])</f>
        <v>0.23341888758110144</v>
      </c>
      <c r="K452">
        <v>8.3016262607906608</v>
      </c>
      <c r="L452">
        <f>(Table2[[#This Row],[6M Return vs Nifty]]-AVERAGE(Table2[6M Return vs Nifty]))/_xlfn.STDEV.P(Table2[6M Return vs Nifty])</f>
        <v>-0.12988925807505416</v>
      </c>
      <c r="M452">
        <v>-4.5001600612834203</v>
      </c>
      <c r="N452">
        <f>(Table2[[#This Row],[1W Return vs Nifty]]-AVERAGE(Table2[1W Return vs Nifty]))/_xlfn.STDEV.P(Table2[1W Return vs Nifty])</f>
        <v>-0.65683713375278308</v>
      </c>
      <c r="O452">
        <v>987.15</v>
      </c>
      <c r="P452">
        <v>946.54761069305198</v>
      </c>
      <c r="Q452">
        <v>873.77461655691195</v>
      </c>
      <c r="R452">
        <v>67.509068644586094</v>
      </c>
      <c r="S452">
        <f>(Table2[[#This Row],[Close Price]]-Table2[[#This Row],[20D EMA]])/Table2[[#This Row],[20D EMA]]</f>
        <v>2.8516436205237278E-2</v>
      </c>
      <c r="T452">
        <f>(Table2[[#This Row],[Close Price]]-Table2[[#This Row],[50D EMA]])/Table2[[#This Row],[50D EMA]]</f>
        <v>7.2634898160704467E-2</v>
      </c>
      <c r="U452">
        <f>(Table2[[#This Row],[Close Price]]-Table2[[#This Row],[200D EMA]])/Table2[[#This Row],[200D EMA]]</f>
        <v>0.16197012451650908</v>
      </c>
      <c r="V452">
        <v>1.15690701609855</v>
      </c>
      <c r="W452">
        <v>1001.9</v>
      </c>
      <c r="X452">
        <v>1027.95</v>
      </c>
      <c r="Y452">
        <v>1001.9</v>
      </c>
      <c r="Z452">
        <v>1048.5999999999999</v>
      </c>
      <c r="AA452">
        <v>896.95</v>
      </c>
      <c r="AB452">
        <v>1068</v>
      </c>
      <c r="AC452">
        <f>(Table2[[#This Row],[Close Price]]/Table2[[#This Row],[Day Low]])-1</f>
        <v>1.3374588282263566E-2</v>
      </c>
      <c r="AD452">
        <f>(Table2[[#This Row],[Day High]]/Table2[[#This Row],[Close Price]])-1</f>
        <v>1.2459371614301329E-2</v>
      </c>
      <c r="AE452">
        <f>(Table2[[#This Row],[Close Price]]/Table2[[#This Row],[Current Week Low]])-1</f>
        <v>1.3374588282263566E-2</v>
      </c>
      <c r="AF452">
        <f>(Table2[[#This Row],[Current Week High]]/Table2[[#This Row],[Close Price]])-1</f>
        <v>3.2798187727765216E-2</v>
      </c>
      <c r="AG452">
        <f>(Table2[[#This Row],[Close Price]]/Table2[[#This Row],[Current Month Low]])-1</f>
        <v>0.13194715424494108</v>
      </c>
      <c r="AH452">
        <f>(Table2[[#This Row],[Current Month High]]/Table2[[#This Row],[Close Price]])-1</f>
        <v>5.1905840638235112E-2</v>
      </c>
      <c r="AI452">
        <v>5.1905840638235103</v>
      </c>
      <c r="AJ452">
        <v>49.826606655352997</v>
      </c>
      <c r="AK452" t="str">
        <f>IF(AND(Table2[[#This Row],[20D EMA]]&gt;Table2[[#This Row],[50D EMA]],Table2[[#This Row],[50D EMA]]&gt;Table2[[#This Row],[200D EMA]]),"Uptrend","Downtrend/NoTrend")</f>
        <v>Uptrend</v>
      </c>
      <c r="AL452">
        <v>0.03</v>
      </c>
      <c r="AM452" t="s">
        <v>3033</v>
      </c>
      <c r="AN452">
        <v>5.73</v>
      </c>
      <c r="AO452" t="s">
        <v>3033</v>
      </c>
      <c r="AP452">
        <v>-7.0181005540899998E-3</v>
      </c>
      <c r="AQ452">
        <f>(Table2[[#This Row],[Sharpe Ratio]]-AVERAGE(Table2[Sharpe Ratio]))/_xlfn.STDEV.P(Table2[Sharpe Ratio])</f>
        <v>-0.72674578223341535</v>
      </c>
      <c r="AR4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-1.5812473789961179</v>
      </c>
      <c r="AS452">
        <f>_xlfn.RANK.AVG(Table2[[#This Row],[1Y Return vs Nifty Z-Score]],Table2[1Y Return vs Nifty Z-Score])</f>
        <v>387</v>
      </c>
      <c r="AT452">
        <f>_xlfn.RANK.AVG(Table2[[#This Row],[6M Return vs Nifty Z-Score]],Table2[6M Return vs Nifty Z-Score])</f>
        <v>350</v>
      </c>
      <c r="AU452">
        <f>_xlfn.RANK.AVG(Table2[[#This Row],[Sharpe Ratio Z-Score]],Table2[Sharpe Ratio Z-Score])</f>
        <v>565</v>
      </c>
      <c r="AV452">
        <f>(Table2[[#This Row],[Rank 1Y]]+Table2[[#This Row],[Rank 6M]]+Table2[[#This Row],[Rank Sharpe]])/3</f>
        <v>434</v>
      </c>
    </row>
    <row r="453" spans="1:48" x14ac:dyDescent="0.3">
      <c r="A453" t="s">
        <v>683</v>
      </c>
      <c r="B453" t="s">
        <v>684</v>
      </c>
      <c r="C453" t="s">
        <v>2994</v>
      </c>
      <c r="D453" t="s">
        <v>281</v>
      </c>
      <c r="E453">
        <v>24151.616879025001</v>
      </c>
      <c r="F453">
        <v>1196</v>
      </c>
      <c r="G453">
        <v>-9.3669081353401396</v>
      </c>
      <c r="H453">
        <f>(Table2[[#This Row],[1Y Return vs Nifty]]-AVERAGE(Table2[1Y Return vs Nifty]))/_xlfn.STDEV.P(Table2[1Y Return vs Nifty])</f>
        <v>-0.643138930474631</v>
      </c>
      <c r="I453">
        <v>-9.4330209401207501</v>
      </c>
      <c r="J453">
        <f>(Table2[[#This Row],[1M Return vs Nifty]]-AVERAGE(Table2[1M Return vs Nifty]))/_xlfn.STDEV.P(Table2[1M Return vs Nifty])</f>
        <v>-1.1677476726567342</v>
      </c>
      <c r="K453">
        <v>-10.3803013124254</v>
      </c>
      <c r="L453">
        <f>(Table2[[#This Row],[6M Return vs Nifty]]-AVERAGE(Table2[6M Return vs Nifty]))/_xlfn.STDEV.P(Table2[6M Return vs Nifty])</f>
        <v>-0.69653484105686503</v>
      </c>
      <c r="M453">
        <v>-5.36848473314509</v>
      </c>
      <c r="N453">
        <f>(Table2[[#This Row],[1W Return vs Nifty]]-AVERAGE(Table2[1W Return vs Nifty]))/_xlfn.STDEV.P(Table2[1W Return vs Nifty])</f>
        <v>-0.84808932823487926</v>
      </c>
      <c r="O453">
        <v>1221.6300000000001</v>
      </c>
      <c r="P453">
        <v>1238.27542528187</v>
      </c>
      <c r="Q453">
        <v>1186.0609983808799</v>
      </c>
      <c r="R453">
        <v>34.553068207573901</v>
      </c>
      <c r="S453">
        <f>(Table2[[#This Row],[Close Price]]-Table2[[#This Row],[20D EMA]])/Table2[[#This Row],[20D EMA]]</f>
        <v>-2.0980165843995407E-2</v>
      </c>
      <c r="T453">
        <f>(Table2[[#This Row],[Close Price]]-Table2[[#This Row],[50D EMA]])/Table2[[#This Row],[50D EMA]]</f>
        <v>-3.4140567129680992E-2</v>
      </c>
      <c r="U453">
        <f>(Table2[[#This Row],[Close Price]]-Table2[[#This Row],[200D EMA]])/Table2[[#This Row],[200D EMA]]</f>
        <v>8.3798401875519301E-3</v>
      </c>
      <c r="V453">
        <v>1.14063110919571</v>
      </c>
      <c r="W453">
        <v>1185</v>
      </c>
      <c r="X453">
        <v>1200</v>
      </c>
      <c r="Y453">
        <v>1181.1500000000001</v>
      </c>
      <c r="Z453">
        <v>1206.3499999999999</v>
      </c>
      <c r="AA453">
        <v>1080</v>
      </c>
      <c r="AB453">
        <v>1319.8</v>
      </c>
      <c r="AC453">
        <f>(Table2[[#This Row],[Close Price]]/Table2[[#This Row],[Day Low]])-1</f>
        <v>9.2827004219409037E-3</v>
      </c>
      <c r="AD453">
        <f>(Table2[[#This Row],[Day High]]/Table2[[#This Row],[Close Price]])-1</f>
        <v>3.3444816053511683E-3</v>
      </c>
      <c r="AE453">
        <f>(Table2[[#This Row],[Close Price]]/Table2[[#This Row],[Current Week Low]])-1</f>
        <v>1.2572492909452615E-2</v>
      </c>
      <c r="AF453">
        <f>(Table2[[#This Row],[Current Week High]]/Table2[[#This Row],[Close Price]])-1</f>
        <v>8.6538461538461231E-3</v>
      </c>
      <c r="AG453">
        <f>(Table2[[#This Row],[Close Price]]/Table2[[#This Row],[Current Month Low]])-1</f>
        <v>0.1074074074074074</v>
      </c>
      <c r="AH453">
        <f>(Table2[[#This Row],[Current Month High]]/Table2[[#This Row],[Close Price]])-1</f>
        <v>0.10351170568561874</v>
      </c>
      <c r="AI453">
        <v>20.811036789297599</v>
      </c>
      <c r="AJ453">
        <v>22.868296692007402</v>
      </c>
      <c r="AK453" t="str">
        <f>IF(AND(Table2[[#This Row],[20D EMA]]&gt;Table2[[#This Row],[50D EMA]],Table2[[#This Row],[50D EMA]]&gt;Table2[[#This Row],[200D EMA]]),"Uptrend","Downtrend/NoTrend")</f>
        <v>Downtrend/NoTrend</v>
      </c>
      <c r="AL453">
        <v>-0.09</v>
      </c>
      <c r="AM453" t="s">
        <v>3034</v>
      </c>
      <c r="AN453">
        <v>-5.35</v>
      </c>
      <c r="AO453" t="s">
        <v>3034</v>
      </c>
      <c r="AP453">
        <v>0.102883710174288</v>
      </c>
      <c r="AQ453">
        <f>(Table2[[#This Row],[Sharpe Ratio]]-AVERAGE(Table2[Sharpe Ratio]))/_xlfn.STDEV.P(Table2[Sharpe Ratio])</f>
        <v>0.51746961833250993</v>
      </c>
      <c r="AR4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3">
        <f>_xlfn.RANK.AVG(Table2[[#This Row],[1Y Return vs Nifty Z-Score]],Table2[1Y Return vs Nifty Z-Score])</f>
        <v>553</v>
      </c>
      <c r="AT453">
        <f>_xlfn.RANK.AVG(Table2[[#This Row],[6M Return vs Nifty Z-Score]],Table2[6M Return vs Nifty Z-Score])</f>
        <v>542</v>
      </c>
      <c r="AU453">
        <f>_xlfn.RANK.AVG(Table2[[#This Row],[Sharpe Ratio Z-Score]],Table2[Sharpe Ratio Z-Score])</f>
        <v>214</v>
      </c>
      <c r="AV453">
        <f>(Table2[[#This Row],[Rank 1Y]]+Table2[[#This Row],[Rank 6M]]+Table2[[#This Row],[Rank Sharpe]])/3</f>
        <v>436.33333333333331</v>
      </c>
    </row>
    <row r="454" spans="1:48" x14ac:dyDescent="0.3">
      <c r="A454" t="s">
        <v>849</v>
      </c>
      <c r="B454" t="s">
        <v>850</v>
      </c>
      <c r="C454" t="s">
        <v>2994</v>
      </c>
      <c r="D454" t="s">
        <v>281</v>
      </c>
      <c r="E454">
        <v>17030.71335147</v>
      </c>
      <c r="F454">
        <v>2128.4499999999998</v>
      </c>
      <c r="G454">
        <v>-6.26931216800984</v>
      </c>
      <c r="H454">
        <f>(Table2[[#This Row],[1Y Return vs Nifty]]-AVERAGE(Table2[1Y Return vs Nifty]))/_xlfn.STDEV.P(Table2[1Y Return vs Nifty])</f>
        <v>-0.60640108342699595</v>
      </c>
      <c r="I454">
        <v>9.3430215842830595</v>
      </c>
      <c r="J454">
        <f>(Table2[[#This Row],[1M Return vs Nifty]]-AVERAGE(Table2[1M Return vs Nifty]))/_xlfn.STDEV.P(Table2[1M Return vs Nifty])</f>
        <v>0.64314707670268556</v>
      </c>
      <c r="K454">
        <v>-4.8562626679767202</v>
      </c>
      <c r="L454">
        <f>(Table2[[#This Row],[6M Return vs Nifty]]-AVERAGE(Table2[6M Return vs Nifty]))/_xlfn.STDEV.P(Table2[6M Return vs Nifty])</f>
        <v>-0.52898403101168823</v>
      </c>
      <c r="M454">
        <v>2.47941895614772</v>
      </c>
      <c r="N454">
        <f>(Table2[[#This Row],[1W Return vs Nifty]]-AVERAGE(Table2[1W Return vs Nifty]))/_xlfn.STDEV.P(Table2[1W Return vs Nifty])</f>
        <v>0.88044476885973599</v>
      </c>
      <c r="O454">
        <v>2004.38</v>
      </c>
      <c r="P454">
        <v>1983.61684258438</v>
      </c>
      <c r="Q454">
        <v>1953.1622277751601</v>
      </c>
      <c r="R454">
        <v>78.466316286194498</v>
      </c>
      <c r="S454">
        <f>(Table2[[#This Row],[Close Price]]-Table2[[#This Row],[20D EMA]])/Table2[[#This Row],[20D EMA]]</f>
        <v>6.1899440225905121E-2</v>
      </c>
      <c r="T454">
        <f>(Table2[[#This Row],[Close Price]]-Table2[[#This Row],[50D EMA]])/Table2[[#This Row],[50D EMA]]</f>
        <v>7.3014684240592598E-2</v>
      </c>
      <c r="U454">
        <f>(Table2[[#This Row],[Close Price]]-Table2[[#This Row],[200D EMA]])/Table2[[#This Row],[200D EMA]]</f>
        <v>8.9745628771712105E-2</v>
      </c>
      <c r="V454">
        <v>1.1946987705604399</v>
      </c>
      <c r="W454">
        <v>2108</v>
      </c>
      <c r="X454">
        <v>2164</v>
      </c>
      <c r="Y454">
        <v>2031.75</v>
      </c>
      <c r="Z454">
        <v>2189.9499999999998</v>
      </c>
      <c r="AA454">
        <v>1750</v>
      </c>
      <c r="AB454">
        <v>2189.9499999999998</v>
      </c>
      <c r="AC454">
        <f>(Table2[[#This Row],[Close Price]]/Table2[[#This Row],[Day Low]])-1</f>
        <v>9.7011385199239353E-3</v>
      </c>
      <c r="AD454">
        <f>(Table2[[#This Row],[Day High]]/Table2[[#This Row],[Close Price]])-1</f>
        <v>1.6702295097371422E-2</v>
      </c>
      <c r="AE454">
        <f>(Table2[[#This Row],[Close Price]]/Table2[[#This Row],[Current Week Low]])-1</f>
        <v>4.7594438292112518E-2</v>
      </c>
      <c r="AF454">
        <f>(Table2[[#This Row],[Current Week High]]/Table2[[#This Row],[Close Price]])-1</f>
        <v>2.8894265780262662E-2</v>
      </c>
      <c r="AG454">
        <f>(Table2[[#This Row],[Close Price]]/Table2[[#This Row],[Current Month Low]])-1</f>
        <v>0.2162571428571427</v>
      </c>
      <c r="AH454">
        <f>(Table2[[#This Row],[Current Month High]]/Table2[[#This Row],[Close Price]])-1</f>
        <v>2.8894265780262662E-2</v>
      </c>
      <c r="AI454">
        <v>10.7096713570908</v>
      </c>
      <c r="AJ454">
        <v>23.747093023255701</v>
      </c>
      <c r="AK454" t="str">
        <f>IF(AND(Table2[[#This Row],[20D EMA]]&gt;Table2[[#This Row],[50D EMA]],Table2[[#This Row],[50D EMA]]&gt;Table2[[#This Row],[200D EMA]]),"Uptrend","Downtrend/NoTrend")</f>
        <v>Uptrend</v>
      </c>
      <c r="AL454">
        <v>0.02</v>
      </c>
      <c r="AM454" t="s">
        <v>3033</v>
      </c>
      <c r="AN454">
        <v>11.93</v>
      </c>
      <c r="AO454" t="s">
        <v>3033</v>
      </c>
      <c r="AP454">
        <v>7.1963108140040005E-2</v>
      </c>
      <c r="AQ454">
        <f>(Table2[[#This Row],[Sharpe Ratio]]-AVERAGE(Table2[Sharpe Ratio]))/_xlfn.STDEV.P(Table2[Sharpe Ratio])</f>
        <v>0.16741269942637291</v>
      </c>
      <c r="AR4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0.55561943055011032</v>
      </c>
      <c r="AS454">
        <f>_xlfn.RANK.AVG(Table2[[#This Row],[1Y Return vs Nifty Z-Score]],Table2[1Y Return vs Nifty Z-Score])</f>
        <v>540</v>
      </c>
      <c r="AT454">
        <f>_xlfn.RANK.AVG(Table2[[#This Row],[6M Return vs Nifty Z-Score]],Table2[6M Return vs Nifty Z-Score])</f>
        <v>479</v>
      </c>
      <c r="AU454">
        <f>_xlfn.RANK.AVG(Table2[[#This Row],[Sharpe Ratio Z-Score]],Table2[Sharpe Ratio Z-Score])</f>
        <v>290</v>
      </c>
      <c r="AV454">
        <f>(Table2[[#This Row],[Rank 1Y]]+Table2[[#This Row],[Rank 6M]]+Table2[[#This Row],[Rank Sharpe]])/3</f>
        <v>436.33333333333331</v>
      </c>
    </row>
    <row r="455" spans="1:48" x14ac:dyDescent="0.3">
      <c r="A455" t="s">
        <v>975</v>
      </c>
      <c r="B455" t="s">
        <v>976</v>
      </c>
      <c r="C455" t="s">
        <v>2994</v>
      </c>
      <c r="D455" t="s">
        <v>62</v>
      </c>
      <c r="E455">
        <v>13805.9290611</v>
      </c>
      <c r="F455">
        <v>1043.0999999999999</v>
      </c>
      <c r="G455">
        <v>28.779911889493999</v>
      </c>
      <c r="H455">
        <f>(Table2[[#This Row],[1Y Return vs Nifty]]-AVERAGE(Table2[1Y Return vs Nifty]))/_xlfn.STDEV.P(Table2[1Y Return vs Nifty])</f>
        <v>-0.19071322544187952</v>
      </c>
      <c r="I455">
        <v>11.308429651611601</v>
      </c>
      <c r="J455">
        <f>(Table2[[#This Row],[1M Return vs Nifty]]-AVERAGE(Table2[1M Return vs Nifty]))/_xlfn.STDEV.P(Table2[1M Return vs Nifty])</f>
        <v>0.83270497447842651</v>
      </c>
      <c r="K455">
        <v>3.5954740363998501</v>
      </c>
      <c r="L455">
        <f>(Table2[[#This Row],[6M Return vs Nifty]]-AVERAGE(Table2[6M Return vs Nifty]))/_xlfn.STDEV.P(Table2[6M Return vs Nifty])</f>
        <v>-0.27263257834219329</v>
      </c>
      <c r="M455">
        <v>-4.8573980025757502</v>
      </c>
      <c r="N455">
        <f>(Table2[[#This Row],[1W Return vs Nifty]]-AVERAGE(Table2[1W Return vs Nifty]))/_xlfn.STDEV.P(Table2[1W Return vs Nifty])</f>
        <v>-0.73552030657792256</v>
      </c>
      <c r="O455">
        <v>995.13</v>
      </c>
      <c r="P455">
        <v>944.46281388772604</v>
      </c>
      <c r="Q455">
        <v>875.29094925606898</v>
      </c>
      <c r="R455">
        <v>54.054704940231801</v>
      </c>
      <c r="S455">
        <f>(Table2[[#This Row],[Close Price]]-Table2[[#This Row],[20D EMA]])/Table2[[#This Row],[20D EMA]]</f>
        <v>4.8204757167405174E-2</v>
      </c>
      <c r="T455">
        <f>(Table2[[#This Row],[Close Price]]-Table2[[#This Row],[50D EMA]])/Table2[[#This Row],[50D EMA]]</f>
        <v>0.10443734222446524</v>
      </c>
      <c r="U455">
        <f>(Table2[[#This Row],[Close Price]]-Table2[[#This Row],[200D EMA]])/Table2[[#This Row],[200D EMA]]</f>
        <v>0.19171802346014877</v>
      </c>
      <c r="V455">
        <v>0.67224202289468904</v>
      </c>
      <c r="W455">
        <v>1003.9</v>
      </c>
      <c r="X455">
        <v>1055</v>
      </c>
      <c r="Y455">
        <v>1003.9</v>
      </c>
      <c r="Z455">
        <v>1066.9000000000001</v>
      </c>
      <c r="AA455">
        <v>815.85</v>
      </c>
      <c r="AB455">
        <v>1066.9000000000001</v>
      </c>
      <c r="AC455">
        <f>(Table2[[#This Row],[Close Price]]/Table2[[#This Row],[Day Low]])-1</f>
        <v>3.9047713915728588E-2</v>
      </c>
      <c r="AD455">
        <f>(Table2[[#This Row],[Day High]]/Table2[[#This Row],[Close Price]])-1</f>
        <v>1.1408302176205698E-2</v>
      </c>
      <c r="AE455">
        <f>(Table2[[#This Row],[Close Price]]/Table2[[#This Row],[Current Week Low]])-1</f>
        <v>3.9047713915728588E-2</v>
      </c>
      <c r="AF455">
        <f>(Table2[[#This Row],[Current Week High]]/Table2[[#This Row],[Close Price]])-1</f>
        <v>2.2816604352411174E-2</v>
      </c>
      <c r="AG455">
        <f>(Table2[[#This Row],[Close Price]]/Table2[[#This Row],[Current Month Low]])-1</f>
        <v>0.27854384997242132</v>
      </c>
      <c r="AH455">
        <f>(Table2[[#This Row],[Current Month High]]/Table2[[#This Row],[Close Price]])-1</f>
        <v>2.2816604352411174E-2</v>
      </c>
      <c r="AI455">
        <v>2.2816604352411098</v>
      </c>
      <c r="AJ455">
        <v>58.045454545454497</v>
      </c>
      <c r="AK455" t="str">
        <f>IF(AND(Table2[[#This Row],[20D EMA]]&gt;Table2[[#This Row],[50D EMA]],Table2[[#This Row],[50D EMA]]&gt;Table2[[#This Row],[200D EMA]]),"Uptrend","Downtrend/NoTrend")</f>
        <v>Uptrend</v>
      </c>
      <c r="AL455">
        <v>0.22</v>
      </c>
      <c r="AM455" t="s">
        <v>3033</v>
      </c>
      <c r="AN455">
        <v>4.8899999999999997</v>
      </c>
      <c r="AO455" t="s">
        <v>3033</v>
      </c>
      <c r="AP455">
        <v>-1.1342884421401E-2</v>
      </c>
      <c r="AQ455">
        <f>(Table2[[#This Row],[Sharpe Ratio]]-AVERAGE(Table2[Sharpe Ratio]))/_xlfn.STDEV.P(Table2[Sharpe Ratio])</f>
        <v>-0.77570732941962539</v>
      </c>
      <c r="AR4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-1.1418684653031943</v>
      </c>
      <c r="AS455">
        <f>_xlfn.RANK.AVG(Table2[[#This Row],[1Y Return vs Nifty Z-Score]],Table2[1Y Return vs Nifty Z-Score])</f>
        <v>339</v>
      </c>
      <c r="AT455">
        <f>_xlfn.RANK.AVG(Table2[[#This Row],[6M Return vs Nifty Z-Score]],Table2[6M Return vs Nifty Z-Score])</f>
        <v>392</v>
      </c>
      <c r="AU455">
        <f>_xlfn.RANK.AVG(Table2[[#This Row],[Sharpe Ratio Z-Score]],Table2[Sharpe Ratio Z-Score])</f>
        <v>579</v>
      </c>
      <c r="AV455">
        <f>(Table2[[#This Row],[Rank 1Y]]+Table2[[#This Row],[Rank 6M]]+Table2[[#This Row],[Rank Sharpe]])/3</f>
        <v>436.66666666666669</v>
      </c>
    </row>
    <row r="456" spans="1:48" x14ac:dyDescent="0.3">
      <c r="A456" t="s">
        <v>886</v>
      </c>
      <c r="B456" t="s">
        <v>887</v>
      </c>
      <c r="C456" t="s">
        <v>2988</v>
      </c>
      <c r="D456" t="s">
        <v>49</v>
      </c>
      <c r="E456">
        <v>16344.654616989999</v>
      </c>
      <c r="F456">
        <v>196.27</v>
      </c>
      <c r="G456">
        <v>28.316751900999101</v>
      </c>
      <c r="H456">
        <f>(Table2[[#This Row],[1Y Return vs Nifty]]-AVERAGE(Table2[1Y Return vs Nifty]))/_xlfn.STDEV.P(Table2[1Y Return vs Nifty])</f>
        <v>-0.19620635656529553</v>
      </c>
      <c r="I456">
        <v>4.2989346969533102</v>
      </c>
      <c r="J456">
        <f>(Table2[[#This Row],[1M Return vs Nifty]]-AVERAGE(Table2[1M Return vs Nifty]))/_xlfn.STDEV.P(Table2[1M Return vs Nifty])</f>
        <v>0.15665955156494729</v>
      </c>
      <c r="K456">
        <v>2.8887182164340799</v>
      </c>
      <c r="L456">
        <f>(Table2[[#This Row],[6M Return vs Nifty]]-AVERAGE(Table2[6M Return vs Nifty]))/_xlfn.STDEV.P(Table2[6M Return vs Nifty])</f>
        <v>-0.29406934186998107</v>
      </c>
      <c r="M456">
        <v>-1.2614677700176</v>
      </c>
      <c r="N456">
        <f>(Table2[[#This Row],[1W Return vs Nifty]]-AVERAGE(Table2[1W Return vs Nifty]))/_xlfn.STDEV.P(Table2[1W Return vs Nifty])</f>
        <v>5.6498589656804273E-2</v>
      </c>
      <c r="O456">
        <v>185.95</v>
      </c>
      <c r="P456">
        <v>183.01736343339999</v>
      </c>
      <c r="Q456">
        <v>169.14200376274101</v>
      </c>
      <c r="R456">
        <v>67.173816960090804</v>
      </c>
      <c r="S456">
        <f>(Table2[[#This Row],[Close Price]]-Table2[[#This Row],[20D EMA]])/Table2[[#This Row],[20D EMA]]</f>
        <v>5.5498789997311226E-2</v>
      </c>
      <c r="T456">
        <f>(Table2[[#This Row],[Close Price]]-Table2[[#This Row],[50D EMA]])/Table2[[#This Row],[50D EMA]]</f>
        <v>7.2411908454919099E-2</v>
      </c>
      <c r="U456">
        <f>(Table2[[#This Row],[Close Price]]-Table2[[#This Row],[200D EMA]])/Table2[[#This Row],[200D EMA]]</f>
        <v>0.16038592208776242</v>
      </c>
      <c r="V456">
        <v>0.989480339981333</v>
      </c>
      <c r="W456">
        <v>194.07</v>
      </c>
      <c r="X456">
        <v>199.8</v>
      </c>
      <c r="Y456">
        <v>187.2</v>
      </c>
      <c r="Z456">
        <v>199.8</v>
      </c>
      <c r="AA456">
        <v>156.1</v>
      </c>
      <c r="AB456">
        <v>199.8</v>
      </c>
      <c r="AC456">
        <f>(Table2[[#This Row],[Close Price]]/Table2[[#This Row],[Day Low]])-1</f>
        <v>1.1336115834492899E-2</v>
      </c>
      <c r="AD456">
        <f>(Table2[[#This Row],[Day High]]/Table2[[#This Row],[Close Price]])-1</f>
        <v>1.7985428236612755E-2</v>
      </c>
      <c r="AE456">
        <f>(Table2[[#This Row],[Close Price]]/Table2[[#This Row],[Current Week Low]])-1</f>
        <v>4.8450854700854862E-2</v>
      </c>
      <c r="AF456">
        <f>(Table2[[#This Row],[Current Week High]]/Table2[[#This Row],[Close Price]])-1</f>
        <v>1.7985428236612755E-2</v>
      </c>
      <c r="AG456">
        <f>(Table2[[#This Row],[Close Price]]/Table2[[#This Row],[Current Month Low]])-1</f>
        <v>0.25733504163997445</v>
      </c>
      <c r="AH456">
        <f>(Table2[[#This Row],[Current Month High]]/Table2[[#This Row],[Close Price]])-1</f>
        <v>1.7985428236612755E-2</v>
      </c>
      <c r="AI456">
        <v>5.6198094461710797</v>
      </c>
      <c r="AJ456">
        <v>61.472645002056701</v>
      </c>
      <c r="AK456" t="str">
        <f>IF(AND(Table2[[#This Row],[20D EMA]]&gt;Table2[[#This Row],[50D EMA]],Table2[[#This Row],[50D EMA]]&gt;Table2[[#This Row],[200D EMA]]),"Uptrend","Downtrend/NoTrend")</f>
        <v>Uptrend</v>
      </c>
      <c r="AL456">
        <v>-0.08</v>
      </c>
      <c r="AM456" t="s">
        <v>3034</v>
      </c>
      <c r="AN456">
        <v>9.68</v>
      </c>
      <c r="AO456" t="s">
        <v>3033</v>
      </c>
      <c r="AP456">
        <v>-1.026170752866E-2</v>
      </c>
      <c r="AQ456">
        <f>(Table2[[#This Row],[Sharpe Ratio]]-AVERAGE(Table2[Sharpe Ratio]))/_xlfn.STDEV.P(Table2[Sharpe Ratio])</f>
        <v>-0.76346715856375957</v>
      </c>
      <c r="AR4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-1.0405847157772847</v>
      </c>
      <c r="AS456">
        <f>_xlfn.RANK.AVG(Table2[[#This Row],[1Y Return vs Nifty Z-Score]],Table2[1Y Return vs Nifty Z-Score])</f>
        <v>341</v>
      </c>
      <c r="AT456">
        <f>_xlfn.RANK.AVG(Table2[[#This Row],[6M Return vs Nifty Z-Score]],Table2[6M Return vs Nifty Z-Score])</f>
        <v>399</v>
      </c>
      <c r="AU456">
        <f>_xlfn.RANK.AVG(Table2[[#This Row],[Sharpe Ratio Z-Score]],Table2[Sharpe Ratio Z-Score])</f>
        <v>576</v>
      </c>
      <c r="AV456">
        <f>(Table2[[#This Row],[Rank 1Y]]+Table2[[#This Row],[Rank 6M]]+Table2[[#This Row],[Rank Sharpe]])/3</f>
        <v>438.66666666666669</v>
      </c>
    </row>
    <row r="457" spans="1:48" x14ac:dyDescent="0.3">
      <c r="A457" t="s">
        <v>677</v>
      </c>
      <c r="B457" t="s">
        <v>678</v>
      </c>
      <c r="C457" t="s">
        <v>2990</v>
      </c>
      <c r="D457" t="s">
        <v>179</v>
      </c>
      <c r="E457">
        <v>24436.30593264</v>
      </c>
      <c r="F457">
        <v>7429.7</v>
      </c>
      <c r="G457">
        <v>17.888305994306599</v>
      </c>
      <c r="H457">
        <f>(Table2[[#This Row],[1Y Return vs Nifty]]-AVERAGE(Table2[1Y Return vs Nifty]))/_xlfn.STDEV.P(Table2[1Y Return vs Nifty])</f>
        <v>-0.31988893321676259</v>
      </c>
      <c r="I457">
        <v>4.9416125557016297</v>
      </c>
      <c r="J457">
        <f>(Table2[[#This Row],[1M Return vs Nifty]]-AVERAGE(Table2[1M Return vs Nifty]))/_xlfn.STDEV.P(Table2[1M Return vs Nifty])</f>
        <v>0.21864396379794213</v>
      </c>
      <c r="K457">
        <v>10.4760136143118</v>
      </c>
      <c r="L457">
        <f>(Table2[[#This Row],[6M Return vs Nifty]]-AVERAGE(Table2[6M Return vs Nifty]))/_xlfn.STDEV.P(Table2[6M Return vs Nifty])</f>
        <v>-6.3937445301156456E-2</v>
      </c>
      <c r="M457">
        <v>-5.8795147069331497</v>
      </c>
      <c r="N457">
        <f>(Table2[[#This Row],[1W Return vs Nifty]]-AVERAGE(Table2[1W Return vs Nifty]))/_xlfn.STDEV.P(Table2[1W Return vs Nifty])</f>
        <v>-0.96064584896986138</v>
      </c>
      <c r="O457">
        <v>7432.51</v>
      </c>
      <c r="P457">
        <v>7141.0517749760602</v>
      </c>
      <c r="Q457">
        <v>6511.7412590163804</v>
      </c>
      <c r="R457">
        <v>49.6621591558131</v>
      </c>
      <c r="S457">
        <f>(Table2[[#This Row],[Close Price]]-Table2[[#This Row],[20D EMA]])/Table2[[#This Row],[20D EMA]]</f>
        <v>-3.7806878160949665E-4</v>
      </c>
      <c r="T457">
        <f>(Table2[[#This Row],[Close Price]]-Table2[[#This Row],[50D EMA]])/Table2[[#This Row],[50D EMA]]</f>
        <v>4.0420967963771315E-2</v>
      </c>
      <c r="U457">
        <f>(Table2[[#This Row],[Close Price]]-Table2[[#This Row],[200D EMA]])/Table2[[#This Row],[200D EMA]]</f>
        <v>0.14096978127203416</v>
      </c>
      <c r="V457">
        <v>0.72315569143476099</v>
      </c>
      <c r="W457">
        <v>7395</v>
      </c>
      <c r="X457">
        <v>7537.1</v>
      </c>
      <c r="Y457">
        <v>7390</v>
      </c>
      <c r="Z457">
        <v>7625</v>
      </c>
      <c r="AA457">
        <v>6710.5</v>
      </c>
      <c r="AB457">
        <v>7999</v>
      </c>
      <c r="AC457">
        <f>(Table2[[#This Row],[Close Price]]/Table2[[#This Row],[Day Low]])-1</f>
        <v>4.6923597025017028E-3</v>
      </c>
      <c r="AD457">
        <f>(Table2[[#This Row],[Day High]]/Table2[[#This Row],[Close Price]])-1</f>
        <v>1.4455496184233585E-2</v>
      </c>
      <c r="AE457">
        <f>(Table2[[#This Row],[Close Price]]/Table2[[#This Row],[Current Week Low]])-1</f>
        <v>5.3721244925575284E-3</v>
      </c>
      <c r="AF457">
        <f>(Table2[[#This Row],[Current Week High]]/Table2[[#This Row],[Close Price]])-1</f>
        <v>2.6286391105966533E-2</v>
      </c>
      <c r="AG457">
        <f>(Table2[[#This Row],[Close Price]]/Table2[[#This Row],[Current Month Low]])-1</f>
        <v>0.10717532225616577</v>
      </c>
      <c r="AH457">
        <f>(Table2[[#This Row],[Current Month High]]/Table2[[#This Row],[Close Price]])-1</f>
        <v>7.6624897371361023E-2</v>
      </c>
      <c r="AI457">
        <v>7.6624897371360996</v>
      </c>
      <c r="AJ457">
        <v>52.436935134746903</v>
      </c>
      <c r="AK457" t="str">
        <f>IF(AND(Table2[[#This Row],[20D EMA]]&gt;Table2[[#This Row],[50D EMA]],Table2[[#This Row],[50D EMA]]&gt;Table2[[#This Row],[200D EMA]]),"Uptrend","Downtrend/NoTrend")</f>
        <v>Uptrend</v>
      </c>
      <c r="AL457">
        <v>7.0000000000000007E-2</v>
      </c>
      <c r="AM457" t="s">
        <v>3033</v>
      </c>
      <c r="AN457">
        <v>-1.19</v>
      </c>
      <c r="AO457" t="s">
        <v>3034</v>
      </c>
      <c r="AP457">
        <v>-1.4612916938372999E-2</v>
      </c>
      <c r="AQ457">
        <f>(Table2[[#This Row],[Sharpe Ratio]]-AVERAGE(Table2[Sharpe Ratio]))/_xlfn.STDEV.P(Table2[Sharpe Ratio])</f>
        <v>-0.8127278734034139</v>
      </c>
      <c r="AR4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-1.938556137093252</v>
      </c>
      <c r="AS457">
        <f>_xlfn.RANK.AVG(Table2[[#This Row],[1Y Return vs Nifty Z-Score]],Table2[1Y Return vs Nifty Z-Score])</f>
        <v>401</v>
      </c>
      <c r="AT457">
        <f>_xlfn.RANK.AVG(Table2[[#This Row],[6M Return vs Nifty Z-Score]],Table2[6M Return vs Nifty Z-Score])</f>
        <v>331</v>
      </c>
      <c r="AU457">
        <f>_xlfn.RANK.AVG(Table2[[#This Row],[Sharpe Ratio Z-Score]],Table2[Sharpe Ratio Z-Score])</f>
        <v>584</v>
      </c>
      <c r="AV457">
        <f>(Table2[[#This Row],[Rank 1Y]]+Table2[[#This Row],[Rank 6M]]+Table2[[#This Row],[Rank Sharpe]])/3</f>
        <v>438.66666666666669</v>
      </c>
    </row>
    <row r="458" spans="1:48" x14ac:dyDescent="0.3">
      <c r="A458" t="s">
        <v>945</v>
      </c>
      <c r="B458" t="s">
        <v>946</v>
      </c>
      <c r="C458" t="s">
        <v>2997</v>
      </c>
      <c r="D458" t="s">
        <v>947</v>
      </c>
      <c r="E458">
        <v>14641.6800283799</v>
      </c>
      <c r="F458">
        <v>208.98</v>
      </c>
      <c r="G458">
        <v>34.9929189434108</v>
      </c>
      <c r="H458">
        <f>(Table2[[#This Row],[1Y Return vs Nifty]]-AVERAGE(Table2[1Y Return vs Nifty]))/_xlfn.STDEV.P(Table2[1Y Return vs Nifty])</f>
        <v>-0.11702624196824231</v>
      </c>
      <c r="I458">
        <v>4.3446031474880202</v>
      </c>
      <c r="J458">
        <f>(Table2[[#This Row],[1M Return vs Nifty]]-AVERAGE(Table2[1M Return vs Nifty]))/_xlfn.STDEV.P(Table2[1M Return vs Nifty])</f>
        <v>0.16106414093340438</v>
      </c>
      <c r="K458">
        <v>0.91280811823250796</v>
      </c>
      <c r="L458">
        <f>(Table2[[#This Row],[6M Return vs Nifty]]-AVERAGE(Table2[6M Return vs Nifty]))/_xlfn.STDEV.P(Table2[6M Return vs Nifty])</f>
        <v>-0.35400109811553493</v>
      </c>
      <c r="M458">
        <v>4.2296627854300599</v>
      </c>
      <c r="N458">
        <f>(Table2[[#This Row],[1W Return vs Nifty]]-AVERAGE(Table2[1W Return vs Nifty]))/_xlfn.STDEV.P(Table2[1W Return vs Nifty])</f>
        <v>1.2659434009685344</v>
      </c>
      <c r="O458">
        <v>201.34</v>
      </c>
      <c r="P458">
        <v>198.686588397338</v>
      </c>
      <c r="Q458">
        <v>184.405113622664</v>
      </c>
      <c r="R458">
        <v>72.109772799222299</v>
      </c>
      <c r="S458">
        <f>(Table2[[#This Row],[Close Price]]-Table2[[#This Row],[20D EMA]])/Table2[[#This Row],[20D EMA]]</f>
        <v>3.7945763385318299E-2</v>
      </c>
      <c r="T458">
        <f>(Table2[[#This Row],[Close Price]]-Table2[[#This Row],[50D EMA]])/Table2[[#This Row],[50D EMA]]</f>
        <v>5.1807279422791182E-2</v>
      </c>
      <c r="U458">
        <f>(Table2[[#This Row],[Close Price]]-Table2[[#This Row],[200D EMA]])/Table2[[#This Row],[200D EMA]]</f>
        <v>0.13326575328936893</v>
      </c>
      <c r="V458">
        <v>1.4560211448776199</v>
      </c>
      <c r="W458">
        <v>207.95</v>
      </c>
      <c r="X458">
        <v>214</v>
      </c>
      <c r="Y458">
        <v>202.19</v>
      </c>
      <c r="Z458">
        <v>217.23</v>
      </c>
      <c r="AA458">
        <v>176.25</v>
      </c>
      <c r="AB458">
        <v>217.23</v>
      </c>
      <c r="AC458">
        <f>(Table2[[#This Row],[Close Price]]/Table2[[#This Row],[Day Low]])-1</f>
        <v>4.9531137292617711E-3</v>
      </c>
      <c r="AD458">
        <f>(Table2[[#This Row],[Day High]]/Table2[[#This Row],[Close Price]])-1</f>
        <v>2.4021437458130013E-2</v>
      </c>
      <c r="AE458">
        <f>(Table2[[#This Row],[Close Price]]/Table2[[#This Row],[Current Week Low]])-1</f>
        <v>3.3582274098620024E-2</v>
      </c>
      <c r="AF458">
        <f>(Table2[[#This Row],[Current Week High]]/Table2[[#This Row],[Close Price]])-1</f>
        <v>3.9477461958082216E-2</v>
      </c>
      <c r="AG458">
        <f>(Table2[[#This Row],[Close Price]]/Table2[[#This Row],[Current Month Low]])-1</f>
        <v>0.1857021276595745</v>
      </c>
      <c r="AH458">
        <f>(Table2[[#This Row],[Current Month High]]/Table2[[#This Row],[Close Price]])-1</f>
        <v>3.9477461958082216E-2</v>
      </c>
      <c r="AI458">
        <v>9.5320126327878398</v>
      </c>
      <c r="AJ458">
        <v>71.084731887024105</v>
      </c>
      <c r="AK458" t="str">
        <f>IF(AND(Table2[[#This Row],[20D EMA]]&gt;Table2[[#This Row],[50D EMA]],Table2[[#This Row],[50D EMA]]&gt;Table2[[#This Row],[200D EMA]]),"Uptrend","Downtrend/NoTrend")</f>
        <v>Uptrend</v>
      </c>
      <c r="AL458">
        <v>0.03</v>
      </c>
      <c r="AM458" t="s">
        <v>3033</v>
      </c>
      <c r="AN458">
        <v>6.11</v>
      </c>
      <c r="AO458" t="s">
        <v>3033</v>
      </c>
      <c r="AP458">
        <v>-1.6231406953658E-2</v>
      </c>
      <c r="AQ458">
        <f>(Table2[[#This Row],[Sharpe Ratio]]-AVERAGE(Table2[Sharpe Ratio]))/_xlfn.STDEV.P(Table2[Sharpe Ratio])</f>
        <v>-0.83105104923949491</v>
      </c>
      <c r="AR4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0.12492915257866666</v>
      </c>
      <c r="AS458">
        <f>_xlfn.RANK.AVG(Table2[[#This Row],[1Y Return vs Nifty Z-Score]],Table2[1Y Return vs Nifty Z-Score])</f>
        <v>312</v>
      </c>
      <c r="AT458">
        <f>_xlfn.RANK.AVG(Table2[[#This Row],[6M Return vs Nifty Z-Score]],Table2[6M Return vs Nifty Z-Score])</f>
        <v>419</v>
      </c>
      <c r="AU458">
        <f>_xlfn.RANK.AVG(Table2[[#This Row],[Sharpe Ratio Z-Score]],Table2[Sharpe Ratio Z-Score])</f>
        <v>588</v>
      </c>
      <c r="AV458">
        <f>(Table2[[#This Row],[Rank 1Y]]+Table2[[#This Row],[Rank 6M]]+Table2[[#This Row],[Rank Sharpe]])/3</f>
        <v>439.66666666666669</v>
      </c>
    </row>
    <row r="459" spans="1:48" x14ac:dyDescent="0.3">
      <c r="A459" t="s">
        <v>496</v>
      </c>
      <c r="B459" t="s">
        <v>497</v>
      </c>
      <c r="C459" t="s">
        <v>2986</v>
      </c>
      <c r="D459" t="s">
        <v>182</v>
      </c>
      <c r="E459">
        <v>42191.430761249998</v>
      </c>
      <c r="F459">
        <v>620.95000000000005</v>
      </c>
      <c r="G459">
        <v>5.49317201859576</v>
      </c>
      <c r="H459">
        <f>(Table2[[#This Row],[1Y Return vs Nifty]]-AVERAGE(Table2[1Y Return vs Nifty]))/_xlfn.STDEV.P(Table2[1Y Return vs Nifty])</f>
        <v>-0.46689665821941229</v>
      </c>
      <c r="I459">
        <v>6.2624925302493297</v>
      </c>
      <c r="J459">
        <f>(Table2[[#This Row],[1M Return vs Nifty]]-AVERAGE(Table2[1M Return vs Nifty]))/_xlfn.STDEV.P(Table2[1M Return vs Nifty])</f>
        <v>0.34603899964394158</v>
      </c>
      <c r="K459">
        <v>26.254811705275401</v>
      </c>
      <c r="L459">
        <f>(Table2[[#This Row],[6M Return vs Nifty]]-AVERAGE(Table2[6M Return vs Nifty]))/_xlfn.STDEV.P(Table2[6M Return vs Nifty])</f>
        <v>0.41465268989586052</v>
      </c>
      <c r="M459">
        <v>-4.6220444444133699</v>
      </c>
      <c r="N459">
        <f>(Table2[[#This Row],[1W Return vs Nifty]]-AVERAGE(Table2[1W Return vs Nifty]))/_xlfn.STDEV.P(Table2[1W Return vs Nifty])</f>
        <v>-0.68368268646145125</v>
      </c>
      <c r="O459">
        <v>596.79999999999995</v>
      </c>
      <c r="P459">
        <v>575.17178416043703</v>
      </c>
      <c r="Q459">
        <v>529.93798487465801</v>
      </c>
      <c r="R459">
        <v>58.494586034083298</v>
      </c>
      <c r="S459">
        <f>(Table2[[#This Row],[Close Price]]-Table2[[#This Row],[20D EMA]])/Table2[[#This Row],[20D EMA]]</f>
        <v>4.0465817694370132E-2</v>
      </c>
      <c r="T459">
        <f>(Table2[[#This Row],[Close Price]]-Table2[[#This Row],[50D EMA]])/Table2[[#This Row],[50D EMA]]</f>
        <v>7.9590510348806945E-2</v>
      </c>
      <c r="U459">
        <f>(Table2[[#This Row],[Close Price]]-Table2[[#This Row],[200D EMA]])/Table2[[#This Row],[200D EMA]]</f>
        <v>0.17174087859897111</v>
      </c>
      <c r="V459">
        <v>1.0778546426297599</v>
      </c>
      <c r="W459">
        <v>608.1</v>
      </c>
      <c r="X459">
        <v>623.20000000000005</v>
      </c>
      <c r="Y459">
        <v>580.45000000000005</v>
      </c>
      <c r="Z459">
        <v>623.20000000000005</v>
      </c>
      <c r="AA459">
        <v>490</v>
      </c>
      <c r="AB459">
        <v>648.95000000000005</v>
      </c>
      <c r="AC459">
        <f>(Table2[[#This Row],[Close Price]]/Table2[[#This Row],[Day Low]])-1</f>
        <v>2.1131392863015908E-2</v>
      </c>
      <c r="AD459">
        <f>(Table2[[#This Row],[Day High]]/Table2[[#This Row],[Close Price]])-1</f>
        <v>3.6234801513810311E-3</v>
      </c>
      <c r="AE459">
        <f>(Table2[[#This Row],[Close Price]]/Table2[[#This Row],[Current Week Low]])-1</f>
        <v>6.9773451632354266E-2</v>
      </c>
      <c r="AF459">
        <f>(Table2[[#This Row],[Current Week High]]/Table2[[#This Row],[Close Price]])-1</f>
        <v>3.6234801513810311E-3</v>
      </c>
      <c r="AG459">
        <f>(Table2[[#This Row],[Close Price]]/Table2[[#This Row],[Current Month Low]])-1</f>
        <v>0.26724489795918371</v>
      </c>
      <c r="AH459">
        <f>(Table2[[#This Row],[Current Month High]]/Table2[[#This Row],[Close Price]])-1</f>
        <v>4.50921974394074E-2</v>
      </c>
      <c r="AI459">
        <v>4.50921974394074</v>
      </c>
      <c r="AJ459">
        <v>56.390882760357599</v>
      </c>
      <c r="AK459" t="str">
        <f>IF(AND(Table2[[#This Row],[20D EMA]]&gt;Table2[[#This Row],[50D EMA]],Table2[[#This Row],[50D EMA]]&gt;Table2[[#This Row],[200D EMA]]),"Uptrend","Downtrend/NoTrend")</f>
        <v>Uptrend</v>
      </c>
      <c r="AL459">
        <v>0.1</v>
      </c>
      <c r="AM459" t="s">
        <v>3033</v>
      </c>
      <c r="AN459">
        <v>5.48</v>
      </c>
      <c r="AO459" t="s">
        <v>3033</v>
      </c>
      <c r="AP459">
        <v>-5.8959286419987003E-2</v>
      </c>
      <c r="AQ459">
        <f>(Table2[[#This Row],[Sharpe Ratio]]-AVERAGE(Table2[Sharpe Ratio]))/_xlfn.STDEV.P(Table2[Sharpe Ratio])</f>
        <v>-1.3147799824863049</v>
      </c>
      <c r="AR4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-1.7046676376273662</v>
      </c>
      <c r="AS459">
        <f>_xlfn.RANK.AVG(Table2[[#This Row],[1Y Return vs Nifty Z-Score]],Table2[1Y Return vs Nifty Z-Score])</f>
        <v>464</v>
      </c>
      <c r="AT459">
        <f>_xlfn.RANK.AVG(Table2[[#This Row],[6M Return vs Nifty Z-Score]],Table2[6M Return vs Nifty Z-Score])</f>
        <v>204</v>
      </c>
      <c r="AU459">
        <f>_xlfn.RANK.AVG(Table2[[#This Row],[Sharpe Ratio Z-Score]],Table2[Sharpe Ratio Z-Score])</f>
        <v>651</v>
      </c>
      <c r="AV459">
        <f>(Table2[[#This Row],[Rank 1Y]]+Table2[[#This Row],[Rank 6M]]+Table2[[#This Row],[Rank Sharpe]])/3</f>
        <v>439.66666666666669</v>
      </c>
    </row>
    <row r="460" spans="1:48" x14ac:dyDescent="0.3">
      <c r="A460" t="s">
        <v>790</v>
      </c>
      <c r="B460" t="s">
        <v>791</v>
      </c>
      <c r="C460" t="s">
        <v>602</v>
      </c>
      <c r="D460" t="s">
        <v>602</v>
      </c>
      <c r="E460">
        <v>19263.113571239999</v>
      </c>
      <c r="F460">
        <v>38.69</v>
      </c>
      <c r="G460">
        <v>-13.5709426649879</v>
      </c>
      <c r="H460">
        <f>(Table2[[#This Row],[1Y Return vs Nifty]]-AVERAGE(Table2[1Y Return vs Nifty]))/_xlfn.STDEV.P(Table2[1Y Return vs Nifty])</f>
        <v>-0.69299926705890413</v>
      </c>
      <c r="I460">
        <v>-3.1017552019996502</v>
      </c>
      <c r="J460">
        <f>(Table2[[#This Row],[1M Return vs Nifty]]-AVERAGE(Table2[1M Return vs Nifty]))/_xlfn.STDEV.P(Table2[1M Return vs Nifty])</f>
        <v>-0.55711548714368264</v>
      </c>
      <c r="K460">
        <v>-3.9981864277718899</v>
      </c>
      <c r="L460">
        <f>(Table2[[#This Row],[6M Return vs Nifty]]-AVERAGE(Table2[6M Return vs Nifty]))/_xlfn.STDEV.P(Table2[6M Return vs Nifty])</f>
        <v>-0.50295753511247498</v>
      </c>
      <c r="M460">
        <v>-3.4218539156096801</v>
      </c>
      <c r="N460">
        <f>(Table2[[#This Row],[1W Return vs Nifty]]-AVERAGE(Table2[1W Return vs Nifty]))/_xlfn.STDEV.P(Table2[1W Return vs Nifty])</f>
        <v>-0.41933562842127553</v>
      </c>
      <c r="O460">
        <v>38.4</v>
      </c>
      <c r="P460">
        <v>38.622514940629699</v>
      </c>
      <c r="Q460">
        <v>38.629550962713303</v>
      </c>
      <c r="R460">
        <v>47.558989933014502</v>
      </c>
      <c r="S460">
        <f>(Table2[[#This Row],[Close Price]]-Table2[[#This Row],[20D EMA]])/Table2[[#This Row],[20D EMA]]</f>
        <v>7.5520833333333117E-3</v>
      </c>
      <c r="T460">
        <f>(Table2[[#This Row],[Close Price]]-Table2[[#This Row],[50D EMA]])/Table2[[#This Row],[50D EMA]]</f>
        <v>1.7472984209867251E-3</v>
      </c>
      <c r="U460">
        <f>(Table2[[#This Row],[Close Price]]-Table2[[#This Row],[200D EMA]])/Table2[[#This Row],[200D EMA]]</f>
        <v>1.5648392430200006E-3</v>
      </c>
      <c r="V460">
        <v>1.89085251976486</v>
      </c>
      <c r="W460">
        <v>38.21</v>
      </c>
      <c r="X460">
        <v>39.200000000000003</v>
      </c>
      <c r="Y460">
        <v>38.159999999999997</v>
      </c>
      <c r="Z460">
        <v>39.200000000000003</v>
      </c>
      <c r="AA460">
        <v>33.5</v>
      </c>
      <c r="AB460">
        <v>41.78</v>
      </c>
      <c r="AC460">
        <f>(Table2[[#This Row],[Close Price]]/Table2[[#This Row],[Day Low]])-1</f>
        <v>1.2562156503532984E-2</v>
      </c>
      <c r="AD460">
        <f>(Table2[[#This Row],[Day High]]/Table2[[#This Row],[Close Price]])-1</f>
        <v>1.3181700697854959E-2</v>
      </c>
      <c r="AE460">
        <f>(Table2[[#This Row],[Close Price]]/Table2[[#This Row],[Current Week Low]])-1</f>
        <v>1.388888888888884E-2</v>
      </c>
      <c r="AF460">
        <f>(Table2[[#This Row],[Current Week High]]/Table2[[#This Row],[Close Price]])-1</f>
        <v>1.3181700697854959E-2</v>
      </c>
      <c r="AG460">
        <f>(Table2[[#This Row],[Close Price]]/Table2[[#This Row],[Current Month Low]])-1</f>
        <v>0.1549253731343283</v>
      </c>
      <c r="AH460">
        <f>(Table2[[#This Row],[Current Month High]]/Table2[[#This Row],[Close Price]])-1</f>
        <v>7.986559834582585E-2</v>
      </c>
      <c r="AI460">
        <v>36.727836650297199</v>
      </c>
      <c r="AJ460">
        <v>22.436708860759399</v>
      </c>
      <c r="AK460" t="str">
        <f>IF(AND(Table2[[#This Row],[20D EMA]]&gt;Table2[[#This Row],[50D EMA]],Table2[[#This Row],[50D EMA]]&gt;Table2[[#This Row],[200D EMA]]),"Uptrend","Downtrend/NoTrend")</f>
        <v>Downtrend/NoTrend</v>
      </c>
      <c r="AL460">
        <v>-0.13</v>
      </c>
      <c r="AM460" t="s">
        <v>3034</v>
      </c>
      <c r="AN460">
        <v>4.43</v>
      </c>
      <c r="AO460" t="s">
        <v>3033</v>
      </c>
      <c r="AP460">
        <v>7.6559726454144994E-2</v>
      </c>
      <c r="AQ460">
        <f>(Table2[[#This Row],[Sharpe Ratio]]-AVERAGE(Table2[Sharpe Ratio]))/_xlfn.STDEV.P(Table2[Sharpe Ratio])</f>
        <v>0.21945172643628952</v>
      </c>
      <c r="AR4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0">
        <f>_xlfn.RANK.AVG(Table2[[#This Row],[1Y Return vs Nifty Z-Score]],Table2[1Y Return vs Nifty Z-Score])</f>
        <v>575</v>
      </c>
      <c r="AT460">
        <f>_xlfn.RANK.AVG(Table2[[#This Row],[6M Return vs Nifty Z-Score]],Table2[6M Return vs Nifty Z-Score])</f>
        <v>472</v>
      </c>
      <c r="AU460">
        <f>_xlfn.RANK.AVG(Table2[[#This Row],[Sharpe Ratio Z-Score]],Table2[Sharpe Ratio Z-Score])</f>
        <v>273</v>
      </c>
      <c r="AV460">
        <f>(Table2[[#This Row],[Rank 1Y]]+Table2[[#This Row],[Rank 6M]]+Table2[[#This Row],[Rank Sharpe]])/3</f>
        <v>440</v>
      </c>
    </row>
    <row r="461" spans="1:48" x14ac:dyDescent="0.3">
      <c r="A461" t="s">
        <v>1000</v>
      </c>
      <c r="B461" t="s">
        <v>1001</v>
      </c>
      <c r="C461" t="s">
        <v>2990</v>
      </c>
      <c r="D461" t="s">
        <v>1002</v>
      </c>
      <c r="E461">
        <v>12958.370371200001</v>
      </c>
      <c r="F461">
        <v>677.95</v>
      </c>
      <c r="G461">
        <v>23.256734321236198</v>
      </c>
      <c r="H461">
        <f>(Table2[[#This Row],[1Y Return vs Nifty]]-AVERAGE(Table2[1Y Return vs Nifty]))/_xlfn.STDEV.P(Table2[1Y Return vs Nifty])</f>
        <v>-0.25621875129471183</v>
      </c>
      <c r="I461">
        <v>18.965296087676901</v>
      </c>
      <c r="J461">
        <f>(Table2[[#This Row],[1M Return vs Nifty]]-AVERAGE(Table2[1M Return vs Nifty]))/_xlfn.STDEV.P(Table2[1M Return vs Nifty])</f>
        <v>1.5711874958934284</v>
      </c>
      <c r="K461">
        <v>12.189308976603799</v>
      </c>
      <c r="L461">
        <f>(Table2[[#This Row],[6M Return vs Nifty]]-AVERAGE(Table2[6M Return vs Nifty]))/_xlfn.STDEV.P(Table2[6M Return vs Nifty])</f>
        <v>-1.1971113369870843E-2</v>
      </c>
      <c r="M461">
        <v>7.8798162599549499</v>
      </c>
      <c r="N461">
        <f>(Table2[[#This Row],[1W Return vs Nifty]]-AVERAGE(Table2[1W Return vs Nifty]))/_xlfn.STDEV.P(Table2[1W Return vs Nifty])</f>
        <v>2.0699051963907729</v>
      </c>
      <c r="O461">
        <v>600.41</v>
      </c>
      <c r="P461">
        <v>570.00021698037801</v>
      </c>
      <c r="Q461">
        <v>529.47203214304</v>
      </c>
      <c r="R461">
        <v>83.548770844497994</v>
      </c>
      <c r="S461">
        <f>(Table2[[#This Row],[Close Price]]-Table2[[#This Row],[20D EMA]])/Table2[[#This Row],[20D EMA]]</f>
        <v>0.12914508419246862</v>
      </c>
      <c r="T461">
        <f>(Table2[[#This Row],[Close Price]]-Table2[[#This Row],[50D EMA]])/Table2[[#This Row],[50D EMA]]</f>
        <v>0.18938551215207372</v>
      </c>
      <c r="U461">
        <f>(Table2[[#This Row],[Close Price]]-Table2[[#This Row],[200D EMA]])/Table2[[#This Row],[200D EMA]]</f>
        <v>0.28042646040432945</v>
      </c>
      <c r="V461">
        <v>2.8559131438071002</v>
      </c>
      <c r="W461">
        <v>669.75</v>
      </c>
      <c r="X461">
        <v>691.65</v>
      </c>
      <c r="Y461">
        <v>614</v>
      </c>
      <c r="Z461">
        <v>694</v>
      </c>
      <c r="AA461">
        <v>476.05</v>
      </c>
      <c r="AB461">
        <v>694</v>
      </c>
      <c r="AC461">
        <f>(Table2[[#This Row],[Close Price]]/Table2[[#This Row],[Day Low]])-1</f>
        <v>1.2243374393430484E-2</v>
      </c>
      <c r="AD461">
        <f>(Table2[[#This Row],[Day High]]/Table2[[#This Row],[Close Price]])-1</f>
        <v>2.0207979939523391E-2</v>
      </c>
      <c r="AE461">
        <f>(Table2[[#This Row],[Close Price]]/Table2[[#This Row],[Current Week Low]])-1</f>
        <v>0.10415309446254084</v>
      </c>
      <c r="AF461">
        <f>(Table2[[#This Row],[Current Week High]]/Table2[[#This Row],[Close Price]])-1</f>
        <v>2.367431226491612E-2</v>
      </c>
      <c r="AG461">
        <f>(Table2[[#This Row],[Close Price]]/Table2[[#This Row],[Current Month Low]])-1</f>
        <v>0.4241151139586179</v>
      </c>
      <c r="AH461">
        <f>(Table2[[#This Row],[Current Month High]]/Table2[[#This Row],[Close Price]])-1</f>
        <v>2.367431226491612E-2</v>
      </c>
      <c r="AI461">
        <v>2.3674312264916102</v>
      </c>
      <c r="AJ461">
        <v>53.053392030703201</v>
      </c>
      <c r="AK461" t="str">
        <f>IF(AND(Table2[[#This Row],[20D EMA]]&gt;Table2[[#This Row],[50D EMA]],Table2[[#This Row],[50D EMA]]&gt;Table2[[#This Row],[200D EMA]]),"Uptrend","Downtrend/NoTrend")</f>
        <v>Uptrend</v>
      </c>
      <c r="AL461">
        <v>0.18</v>
      </c>
      <c r="AM461" t="s">
        <v>3033</v>
      </c>
      <c r="AN461">
        <v>20.86</v>
      </c>
      <c r="AO461" t="s">
        <v>3033</v>
      </c>
      <c r="AP461">
        <v>-5.6207457780798997E-2</v>
      </c>
      <c r="AQ461">
        <f>(Table2[[#This Row],[Sharpe Ratio]]-AVERAGE(Table2[Sharpe Ratio]))/_xlfn.STDEV.P(Table2[Sharpe Ratio])</f>
        <v>-1.2836261047666906</v>
      </c>
      <c r="AR4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2.0892767228529281</v>
      </c>
      <c r="AS461">
        <f>_xlfn.RANK.AVG(Table2[[#This Row],[1Y Return vs Nifty Z-Score]],Table2[1Y Return vs Nifty Z-Score])</f>
        <v>364</v>
      </c>
      <c r="AT461">
        <f>_xlfn.RANK.AVG(Table2[[#This Row],[6M Return vs Nifty Z-Score]],Table2[6M Return vs Nifty Z-Score])</f>
        <v>307</v>
      </c>
      <c r="AU461">
        <f>_xlfn.RANK.AVG(Table2[[#This Row],[Sharpe Ratio Z-Score]],Table2[Sharpe Ratio Z-Score])</f>
        <v>649</v>
      </c>
      <c r="AV461">
        <f>(Table2[[#This Row],[Rank 1Y]]+Table2[[#This Row],[Rank 6M]]+Table2[[#This Row],[Rank Sharpe]])/3</f>
        <v>440</v>
      </c>
    </row>
    <row r="462" spans="1:48" x14ac:dyDescent="0.3">
      <c r="A462" t="s">
        <v>1459</v>
      </c>
      <c r="B462" t="s">
        <v>1460</v>
      </c>
      <c r="C462" t="s">
        <v>2997</v>
      </c>
      <c r="D462" t="s">
        <v>140</v>
      </c>
      <c r="E462">
        <v>6564.4021733999998</v>
      </c>
      <c r="F462">
        <v>930.8</v>
      </c>
      <c r="G462">
        <v>23.207175627541002</v>
      </c>
      <c r="H462">
        <f>(Table2[[#This Row],[1Y Return vs Nifty]]-AVERAGE(Table2[1Y Return vs Nifty]))/_xlfn.STDEV.P(Table2[1Y Return vs Nifty])</f>
        <v>-0.25680652314360919</v>
      </c>
      <c r="I462">
        <v>1.5144132762612099</v>
      </c>
      <c r="J462">
        <f>(Table2[[#This Row],[1M Return vs Nifty]]-AVERAGE(Table2[1M Return vs Nifty]))/_xlfn.STDEV.P(Table2[1M Return vs Nifty])</f>
        <v>-0.11189944928181225</v>
      </c>
      <c r="K462">
        <v>-8.53298803760112</v>
      </c>
      <c r="L462">
        <f>(Table2[[#This Row],[6M Return vs Nifty]]-AVERAGE(Table2[6M Return vs Nifty]))/_xlfn.STDEV.P(Table2[6M Return vs Nifty])</f>
        <v>-0.6405035828550304</v>
      </c>
      <c r="M462">
        <v>-4.2660016360658801</v>
      </c>
      <c r="N462">
        <f>(Table2[[#This Row],[1W Return vs Nifty]]-AVERAGE(Table2[1W Return vs Nifty]))/_xlfn.STDEV.P(Table2[1W Return vs Nifty])</f>
        <v>-0.60526274674001745</v>
      </c>
      <c r="O462">
        <v>921.29</v>
      </c>
      <c r="P462">
        <v>889.46865820494702</v>
      </c>
      <c r="Q462">
        <v>816.03525452475606</v>
      </c>
      <c r="R462">
        <v>49.9392044945482</v>
      </c>
      <c r="S462">
        <f>(Table2[[#This Row],[Close Price]]-Table2[[#This Row],[20D EMA]])/Table2[[#This Row],[20D EMA]]</f>
        <v>1.0322482605911266E-2</v>
      </c>
      <c r="T462">
        <f>(Table2[[#This Row],[Close Price]]-Table2[[#This Row],[50D EMA]])/Table2[[#This Row],[50D EMA]]</f>
        <v>4.6467451566494171E-2</v>
      </c>
      <c r="U462">
        <f>(Table2[[#This Row],[Close Price]]-Table2[[#This Row],[200D EMA]])/Table2[[#This Row],[200D EMA]]</f>
        <v>0.14063699434417301</v>
      </c>
      <c r="V462">
        <v>2.4955928785101</v>
      </c>
      <c r="W462">
        <v>919.1</v>
      </c>
      <c r="X462">
        <v>950</v>
      </c>
      <c r="Y462">
        <v>918.65</v>
      </c>
      <c r="Z462">
        <v>970.7</v>
      </c>
      <c r="AA462">
        <v>780</v>
      </c>
      <c r="AB462">
        <v>1003</v>
      </c>
      <c r="AC462">
        <f>(Table2[[#This Row],[Close Price]]/Table2[[#This Row],[Day Low]])-1</f>
        <v>1.2729844413012614E-2</v>
      </c>
      <c r="AD462">
        <f>(Table2[[#This Row],[Day High]]/Table2[[#This Row],[Close Price]])-1</f>
        <v>2.0627417275461912E-2</v>
      </c>
      <c r="AE462">
        <f>(Table2[[#This Row],[Close Price]]/Table2[[#This Row],[Current Week Low]])-1</f>
        <v>1.3225929352854715E-2</v>
      </c>
      <c r="AF462">
        <f>(Table2[[#This Row],[Current Week High]]/Table2[[#This Row],[Close Price]])-1</f>
        <v>4.2866351525569613E-2</v>
      </c>
      <c r="AG462">
        <f>(Table2[[#This Row],[Close Price]]/Table2[[#This Row],[Current Month Low]])-1</f>
        <v>0.19333333333333336</v>
      </c>
      <c r="AH462">
        <f>(Table2[[#This Row],[Current Month High]]/Table2[[#This Row],[Close Price]])-1</f>
        <v>7.7567683712935098E-2</v>
      </c>
      <c r="AI462">
        <v>7.7567683712935098</v>
      </c>
      <c r="AJ462">
        <v>54.8752079866888</v>
      </c>
      <c r="AK462" t="str">
        <f>IF(AND(Table2[[#This Row],[20D EMA]]&gt;Table2[[#This Row],[50D EMA]],Table2[[#This Row],[50D EMA]]&gt;Table2[[#This Row],[200D EMA]]),"Uptrend","Downtrend/NoTrend")</f>
        <v>Uptrend</v>
      </c>
      <c r="AL462">
        <v>0.02</v>
      </c>
      <c r="AM462" t="s">
        <v>3033</v>
      </c>
      <c r="AN462">
        <v>5.31</v>
      </c>
      <c r="AO462" t="s">
        <v>3033</v>
      </c>
      <c r="AP462">
        <v>2.393052962663E-2</v>
      </c>
      <c r="AQ462">
        <f>(Table2[[#This Row],[Sharpe Ratio]]-AVERAGE(Table2[Sharpe Ratio]))/_xlfn.STDEV.P(Table2[Sharpe Ratio])</f>
        <v>-0.37637155234524211</v>
      </c>
      <c r="AR4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-1.9908438543657114</v>
      </c>
      <c r="AS462">
        <f>_xlfn.RANK.AVG(Table2[[#This Row],[1Y Return vs Nifty Z-Score]],Table2[1Y Return vs Nifty Z-Score])</f>
        <v>365</v>
      </c>
      <c r="AT462">
        <f>_xlfn.RANK.AVG(Table2[[#This Row],[6M Return vs Nifty Z-Score]],Table2[6M Return vs Nifty Z-Score])</f>
        <v>521</v>
      </c>
      <c r="AU462">
        <f>_xlfn.RANK.AVG(Table2[[#This Row],[Sharpe Ratio Z-Score]],Table2[Sharpe Ratio Z-Score])</f>
        <v>436</v>
      </c>
      <c r="AV462">
        <f>(Table2[[#This Row],[Rank 1Y]]+Table2[[#This Row],[Rank 6M]]+Table2[[#This Row],[Rank Sharpe]])/3</f>
        <v>440.66666666666669</v>
      </c>
    </row>
    <row r="463" spans="1:48" x14ac:dyDescent="0.3">
      <c r="A463" t="s">
        <v>1629</v>
      </c>
      <c r="B463" t="s">
        <v>1630</v>
      </c>
      <c r="C463" t="s">
        <v>2992</v>
      </c>
      <c r="D463" t="s">
        <v>196</v>
      </c>
      <c r="E463">
        <v>5119.614793705</v>
      </c>
      <c r="F463">
        <v>127.05</v>
      </c>
      <c r="G463">
        <v>-3.5071877882156599</v>
      </c>
      <c r="H463">
        <f>(Table2[[#This Row],[1Y Return vs Nifty]]-AVERAGE(Table2[1Y Return vs Nifty]))/_xlfn.STDEV.P(Table2[1Y Return vs Nifty])</f>
        <v>-0.57364196827393754</v>
      </c>
      <c r="I463">
        <v>-6.0094883583222396</v>
      </c>
      <c r="J463">
        <f>(Table2[[#This Row],[1M Return vs Nifty]]-AVERAGE(Table2[1M Return vs Nifty]))/_xlfn.STDEV.P(Table2[1M Return vs Nifty])</f>
        <v>-0.83755790191127844</v>
      </c>
      <c r="K463">
        <v>5.88344834557999</v>
      </c>
      <c r="L463">
        <f>(Table2[[#This Row],[6M Return vs Nifty]]-AVERAGE(Table2[6M Return vs Nifty]))/_xlfn.STDEV.P(Table2[6M Return vs Nifty])</f>
        <v>-0.20323553506644945</v>
      </c>
      <c r="M463">
        <v>-2.2504484942341301</v>
      </c>
      <c r="N463">
        <f>(Table2[[#This Row],[1W Return vs Nifty]]-AVERAGE(Table2[1W Return vs Nifty]))/_xlfn.STDEV.P(Table2[1W Return vs Nifty])</f>
        <v>-0.16132861246723756</v>
      </c>
      <c r="O463">
        <v>127.12</v>
      </c>
      <c r="P463">
        <v>127.699824142419</v>
      </c>
      <c r="Q463">
        <v>121.34099130092299</v>
      </c>
      <c r="R463">
        <v>55.406682769426197</v>
      </c>
      <c r="S463">
        <f>(Table2[[#This Row],[Close Price]]-Table2[[#This Row],[20D EMA]])/Table2[[#This Row],[20D EMA]]</f>
        <v>-5.5066079295160001E-4</v>
      </c>
      <c r="T463">
        <f>(Table2[[#This Row],[Close Price]]-Table2[[#This Row],[50D EMA]])/Table2[[#This Row],[50D EMA]]</f>
        <v>-5.0886847087140983E-3</v>
      </c>
      <c r="U463">
        <f>(Table2[[#This Row],[Close Price]]-Table2[[#This Row],[200D EMA]])/Table2[[#This Row],[200D EMA]]</f>
        <v>4.7049299975791256E-2</v>
      </c>
      <c r="V463">
        <v>0.46913271207275398</v>
      </c>
      <c r="W463">
        <v>126.45</v>
      </c>
      <c r="X463">
        <v>128.9</v>
      </c>
      <c r="Y463">
        <v>126.01</v>
      </c>
      <c r="Z463">
        <v>132</v>
      </c>
      <c r="AA463">
        <v>105.8</v>
      </c>
      <c r="AB463">
        <v>132.4</v>
      </c>
      <c r="AC463">
        <f>(Table2[[#This Row],[Close Price]]/Table2[[#This Row],[Day Low]])-1</f>
        <v>4.7449584816132706E-3</v>
      </c>
      <c r="AD463">
        <f>(Table2[[#This Row],[Day High]]/Table2[[#This Row],[Close Price]])-1</f>
        <v>1.4561196379378361E-2</v>
      </c>
      <c r="AE463">
        <f>(Table2[[#This Row],[Close Price]]/Table2[[#This Row],[Current Week Low]])-1</f>
        <v>8.2533132291087163E-3</v>
      </c>
      <c r="AF463">
        <f>(Table2[[#This Row],[Current Week High]]/Table2[[#This Row],[Close Price]])-1</f>
        <v>3.8961038961039085E-2</v>
      </c>
      <c r="AG463">
        <f>(Table2[[#This Row],[Close Price]]/Table2[[#This Row],[Current Month Low]])-1</f>
        <v>0.20085066162570886</v>
      </c>
      <c r="AH463">
        <f>(Table2[[#This Row],[Current Month High]]/Table2[[#This Row],[Close Price]])-1</f>
        <v>4.2109405745769379E-2</v>
      </c>
      <c r="AI463">
        <v>13.3412042502951</v>
      </c>
      <c r="AJ463">
        <v>28.528072837632699</v>
      </c>
      <c r="AK463" t="str">
        <f>IF(AND(Table2[[#This Row],[20D EMA]]&gt;Table2[[#This Row],[50D EMA]],Table2[[#This Row],[50D EMA]]&gt;Table2[[#This Row],[200D EMA]]),"Uptrend","Downtrend/NoTrend")</f>
        <v>Downtrend/NoTrend</v>
      </c>
      <c r="AL463">
        <v>-0.18</v>
      </c>
      <c r="AM463" t="s">
        <v>3034</v>
      </c>
      <c r="AN463">
        <v>3</v>
      </c>
      <c r="AO463" t="s">
        <v>3033</v>
      </c>
      <c r="AP463">
        <v>2.4219427524478001E-2</v>
      </c>
      <c r="AQ463">
        <f>(Table2[[#This Row],[Sharpe Ratio]]-AVERAGE(Table2[Sharpe Ratio]))/_xlfn.STDEV.P(Table2[Sharpe Ratio])</f>
        <v>-0.37310089455251488</v>
      </c>
      <c r="AR4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3">
        <f>_xlfn.RANK.AVG(Table2[[#This Row],[1Y Return vs Nifty Z-Score]],Table2[1Y Return vs Nifty Z-Score])</f>
        <v>518</v>
      </c>
      <c r="AT463">
        <f>_xlfn.RANK.AVG(Table2[[#This Row],[6M Return vs Nifty Z-Score]],Table2[6M Return vs Nifty Z-Score])</f>
        <v>373</v>
      </c>
      <c r="AU463">
        <f>_xlfn.RANK.AVG(Table2[[#This Row],[Sharpe Ratio Z-Score]],Table2[Sharpe Ratio Z-Score])</f>
        <v>434</v>
      </c>
      <c r="AV463">
        <f>(Table2[[#This Row],[Rank 1Y]]+Table2[[#This Row],[Rank 6M]]+Table2[[#This Row],[Rank Sharpe]])/3</f>
        <v>441.66666666666669</v>
      </c>
    </row>
    <row r="464" spans="1:48" x14ac:dyDescent="0.3">
      <c r="A464" t="s">
        <v>339</v>
      </c>
      <c r="B464" t="s">
        <v>340</v>
      </c>
      <c r="C464" t="s">
        <v>2988</v>
      </c>
      <c r="D464" t="s">
        <v>49</v>
      </c>
      <c r="E464">
        <v>71491.814446079996</v>
      </c>
      <c r="F464">
        <v>1775.4</v>
      </c>
      <c r="G464">
        <v>15.736953180373201</v>
      </c>
      <c r="H464">
        <f>(Table2[[#This Row],[1Y Return vs Nifty]]-AVERAGE(Table2[1Y Return vs Nifty]))/_xlfn.STDEV.P(Table2[1Y Return vs Nifty])</f>
        <v>-0.34540422683715771</v>
      </c>
      <c r="I464">
        <v>0.88339150689043799</v>
      </c>
      <c r="J464">
        <f>(Table2[[#This Row],[1M Return vs Nifty]]-AVERAGE(Table2[1M Return vs Nifty]))/_xlfn.STDEV.P(Table2[1M Return vs Nifty])</f>
        <v>-0.17275966556007219</v>
      </c>
      <c r="K464">
        <v>11.0525139940528</v>
      </c>
      <c r="L464">
        <f>(Table2[[#This Row],[6M Return vs Nifty]]-AVERAGE(Table2[6M Return vs Nifty]))/_xlfn.STDEV.P(Table2[6M Return vs Nifty])</f>
        <v>-4.6451487683168605E-2</v>
      </c>
      <c r="M464">
        <v>-0.62793159269697696</v>
      </c>
      <c r="N464">
        <f>(Table2[[#This Row],[1W Return vs Nifty]]-AVERAGE(Table2[1W Return vs Nifty]))/_xlfn.STDEV.P(Table2[1W Return vs Nifty])</f>
        <v>0.19603762168337568</v>
      </c>
      <c r="O464">
        <v>1741.29</v>
      </c>
      <c r="P464">
        <v>1687.7233780889401</v>
      </c>
      <c r="Q464">
        <v>1489.85317125955</v>
      </c>
      <c r="R464">
        <v>62.088403926810599</v>
      </c>
      <c r="S464">
        <f>(Table2[[#This Row],[Close Price]]-Table2[[#This Row],[20D EMA]])/Table2[[#This Row],[20D EMA]]</f>
        <v>1.9588925451820276E-2</v>
      </c>
      <c r="T464">
        <f>(Table2[[#This Row],[Close Price]]-Table2[[#This Row],[50D EMA]])/Table2[[#This Row],[50D EMA]]</f>
        <v>5.1949639999855239E-2</v>
      </c>
      <c r="U464">
        <f>(Table2[[#This Row],[Close Price]]-Table2[[#This Row],[200D EMA]])/Table2[[#This Row],[200D EMA]]</f>
        <v>0.19166105375272882</v>
      </c>
      <c r="V464">
        <v>0.81242070861900795</v>
      </c>
      <c r="W464">
        <v>1765</v>
      </c>
      <c r="X464">
        <v>1808</v>
      </c>
      <c r="Y464">
        <v>1702.05</v>
      </c>
      <c r="Z464">
        <v>1808</v>
      </c>
      <c r="AA464">
        <v>1579.1</v>
      </c>
      <c r="AB464">
        <v>1810.95</v>
      </c>
      <c r="AC464">
        <f>(Table2[[#This Row],[Close Price]]/Table2[[#This Row],[Day Low]])-1</f>
        <v>5.8923512747874884E-3</v>
      </c>
      <c r="AD464">
        <f>(Table2[[#This Row],[Day High]]/Table2[[#This Row],[Close Price]])-1</f>
        <v>1.8362059254252605E-2</v>
      </c>
      <c r="AE464">
        <f>(Table2[[#This Row],[Close Price]]/Table2[[#This Row],[Current Week Low]])-1</f>
        <v>4.3095091213536607E-2</v>
      </c>
      <c r="AF464">
        <f>(Table2[[#This Row],[Current Week High]]/Table2[[#This Row],[Close Price]])-1</f>
        <v>1.8362059254252605E-2</v>
      </c>
      <c r="AG464">
        <f>(Table2[[#This Row],[Close Price]]/Table2[[#This Row],[Current Month Low]])-1</f>
        <v>0.12431131657273142</v>
      </c>
      <c r="AH464">
        <f>(Table2[[#This Row],[Current Month High]]/Table2[[#This Row],[Close Price]])-1</f>
        <v>2.0023656640757004E-2</v>
      </c>
      <c r="AI464">
        <v>2.0023656640756999</v>
      </c>
      <c r="AJ464">
        <v>50.158582484036003</v>
      </c>
      <c r="AK464" t="str">
        <f>IF(AND(Table2[[#This Row],[20D EMA]]&gt;Table2[[#This Row],[50D EMA]],Table2[[#This Row],[50D EMA]]&gt;Table2[[#This Row],[200D EMA]]),"Uptrend","Downtrend/NoTrend")</f>
        <v>Uptrend</v>
      </c>
      <c r="AL464">
        <v>-0.03</v>
      </c>
      <c r="AM464" t="s">
        <v>3034</v>
      </c>
      <c r="AN464">
        <v>0.13</v>
      </c>
      <c r="AO464" t="s">
        <v>3033</v>
      </c>
      <c r="AP464">
        <v>-2.5806109788403E-2</v>
      </c>
      <c r="AQ464">
        <f>(Table2[[#This Row],[Sharpe Ratio]]-AVERAGE(Table2[Sharpe Ratio]))/_xlfn.STDEV.P(Table2[Sharpe Ratio])</f>
        <v>-0.93944774119459729</v>
      </c>
      <c r="AR4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-1.3080254995916201</v>
      </c>
      <c r="AS464">
        <f>_xlfn.RANK.AVG(Table2[[#This Row],[1Y Return vs Nifty Z-Score]],Table2[1Y Return vs Nifty Z-Score])</f>
        <v>410</v>
      </c>
      <c r="AT464">
        <f>_xlfn.RANK.AVG(Table2[[#This Row],[6M Return vs Nifty Z-Score]],Table2[6M Return vs Nifty Z-Score])</f>
        <v>324</v>
      </c>
      <c r="AU464">
        <f>_xlfn.RANK.AVG(Table2[[#This Row],[Sharpe Ratio Z-Score]],Table2[Sharpe Ratio Z-Score])</f>
        <v>597</v>
      </c>
      <c r="AV464">
        <f>(Table2[[#This Row],[Rank 1Y]]+Table2[[#This Row],[Rank 6M]]+Table2[[#This Row],[Rank Sharpe]])/3</f>
        <v>443.66666666666669</v>
      </c>
    </row>
    <row r="465" spans="1:48" x14ac:dyDescent="0.3">
      <c r="A465" t="s">
        <v>1432</v>
      </c>
      <c r="B465" t="s">
        <v>1433</v>
      </c>
      <c r="C465" t="s">
        <v>2995</v>
      </c>
      <c r="D465" t="s">
        <v>1434</v>
      </c>
      <c r="E465">
        <v>6770.9954266499999</v>
      </c>
      <c r="F465">
        <v>513.20000000000005</v>
      </c>
      <c r="G465">
        <v>-26.934979254047899</v>
      </c>
      <c r="H465">
        <f>(Table2[[#This Row],[1Y Return vs Nifty]]-AVERAGE(Table2[1Y Return vs Nifty]))/_xlfn.STDEV.P(Table2[1Y Return vs Nifty])</f>
        <v>-0.85149828930906202</v>
      </c>
      <c r="I465">
        <v>-0.63433466383759995</v>
      </c>
      <c r="J465">
        <f>(Table2[[#This Row],[1M Return vs Nifty]]-AVERAGE(Table2[1M Return vs Nifty]))/_xlfn.STDEV.P(Table2[1M Return vs Nifty])</f>
        <v>-0.31913994510857374</v>
      </c>
      <c r="K465">
        <v>9.9165440450699602</v>
      </c>
      <c r="L465">
        <f>(Table2[[#This Row],[6M Return vs Nifty]]-AVERAGE(Table2[6M Return vs Nifty]))/_xlfn.STDEV.P(Table2[6M Return vs Nifty])</f>
        <v>-8.090683772499456E-2</v>
      </c>
      <c r="M465">
        <v>2.5727785624322799</v>
      </c>
      <c r="N465">
        <f>(Table2[[#This Row],[1W Return vs Nifty]]-AVERAGE(Table2[1W Return vs Nifty]))/_xlfn.STDEV.P(Table2[1W Return vs Nifty])</f>
        <v>0.90100761839806054</v>
      </c>
      <c r="O465">
        <v>497.18</v>
      </c>
      <c r="P465">
        <v>501.07905954274599</v>
      </c>
      <c r="Q465">
        <v>498.58608315221397</v>
      </c>
      <c r="R465">
        <v>69.753279885533502</v>
      </c>
      <c r="S465">
        <f>(Table2[[#This Row],[Close Price]]-Table2[[#This Row],[20D EMA]])/Table2[[#This Row],[20D EMA]]</f>
        <v>3.2221730560360512E-2</v>
      </c>
      <c r="T465">
        <f>(Table2[[#This Row],[Close Price]]-Table2[[#This Row],[50D EMA]])/Table2[[#This Row],[50D EMA]]</f>
        <v>2.4189676711525079E-2</v>
      </c>
      <c r="U465">
        <f>(Table2[[#This Row],[Close Price]]-Table2[[#This Row],[200D EMA]])/Table2[[#This Row],[200D EMA]]</f>
        <v>2.9310719535917275E-2</v>
      </c>
      <c r="V465">
        <v>1.42707825548844</v>
      </c>
      <c r="W465">
        <v>510</v>
      </c>
      <c r="X465">
        <v>523.85</v>
      </c>
      <c r="Y465">
        <v>490.4</v>
      </c>
      <c r="Z465">
        <v>535</v>
      </c>
      <c r="AA465">
        <v>428.45</v>
      </c>
      <c r="AB465">
        <v>535</v>
      </c>
      <c r="AC465">
        <f>(Table2[[#This Row],[Close Price]]/Table2[[#This Row],[Day Low]])-1</f>
        <v>6.2745098039216352E-3</v>
      </c>
      <c r="AD465">
        <f>(Table2[[#This Row],[Day High]]/Table2[[#This Row],[Close Price]])-1</f>
        <v>2.0752143413873769E-2</v>
      </c>
      <c r="AE465">
        <f>(Table2[[#This Row],[Close Price]]/Table2[[#This Row],[Current Week Low]])-1</f>
        <v>4.6492659053833707E-2</v>
      </c>
      <c r="AF465">
        <f>(Table2[[#This Row],[Current Week High]]/Table2[[#This Row],[Close Price]])-1</f>
        <v>4.2478565861262529E-2</v>
      </c>
      <c r="AG465">
        <f>(Table2[[#This Row],[Close Price]]/Table2[[#This Row],[Current Month Low]])-1</f>
        <v>0.19780604504609656</v>
      </c>
      <c r="AH465">
        <f>(Table2[[#This Row],[Current Month High]]/Table2[[#This Row],[Close Price]])-1</f>
        <v>4.2478565861262529E-2</v>
      </c>
      <c r="AI465">
        <v>30.426734216679598</v>
      </c>
      <c r="AJ465">
        <v>31.236414780718501</v>
      </c>
      <c r="AK465" t="str">
        <f>IF(AND(Table2[[#This Row],[20D EMA]]&gt;Table2[[#This Row],[50D EMA]],Table2[[#This Row],[50D EMA]]&gt;Table2[[#This Row],[200D EMA]]),"Uptrend","Downtrend/NoTrend")</f>
        <v>Downtrend/NoTrend</v>
      </c>
      <c r="AL465">
        <v>-0.11</v>
      </c>
      <c r="AM465" t="s">
        <v>3034</v>
      </c>
      <c r="AN465">
        <v>4.29</v>
      </c>
      <c r="AO465" t="s">
        <v>3033</v>
      </c>
      <c r="AP465">
        <v>5.4630881164165E-2</v>
      </c>
      <c r="AQ465">
        <f>(Table2[[#This Row],[Sharpe Ratio]]-AVERAGE(Table2[Sharpe Ratio]))/_xlfn.STDEV.P(Table2[Sharpe Ratio])</f>
        <v>-2.8808123384142435E-2</v>
      </c>
      <c r="AR4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5">
        <f>_xlfn.RANK.AVG(Table2[[#This Row],[1Y Return vs Nifty Z-Score]],Table2[1Y Return vs Nifty Z-Score])</f>
        <v>643</v>
      </c>
      <c r="AT465">
        <f>_xlfn.RANK.AVG(Table2[[#This Row],[6M Return vs Nifty Z-Score]],Table2[6M Return vs Nifty Z-Score])</f>
        <v>340</v>
      </c>
      <c r="AU465">
        <f>_xlfn.RANK.AVG(Table2[[#This Row],[Sharpe Ratio Z-Score]],Table2[Sharpe Ratio Z-Score])</f>
        <v>351</v>
      </c>
      <c r="AV465">
        <f>(Table2[[#This Row],[Rank 1Y]]+Table2[[#This Row],[Rank 6M]]+Table2[[#This Row],[Rank Sharpe]])/3</f>
        <v>444.66666666666669</v>
      </c>
    </row>
    <row r="466" spans="1:48" x14ac:dyDescent="0.3">
      <c r="A466" t="s">
        <v>84</v>
      </c>
      <c r="B466" t="s">
        <v>85</v>
      </c>
      <c r="C466" t="s">
        <v>2999</v>
      </c>
      <c r="D466" t="s">
        <v>86</v>
      </c>
      <c r="E466">
        <v>311268.40208177897</v>
      </c>
      <c r="F466">
        <v>4801</v>
      </c>
      <c r="G466">
        <v>-2.94272928906544</v>
      </c>
      <c r="H466">
        <f>(Table2[[#This Row],[1Y Return vs Nifty]]-AVERAGE(Table2[1Y Return vs Nifty]))/_xlfn.STDEV.P(Table2[1Y Return vs Nifty])</f>
        <v>-0.56694742507810858</v>
      </c>
      <c r="I466">
        <v>-1.0659571683099101</v>
      </c>
      <c r="J466">
        <f>(Table2[[#This Row],[1M Return vs Nifty]]-AVERAGE(Table2[1M Return vs Nifty]))/_xlfn.STDEV.P(Table2[1M Return vs Nifty])</f>
        <v>-0.36076868162418235</v>
      </c>
      <c r="K466">
        <v>8.0041058204692597</v>
      </c>
      <c r="L466">
        <f>(Table2[[#This Row],[6M Return vs Nifty]]-AVERAGE(Table2[6M Return vs Nifty]))/_xlfn.STDEV.P(Table2[6M Return vs Nifty])</f>
        <v>-0.13891341485407024</v>
      </c>
      <c r="M466">
        <v>-7.7072395961083799</v>
      </c>
      <c r="N466">
        <f>(Table2[[#This Row],[1W Return vs Nifty]]-AVERAGE(Table2[1W Return vs Nifty]))/_xlfn.STDEV.P(Table2[1W Return vs Nifty])</f>
        <v>-1.3632100133795486</v>
      </c>
      <c r="O466">
        <v>4751.6099999999997</v>
      </c>
      <c r="P466">
        <v>4635.1486074327204</v>
      </c>
      <c r="Q466">
        <v>4213.7924207946799</v>
      </c>
      <c r="R466">
        <v>50.810261608473702</v>
      </c>
      <c r="S466">
        <f>(Table2[[#This Row],[Close Price]]-Table2[[#This Row],[20D EMA]])/Table2[[#This Row],[20D EMA]]</f>
        <v>1.0394371591944694E-2</v>
      </c>
      <c r="T466">
        <f>(Table2[[#This Row],[Close Price]]-Table2[[#This Row],[50D EMA]])/Table2[[#This Row],[50D EMA]]</f>
        <v>3.5781245999605624E-2</v>
      </c>
      <c r="U466">
        <f>(Table2[[#This Row],[Close Price]]-Table2[[#This Row],[200D EMA]])/Table2[[#This Row],[200D EMA]]</f>
        <v>0.13935370340207184</v>
      </c>
      <c r="V466">
        <v>1.3340735653062801</v>
      </c>
      <c r="W466">
        <v>4690</v>
      </c>
      <c r="X466">
        <v>4823.95</v>
      </c>
      <c r="Y466">
        <v>4690</v>
      </c>
      <c r="Z466">
        <v>4905</v>
      </c>
      <c r="AA466">
        <v>4301</v>
      </c>
      <c r="AB466">
        <v>5219</v>
      </c>
      <c r="AC466">
        <f>(Table2[[#This Row],[Close Price]]/Table2[[#This Row],[Day Low]])-1</f>
        <v>2.3667377398720602E-2</v>
      </c>
      <c r="AD466">
        <f>(Table2[[#This Row],[Day High]]/Table2[[#This Row],[Close Price]])-1</f>
        <v>4.7802541137262899E-3</v>
      </c>
      <c r="AE466">
        <f>(Table2[[#This Row],[Close Price]]/Table2[[#This Row],[Current Week Low]])-1</f>
        <v>2.3667377398720602E-2</v>
      </c>
      <c r="AF466">
        <f>(Table2[[#This Row],[Current Week High]]/Table2[[#This Row],[Close Price]])-1</f>
        <v>2.166215371797553E-2</v>
      </c>
      <c r="AG466">
        <f>(Table2[[#This Row],[Close Price]]/Table2[[#This Row],[Current Month Low]])-1</f>
        <v>0.11625203441060217</v>
      </c>
      <c r="AH466">
        <f>(Table2[[#This Row],[Current Month High]]/Table2[[#This Row],[Close Price]])-1</f>
        <v>8.7065194751093422E-2</v>
      </c>
      <c r="AI466">
        <v>8.7065194751093404</v>
      </c>
      <c r="AJ466">
        <v>37.515216612960899</v>
      </c>
      <c r="AK466" t="str">
        <f>IF(AND(Table2[[#This Row],[20D EMA]]&gt;Table2[[#This Row],[50D EMA]],Table2[[#This Row],[50D EMA]]&gt;Table2[[#This Row],[200D EMA]]),"Uptrend","Downtrend/NoTrend")</f>
        <v>Uptrend</v>
      </c>
      <c r="AL466">
        <v>-0.05</v>
      </c>
      <c r="AM466" t="s">
        <v>3034</v>
      </c>
      <c r="AN466">
        <v>1.1299999999999999</v>
      </c>
      <c r="AO466" t="s">
        <v>3033</v>
      </c>
      <c r="AP466">
        <v>1.6876295149885E-2</v>
      </c>
      <c r="AQ466">
        <f>(Table2[[#This Row],[Sharpe Ratio]]-AVERAGE(Table2[Sharpe Ratio]))/_xlfn.STDEV.P(Table2[Sharpe Ratio])</f>
        <v>-0.45623363211444201</v>
      </c>
      <c r="AR4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-2.8860731670503519</v>
      </c>
      <c r="AS466">
        <f>_xlfn.RANK.AVG(Table2[[#This Row],[1Y Return vs Nifty Z-Score]],Table2[1Y Return vs Nifty Z-Score])</f>
        <v>515</v>
      </c>
      <c r="AT466">
        <f>_xlfn.RANK.AVG(Table2[[#This Row],[6M Return vs Nifty Z-Score]],Table2[6M Return vs Nifty Z-Score])</f>
        <v>352</v>
      </c>
      <c r="AU466">
        <f>_xlfn.RANK.AVG(Table2[[#This Row],[Sharpe Ratio Z-Score]],Table2[Sharpe Ratio Z-Score])</f>
        <v>468</v>
      </c>
      <c r="AV466">
        <f>(Table2[[#This Row],[Rank 1Y]]+Table2[[#This Row],[Rank 6M]]+Table2[[#This Row],[Rank Sharpe]])/3</f>
        <v>445</v>
      </c>
    </row>
    <row r="467" spans="1:48" x14ac:dyDescent="0.3">
      <c r="A467" t="s">
        <v>287</v>
      </c>
      <c r="B467" t="s">
        <v>288</v>
      </c>
      <c r="C467" t="s">
        <v>2988</v>
      </c>
      <c r="D467" t="s">
        <v>37</v>
      </c>
      <c r="E467">
        <v>87795.620367209995</v>
      </c>
      <c r="F467">
        <v>1786.9</v>
      </c>
      <c r="G467">
        <v>11.737422232803</v>
      </c>
      <c r="H467">
        <f>(Table2[[#This Row],[1Y Return vs Nifty]]-AVERAGE(Table2[1Y Return vs Nifty]))/_xlfn.STDEV.P(Table2[1Y Return vs Nifty])</f>
        <v>-0.39283912724502268</v>
      </c>
      <c r="I467">
        <v>3.3241443990511099</v>
      </c>
      <c r="J467">
        <f>(Table2[[#This Row],[1M Return vs Nifty]]-AVERAGE(Table2[1M Return vs Nifty]))/_xlfn.STDEV.P(Table2[1M Return vs Nifty])</f>
        <v>6.2643859498674126E-2</v>
      </c>
      <c r="K467">
        <v>14.8632427812618</v>
      </c>
      <c r="L467">
        <f>(Table2[[#This Row],[6M Return vs Nifty]]-AVERAGE(Table2[6M Return vs Nifty]))/_xlfn.STDEV.P(Table2[6M Return vs Nifty])</f>
        <v>6.9132550781331625E-2</v>
      </c>
      <c r="M467">
        <v>0.222454336611494</v>
      </c>
      <c r="N467">
        <f>(Table2[[#This Row],[1W Return vs Nifty]]-AVERAGE(Table2[1W Return vs Nifty]))/_xlfn.STDEV.P(Table2[1W Return vs Nifty])</f>
        <v>0.38333873197919283</v>
      </c>
      <c r="O467">
        <v>1709.28</v>
      </c>
      <c r="P467">
        <v>1678.3795164774699</v>
      </c>
      <c r="Q467">
        <v>1550.43109086801</v>
      </c>
      <c r="R467">
        <v>75.637084307280205</v>
      </c>
      <c r="S467">
        <f>(Table2[[#This Row],[Close Price]]-Table2[[#This Row],[20D EMA]])/Table2[[#This Row],[20D EMA]]</f>
        <v>4.5410933258448069E-2</v>
      </c>
      <c r="T467">
        <f>(Table2[[#This Row],[Close Price]]-Table2[[#This Row],[50D EMA]])/Table2[[#This Row],[50D EMA]]</f>
        <v>6.4657893198249675E-2</v>
      </c>
      <c r="U467">
        <f>(Table2[[#This Row],[Close Price]]-Table2[[#This Row],[200D EMA]])/Table2[[#This Row],[200D EMA]]</f>
        <v>0.1525181677049593</v>
      </c>
      <c r="V467">
        <v>1.9520056919809501</v>
      </c>
      <c r="W467">
        <v>1764.85</v>
      </c>
      <c r="X467">
        <v>1803.85</v>
      </c>
      <c r="Y467">
        <v>1731.85</v>
      </c>
      <c r="Z467">
        <v>1803.85</v>
      </c>
      <c r="AA467">
        <v>1480.5</v>
      </c>
      <c r="AB467">
        <v>1803.85</v>
      </c>
      <c r="AC467">
        <f>(Table2[[#This Row],[Close Price]]/Table2[[#This Row],[Day Low]])-1</f>
        <v>1.2493979658328103E-2</v>
      </c>
      <c r="AD467">
        <f>(Table2[[#This Row],[Day High]]/Table2[[#This Row],[Close Price]])-1</f>
        <v>9.4857014942077988E-3</v>
      </c>
      <c r="AE467">
        <f>(Table2[[#This Row],[Close Price]]/Table2[[#This Row],[Current Week Low]])-1</f>
        <v>3.1786817565031766E-2</v>
      </c>
      <c r="AF467">
        <f>(Table2[[#This Row],[Current Week High]]/Table2[[#This Row],[Close Price]])-1</f>
        <v>9.4857014942077988E-3</v>
      </c>
      <c r="AG467">
        <f>(Table2[[#This Row],[Close Price]]/Table2[[#This Row],[Current Month Low]])-1</f>
        <v>0.20695710908476883</v>
      </c>
      <c r="AH467">
        <f>(Table2[[#This Row],[Current Month High]]/Table2[[#This Row],[Close Price]])-1</f>
        <v>9.4857014942077988E-3</v>
      </c>
      <c r="AI467">
        <v>0.948570149420779</v>
      </c>
      <c r="AJ467">
        <v>41.868127505855199</v>
      </c>
      <c r="AK467" t="str">
        <f>IF(AND(Table2[[#This Row],[20D EMA]]&gt;Table2[[#This Row],[50D EMA]],Table2[[#This Row],[50D EMA]]&gt;Table2[[#This Row],[200D EMA]]),"Uptrend","Downtrend/NoTrend")</f>
        <v>Uptrend</v>
      </c>
      <c r="AL467">
        <v>-0.01</v>
      </c>
      <c r="AM467" t="s">
        <v>3034</v>
      </c>
      <c r="AN467">
        <v>7.96</v>
      </c>
      <c r="AO467" t="s">
        <v>3033</v>
      </c>
      <c r="AP467">
        <v>-4.6005866929769997E-2</v>
      </c>
      <c r="AQ467">
        <f>(Table2[[#This Row],[Sharpe Ratio]]-AVERAGE(Table2[Sharpe Ratio]))/_xlfn.STDEV.P(Table2[Sharpe Ratio])</f>
        <v>-1.1681323166025139</v>
      </c>
      <c r="AR4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-1.045856301588338</v>
      </c>
      <c r="AS467">
        <f>_xlfn.RANK.AVG(Table2[[#This Row],[1Y Return vs Nifty Z-Score]],Table2[1Y Return vs Nifty Z-Score])</f>
        <v>424</v>
      </c>
      <c r="AT467">
        <f>_xlfn.RANK.AVG(Table2[[#This Row],[6M Return vs Nifty Z-Score]],Table2[6M Return vs Nifty Z-Score])</f>
        <v>280</v>
      </c>
      <c r="AU467">
        <f>_xlfn.RANK.AVG(Table2[[#This Row],[Sharpe Ratio Z-Score]],Table2[Sharpe Ratio Z-Score])</f>
        <v>633</v>
      </c>
      <c r="AV467">
        <f>(Table2[[#This Row],[Rank 1Y]]+Table2[[#This Row],[Rank 6M]]+Table2[[#This Row],[Rank Sharpe]])/3</f>
        <v>445.66666666666669</v>
      </c>
    </row>
    <row r="468" spans="1:48" x14ac:dyDescent="0.3">
      <c r="A468" t="s">
        <v>572</v>
      </c>
      <c r="B468" t="s">
        <v>573</v>
      </c>
      <c r="C468" t="s">
        <v>2988</v>
      </c>
      <c r="D468" t="s">
        <v>49</v>
      </c>
      <c r="E468">
        <v>32904.16919339</v>
      </c>
      <c r="F468">
        <v>416.6</v>
      </c>
      <c r="G468">
        <v>-4.1538797103064899</v>
      </c>
      <c r="H468">
        <f>(Table2[[#This Row],[1Y Return vs Nifty]]-AVERAGE(Table2[1Y Return vs Nifty]))/_xlfn.STDEV.P(Table2[1Y Return vs Nifty])</f>
        <v>-0.58131180939307825</v>
      </c>
      <c r="I468">
        <v>-11.1001198945713</v>
      </c>
      <c r="J468">
        <f>(Table2[[#This Row],[1M Return vs Nifty]]-AVERAGE(Table2[1M Return vs Nifty]))/_xlfn.STDEV.P(Table2[1M Return vs Nifty])</f>
        <v>-1.328534523205952</v>
      </c>
      <c r="K468">
        <v>-16.693296459346701</v>
      </c>
      <c r="L468">
        <f>(Table2[[#This Row],[6M Return vs Nifty]]-AVERAGE(Table2[6M Return vs Nifty]))/_xlfn.STDEV.P(Table2[6M Return vs Nifty])</f>
        <v>-0.88801566129712617</v>
      </c>
      <c r="M468">
        <v>-3.98016329698283</v>
      </c>
      <c r="N468">
        <f>(Table2[[#This Row],[1W Return vs Nifty]]-AVERAGE(Table2[1W Return vs Nifty]))/_xlfn.STDEV.P(Table2[1W Return vs Nifty])</f>
        <v>-0.54230563934890119</v>
      </c>
      <c r="O468">
        <v>434.77</v>
      </c>
      <c r="P468">
        <v>449.860444613955</v>
      </c>
      <c r="Q468">
        <v>435.21418960827998</v>
      </c>
      <c r="R468">
        <v>41.810401278486601</v>
      </c>
      <c r="S468">
        <f>(Table2[[#This Row],[Close Price]]-Table2[[#This Row],[20D EMA]])/Table2[[#This Row],[20D EMA]]</f>
        <v>-4.1792211974147155E-2</v>
      </c>
      <c r="T468">
        <f>(Table2[[#This Row],[Close Price]]-Table2[[#This Row],[50D EMA]])/Table2[[#This Row],[50D EMA]]</f>
        <v>-7.393502810076405E-2</v>
      </c>
      <c r="U468">
        <f>(Table2[[#This Row],[Close Price]]-Table2[[#This Row],[200D EMA]])/Table2[[#This Row],[200D EMA]]</f>
        <v>-4.2770180873546185E-2</v>
      </c>
      <c r="V468">
        <v>1.12219436079781</v>
      </c>
      <c r="W468">
        <v>415.5</v>
      </c>
      <c r="X468">
        <v>426.2</v>
      </c>
      <c r="Y468">
        <v>412.05</v>
      </c>
      <c r="Z468">
        <v>432.9</v>
      </c>
      <c r="AA468">
        <v>396.8</v>
      </c>
      <c r="AB468">
        <v>472.4</v>
      </c>
      <c r="AC468">
        <f>(Table2[[#This Row],[Close Price]]/Table2[[#This Row],[Day Low]])-1</f>
        <v>2.6474127557161165E-3</v>
      </c>
      <c r="AD468">
        <f>(Table2[[#This Row],[Day High]]/Table2[[#This Row],[Close Price]])-1</f>
        <v>2.3043686989918211E-2</v>
      </c>
      <c r="AE468">
        <f>(Table2[[#This Row],[Close Price]]/Table2[[#This Row],[Current Week Low]])-1</f>
        <v>1.1042349229462456E-2</v>
      </c>
      <c r="AF468">
        <f>(Table2[[#This Row],[Current Week High]]/Table2[[#This Row],[Close Price]])-1</f>
        <v>3.9126260201632235E-2</v>
      </c>
      <c r="AG468">
        <f>(Table2[[#This Row],[Close Price]]/Table2[[#This Row],[Current Month Low]])-1</f>
        <v>4.9899193548387233E-2</v>
      </c>
      <c r="AH468">
        <f>(Table2[[#This Row],[Current Month High]]/Table2[[#This Row],[Close Price]])-1</f>
        <v>0.1339414306289004</v>
      </c>
      <c r="AI468">
        <v>24.747959673547701</v>
      </c>
      <c r="AJ468">
        <v>25.444143330322099</v>
      </c>
      <c r="AK468" t="str">
        <f>IF(AND(Table2[[#This Row],[20D EMA]]&gt;Table2[[#This Row],[50D EMA]],Table2[[#This Row],[50D EMA]]&gt;Table2[[#This Row],[200D EMA]]),"Uptrend","Downtrend/NoTrend")</f>
        <v>Downtrend/NoTrend</v>
      </c>
      <c r="AL468">
        <v>-0.24</v>
      </c>
      <c r="AM468" t="s">
        <v>3034</v>
      </c>
      <c r="AN468">
        <v>-10.5</v>
      </c>
      <c r="AO468" t="s">
        <v>3034</v>
      </c>
      <c r="AP468">
        <v>0.103438081775986</v>
      </c>
      <c r="AQ468">
        <f>(Table2[[#This Row],[Sharpe Ratio]]-AVERAGE(Table2[Sharpe Ratio]))/_xlfn.STDEV.P(Table2[Sharpe Ratio])</f>
        <v>0.52374574499409676</v>
      </c>
      <c r="AR4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8">
        <f>_xlfn.RANK.AVG(Table2[[#This Row],[1Y Return vs Nifty Z-Score]],Table2[1Y Return vs Nifty Z-Score])</f>
        <v>525</v>
      </c>
      <c r="AT468">
        <f>_xlfn.RANK.AVG(Table2[[#This Row],[6M Return vs Nifty Z-Score]],Table2[6M Return vs Nifty Z-Score])</f>
        <v>607</v>
      </c>
      <c r="AU468">
        <f>_xlfn.RANK.AVG(Table2[[#This Row],[Sharpe Ratio Z-Score]],Table2[Sharpe Ratio Z-Score])</f>
        <v>212</v>
      </c>
      <c r="AV468">
        <f>(Table2[[#This Row],[Rank 1Y]]+Table2[[#This Row],[Rank 6M]]+Table2[[#This Row],[Rank Sharpe]])/3</f>
        <v>448</v>
      </c>
    </row>
    <row r="469" spans="1:48" x14ac:dyDescent="0.3">
      <c r="A469" t="s">
        <v>817</v>
      </c>
      <c r="B469" t="s">
        <v>818</v>
      </c>
      <c r="C469" t="s">
        <v>2994</v>
      </c>
      <c r="D469" t="s">
        <v>62</v>
      </c>
      <c r="E469">
        <v>18343.95072936</v>
      </c>
      <c r="F469">
        <v>729.25</v>
      </c>
      <c r="G469">
        <v>21.598066158600901</v>
      </c>
      <c r="H469">
        <f>(Table2[[#This Row],[1Y Return vs Nifty]]-AVERAGE(Table2[1Y Return vs Nifty]))/_xlfn.STDEV.P(Table2[1Y Return vs Nifty])</f>
        <v>-0.27589074787023543</v>
      </c>
      <c r="I469">
        <v>9.8675421398507499</v>
      </c>
      <c r="J469">
        <f>(Table2[[#This Row],[1M Return vs Nifty]]-AVERAGE(Table2[1M Return vs Nifty]))/_xlfn.STDEV.P(Table2[1M Return vs Nifty])</f>
        <v>0.69373556033942985</v>
      </c>
      <c r="K469">
        <v>-8.5666636241884202</v>
      </c>
      <c r="L469">
        <f>(Table2[[#This Row],[6M Return vs Nifty]]-AVERAGE(Table2[6M Return vs Nifty]))/_xlfn.STDEV.P(Table2[6M Return vs Nifty])</f>
        <v>-0.6415250043501749</v>
      </c>
      <c r="M469">
        <v>-5.8030439900544</v>
      </c>
      <c r="N469">
        <f>(Table2[[#This Row],[1W Return vs Nifty]]-AVERAGE(Table2[1W Return vs Nifty]))/_xlfn.STDEV.P(Table2[1W Return vs Nifty])</f>
        <v>-0.94380284900612221</v>
      </c>
      <c r="O469">
        <v>689.55</v>
      </c>
      <c r="P469">
        <v>668.27518786004305</v>
      </c>
      <c r="Q469">
        <v>630.05944329751401</v>
      </c>
      <c r="R469">
        <v>62.249541578494501</v>
      </c>
      <c r="S469">
        <f>(Table2[[#This Row],[Close Price]]-Table2[[#This Row],[20D EMA]])/Table2[[#This Row],[20D EMA]]</f>
        <v>5.7573780001450289E-2</v>
      </c>
      <c r="T469">
        <f>(Table2[[#This Row],[Close Price]]-Table2[[#This Row],[50D EMA]])/Table2[[#This Row],[50D EMA]]</f>
        <v>9.1242071002532746E-2</v>
      </c>
      <c r="U469">
        <f>(Table2[[#This Row],[Close Price]]-Table2[[#This Row],[200D EMA]])/Table2[[#This Row],[200D EMA]]</f>
        <v>0.15743047383490802</v>
      </c>
      <c r="V469">
        <v>2.1901954925276099</v>
      </c>
      <c r="W469">
        <v>722.05</v>
      </c>
      <c r="X469">
        <v>746.95</v>
      </c>
      <c r="Y469">
        <v>696.05</v>
      </c>
      <c r="Z469">
        <v>746.95</v>
      </c>
      <c r="AA469">
        <v>598</v>
      </c>
      <c r="AB469">
        <v>757.65</v>
      </c>
      <c r="AC469">
        <f>(Table2[[#This Row],[Close Price]]/Table2[[#This Row],[Day Low]])-1</f>
        <v>9.9716086143619709E-3</v>
      </c>
      <c r="AD469">
        <f>(Table2[[#This Row],[Day High]]/Table2[[#This Row],[Close Price]])-1</f>
        <v>2.4271511827219872E-2</v>
      </c>
      <c r="AE469">
        <f>(Table2[[#This Row],[Close Price]]/Table2[[#This Row],[Current Week Low]])-1</f>
        <v>4.7697722864736836E-2</v>
      </c>
      <c r="AF469">
        <f>(Table2[[#This Row],[Current Week High]]/Table2[[#This Row],[Close Price]])-1</f>
        <v>2.4271511827219872E-2</v>
      </c>
      <c r="AG469">
        <f>(Table2[[#This Row],[Close Price]]/Table2[[#This Row],[Current Month Low]])-1</f>
        <v>0.21948160535117056</v>
      </c>
      <c r="AH469">
        <f>(Table2[[#This Row],[Current Month High]]/Table2[[#This Row],[Close Price]])-1</f>
        <v>3.894412067192321E-2</v>
      </c>
      <c r="AI469">
        <v>5.31367843675008</v>
      </c>
      <c r="AJ469">
        <v>52.674552496597897</v>
      </c>
      <c r="AK469" t="str">
        <f>IF(AND(Table2[[#This Row],[20D EMA]]&gt;Table2[[#This Row],[50D EMA]],Table2[[#This Row],[50D EMA]]&gt;Table2[[#This Row],[200D EMA]]),"Uptrend","Downtrend/NoTrend")</f>
        <v>Uptrend</v>
      </c>
      <c r="AL469">
        <v>0.11</v>
      </c>
      <c r="AM469" t="s">
        <v>3033</v>
      </c>
      <c r="AN469">
        <v>12.49</v>
      </c>
      <c r="AO469" t="s">
        <v>3033</v>
      </c>
      <c r="AP469">
        <v>1.9848338489573999E-2</v>
      </c>
      <c r="AQ469">
        <f>(Table2[[#This Row],[Sharpe Ratio]]-AVERAGE(Table2[Sharpe Ratio]))/_xlfn.STDEV.P(Table2[Sharpe Ratio])</f>
        <v>-0.42258666970424397</v>
      </c>
      <c r="AR4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-1.5900697105913468</v>
      </c>
      <c r="AS469">
        <f>_xlfn.RANK.AVG(Table2[[#This Row],[1Y Return vs Nifty Z-Score]],Table2[1Y Return vs Nifty Z-Score])</f>
        <v>372</v>
      </c>
      <c r="AT469">
        <f>_xlfn.RANK.AVG(Table2[[#This Row],[6M Return vs Nifty Z-Score]],Table2[6M Return vs Nifty Z-Score])</f>
        <v>523</v>
      </c>
      <c r="AU469">
        <f>_xlfn.RANK.AVG(Table2[[#This Row],[Sharpe Ratio Z-Score]],Table2[Sharpe Ratio Z-Score])</f>
        <v>452</v>
      </c>
      <c r="AV469">
        <f>(Table2[[#This Row],[Rank 1Y]]+Table2[[#This Row],[Rank 6M]]+Table2[[#This Row],[Rank Sharpe]])/3</f>
        <v>449</v>
      </c>
    </row>
    <row r="470" spans="1:48" x14ac:dyDescent="0.3">
      <c r="A470" t="s">
        <v>1794</v>
      </c>
      <c r="B470" t="s">
        <v>1795</v>
      </c>
      <c r="C470" t="s">
        <v>2987</v>
      </c>
      <c r="D470" t="s">
        <v>303</v>
      </c>
      <c r="E470">
        <v>3865.8002523599998</v>
      </c>
      <c r="F470">
        <v>1401.65</v>
      </c>
      <c r="G470">
        <v>10.399662859122699</v>
      </c>
      <c r="H470">
        <f>(Table2[[#This Row],[1Y Return vs Nifty]]-AVERAGE(Table2[1Y Return vs Nifty]))/_xlfn.STDEV.P(Table2[1Y Return vs Nifty])</f>
        <v>-0.40870510840432939</v>
      </c>
      <c r="I470">
        <v>2.5895651894651399</v>
      </c>
      <c r="J470">
        <f>(Table2[[#This Row],[1M Return vs Nifty]]-AVERAGE(Table2[1M Return vs Nifty]))/_xlfn.STDEV.P(Table2[1M Return vs Nifty])</f>
        <v>-8.2041710114221303E-3</v>
      </c>
      <c r="K470">
        <v>-14.6624975886741</v>
      </c>
      <c r="L470">
        <f>(Table2[[#This Row],[6M Return vs Nifty]]-AVERAGE(Table2[6M Return vs Nifty]))/_xlfn.STDEV.P(Table2[6M Return vs Nifty])</f>
        <v>-0.82641906183054448</v>
      </c>
      <c r="M470">
        <v>7.3583093901521401</v>
      </c>
      <c r="N470">
        <f>(Table2[[#This Row],[1W Return vs Nifty]]-AVERAGE(Table2[1W Return vs Nifty]))/_xlfn.STDEV.P(Table2[1W Return vs Nifty])</f>
        <v>1.9550410948405574</v>
      </c>
      <c r="O470">
        <v>1315.62</v>
      </c>
      <c r="P470">
        <v>1311.33232428051</v>
      </c>
      <c r="Q470">
        <v>1275.54079796373</v>
      </c>
      <c r="R470">
        <v>78.534615304709106</v>
      </c>
      <c r="S470">
        <f>(Table2[[#This Row],[Close Price]]-Table2[[#This Row],[20D EMA]])/Table2[[#This Row],[20D EMA]]</f>
        <v>6.539122238944392E-2</v>
      </c>
      <c r="T470">
        <f>(Table2[[#This Row],[Close Price]]-Table2[[#This Row],[50D EMA]])/Table2[[#This Row],[50D EMA]]</f>
        <v>6.8874742158929705E-2</v>
      </c>
      <c r="U470">
        <f>(Table2[[#This Row],[Close Price]]-Table2[[#This Row],[200D EMA]])/Table2[[#This Row],[200D EMA]]</f>
        <v>9.8867243005939492E-2</v>
      </c>
      <c r="V470">
        <v>1.13117334438562</v>
      </c>
      <c r="W470">
        <v>1395.2</v>
      </c>
      <c r="X470">
        <v>1445.9</v>
      </c>
      <c r="Y470">
        <v>1345.9</v>
      </c>
      <c r="Z470">
        <v>1523.4</v>
      </c>
      <c r="AA470">
        <v>1104.0999999999999</v>
      </c>
      <c r="AB470">
        <v>1523.4</v>
      </c>
      <c r="AC470">
        <f>(Table2[[#This Row],[Close Price]]/Table2[[#This Row],[Day Low]])-1</f>
        <v>4.6229931192660612E-3</v>
      </c>
      <c r="AD470">
        <f>(Table2[[#This Row],[Day High]]/Table2[[#This Row],[Close Price]])-1</f>
        <v>3.1569935433239493E-2</v>
      </c>
      <c r="AE470">
        <f>(Table2[[#This Row],[Close Price]]/Table2[[#This Row],[Current Week Low]])-1</f>
        <v>4.1422096738242153E-2</v>
      </c>
      <c r="AF470">
        <f>(Table2[[#This Row],[Current Week High]]/Table2[[#This Row],[Close Price]])-1</f>
        <v>8.686191274569266E-2</v>
      </c>
      <c r="AG470">
        <f>(Table2[[#This Row],[Close Price]]/Table2[[#This Row],[Current Month Low]])-1</f>
        <v>0.26949551671044314</v>
      </c>
      <c r="AH470">
        <f>(Table2[[#This Row],[Current Month High]]/Table2[[#This Row],[Close Price]])-1</f>
        <v>8.686191274569266E-2</v>
      </c>
      <c r="AI470">
        <v>30.057432311917999</v>
      </c>
      <c r="AJ470">
        <v>48.322751322751301</v>
      </c>
      <c r="AK470" t="str">
        <f>IF(AND(Table2[[#This Row],[20D EMA]]&gt;Table2[[#This Row],[50D EMA]],Table2[[#This Row],[50D EMA]]&gt;Table2[[#This Row],[200D EMA]]),"Uptrend","Downtrend/NoTrend")</f>
        <v>Uptrend</v>
      </c>
      <c r="AL470">
        <v>0</v>
      </c>
      <c r="AM470" t="s">
        <v>3032</v>
      </c>
      <c r="AN470">
        <v>12.73</v>
      </c>
      <c r="AO470" t="s">
        <v>3033</v>
      </c>
      <c r="AP470">
        <v>5.9933539012674002E-2</v>
      </c>
      <c r="AQ470">
        <f>(Table2[[#This Row],[Sharpe Ratio]]-AVERAGE(Table2[Sharpe Ratio]))/_xlfn.STDEV.P(Table2[Sharpe Ratio])</f>
        <v>3.1224086415864799E-2</v>
      </c>
      <c r="AR4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0.74293684001012639</v>
      </c>
      <c r="AS470">
        <f>_xlfn.RANK.AVG(Table2[[#This Row],[1Y Return vs Nifty Z-Score]],Table2[1Y Return vs Nifty Z-Score])</f>
        <v>433</v>
      </c>
      <c r="AT470">
        <f>_xlfn.RANK.AVG(Table2[[#This Row],[6M Return vs Nifty Z-Score]],Table2[6M Return vs Nifty Z-Score])</f>
        <v>590</v>
      </c>
      <c r="AU470">
        <f>_xlfn.RANK.AVG(Table2[[#This Row],[Sharpe Ratio Z-Score]],Table2[Sharpe Ratio Z-Score])</f>
        <v>326</v>
      </c>
      <c r="AV470">
        <f>(Table2[[#This Row],[Rank 1Y]]+Table2[[#This Row],[Rank 6M]]+Table2[[#This Row],[Rank Sharpe]])/3</f>
        <v>449.66666666666669</v>
      </c>
    </row>
    <row r="471" spans="1:48" x14ac:dyDescent="0.3">
      <c r="A471" t="s">
        <v>1618</v>
      </c>
      <c r="B471" t="s">
        <v>1619</v>
      </c>
      <c r="C471" t="s">
        <v>2997</v>
      </c>
      <c r="D471" t="s">
        <v>379</v>
      </c>
      <c r="E471">
        <v>5178.8083601400003</v>
      </c>
      <c r="F471">
        <v>102.83</v>
      </c>
      <c r="G471">
        <v>13.2588251680734</v>
      </c>
      <c r="H471">
        <f>(Table2[[#This Row],[1Y Return vs Nifty]]-AVERAGE(Table2[1Y Return vs Nifty]))/_xlfn.STDEV.P(Table2[1Y Return vs Nifty])</f>
        <v>-0.37479511216904776</v>
      </c>
      <c r="I471">
        <v>-6.1883015514664201</v>
      </c>
      <c r="J471">
        <f>(Table2[[#This Row],[1M Return vs Nifty]]-AVERAGE(Table2[1M Return vs Nifty]))/_xlfn.STDEV.P(Table2[1M Return vs Nifty])</f>
        <v>-0.85480391486422724</v>
      </c>
      <c r="K471">
        <v>-9.0029407421914698</v>
      </c>
      <c r="L471">
        <f>(Table2[[#This Row],[6M Return vs Nifty]]-AVERAGE(Table2[6M Return vs Nifty]))/_xlfn.STDEV.P(Table2[6M Return vs Nifty])</f>
        <v>-0.65475781990968329</v>
      </c>
      <c r="M471">
        <v>-1.13228768150337</v>
      </c>
      <c r="N471">
        <f>(Table2[[#This Row],[1W Return vs Nifty]]-AVERAGE(Table2[1W Return vs Nifty]))/_xlfn.STDEV.P(Table2[1W Return vs Nifty])</f>
        <v>8.4951052442145666E-2</v>
      </c>
      <c r="O471">
        <v>102.4</v>
      </c>
      <c r="P471">
        <v>103.09289458718099</v>
      </c>
      <c r="Q471">
        <v>99.028582985729699</v>
      </c>
      <c r="R471">
        <v>57.045356277120703</v>
      </c>
      <c r="S471">
        <f>(Table2[[#This Row],[Close Price]]-Table2[[#This Row],[20D EMA]])/Table2[[#This Row],[20D EMA]]</f>
        <v>4.1992187499999278E-3</v>
      </c>
      <c r="T471">
        <f>(Table2[[#This Row],[Close Price]]-Table2[[#This Row],[50D EMA]])/Table2[[#This Row],[50D EMA]]</f>
        <v>-2.5500747479611859E-3</v>
      </c>
      <c r="U471">
        <f>(Table2[[#This Row],[Close Price]]-Table2[[#This Row],[200D EMA]])/Table2[[#This Row],[200D EMA]]</f>
        <v>3.8387068658935514E-2</v>
      </c>
      <c r="V471">
        <v>1.03298194922403</v>
      </c>
      <c r="W471">
        <v>102.6</v>
      </c>
      <c r="X471">
        <v>104.5</v>
      </c>
      <c r="Y471">
        <v>101.78</v>
      </c>
      <c r="Z471">
        <v>104.6</v>
      </c>
      <c r="AA471">
        <v>86.3</v>
      </c>
      <c r="AB471">
        <v>106</v>
      </c>
      <c r="AC471">
        <f>(Table2[[#This Row],[Close Price]]/Table2[[#This Row],[Day Low]])-1</f>
        <v>2.2417153996101558E-3</v>
      </c>
      <c r="AD471">
        <f>(Table2[[#This Row],[Day High]]/Table2[[#This Row],[Close Price]])-1</f>
        <v>1.6240396771370236E-2</v>
      </c>
      <c r="AE471">
        <f>(Table2[[#This Row],[Close Price]]/Table2[[#This Row],[Current Week Low]])-1</f>
        <v>1.0316368638239259E-2</v>
      </c>
      <c r="AF471">
        <f>(Table2[[#This Row],[Current Week High]]/Table2[[#This Row],[Close Price]])-1</f>
        <v>1.7212875619955215E-2</v>
      </c>
      <c r="AG471">
        <f>(Table2[[#This Row],[Close Price]]/Table2[[#This Row],[Current Month Low]])-1</f>
        <v>0.19154113557358055</v>
      </c>
      <c r="AH471">
        <f>(Table2[[#This Row],[Current Month High]]/Table2[[#This Row],[Close Price]])-1</f>
        <v>3.0827579500145808E-2</v>
      </c>
      <c r="AI471">
        <v>18.204804045511999</v>
      </c>
      <c r="AJ471">
        <v>46.169154228855703</v>
      </c>
      <c r="AK471" t="str">
        <f>IF(AND(Table2[[#This Row],[20D EMA]]&gt;Table2[[#This Row],[50D EMA]],Table2[[#This Row],[50D EMA]]&gt;Table2[[#This Row],[200D EMA]]),"Uptrend","Downtrend/NoTrend")</f>
        <v>Downtrend/NoTrend</v>
      </c>
      <c r="AL471">
        <v>-0.14000000000000001</v>
      </c>
      <c r="AM471" t="s">
        <v>3034</v>
      </c>
      <c r="AN471">
        <v>4.88</v>
      </c>
      <c r="AO471" t="s">
        <v>3033</v>
      </c>
      <c r="AP471">
        <v>3.6620707533389002E-2</v>
      </c>
      <c r="AQ471">
        <f>(Table2[[#This Row],[Sharpe Ratio]]-AVERAGE(Table2[Sharpe Ratio]))/_xlfn.STDEV.P(Table2[Sharpe Ratio])</f>
        <v>-0.23270408515005409</v>
      </c>
      <c r="AR4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1">
        <f>_xlfn.RANK.AVG(Table2[[#This Row],[1Y Return vs Nifty Z-Score]],Table2[1Y Return vs Nifty Z-Score])</f>
        <v>420</v>
      </c>
      <c r="AT471">
        <f>_xlfn.RANK.AVG(Table2[[#This Row],[6M Return vs Nifty Z-Score]],Table2[6M Return vs Nifty Z-Score])</f>
        <v>525</v>
      </c>
      <c r="AU471">
        <f>_xlfn.RANK.AVG(Table2[[#This Row],[Sharpe Ratio Z-Score]],Table2[Sharpe Ratio Z-Score])</f>
        <v>404</v>
      </c>
      <c r="AV471">
        <f>(Table2[[#This Row],[Rank 1Y]]+Table2[[#This Row],[Rank 6M]]+Table2[[#This Row],[Rank Sharpe]])/3</f>
        <v>449.66666666666669</v>
      </c>
    </row>
    <row r="472" spans="1:48" x14ac:dyDescent="0.3">
      <c r="A472" t="s">
        <v>520</v>
      </c>
      <c r="B472" t="s">
        <v>521</v>
      </c>
      <c r="C472" t="s">
        <v>2988</v>
      </c>
      <c r="D472" t="s">
        <v>49</v>
      </c>
      <c r="E472">
        <v>37778.386957759998</v>
      </c>
      <c r="F472">
        <v>308.10000000000002</v>
      </c>
      <c r="G472">
        <v>-27.911262491101901</v>
      </c>
      <c r="H472">
        <f>(Table2[[#This Row],[1Y Return vs Nifty]]-AVERAGE(Table2[1Y Return vs Nifty]))/_xlfn.STDEV.P(Table2[1Y Return vs Nifty])</f>
        <v>-0.86307712160879935</v>
      </c>
      <c r="I472">
        <v>9.3595442353026197</v>
      </c>
      <c r="J472">
        <f>(Table2[[#This Row],[1M Return vs Nifty]]-AVERAGE(Table2[1M Return vs Nifty]))/_xlfn.STDEV.P(Table2[1M Return vs Nifty])</f>
        <v>0.64474063838843121</v>
      </c>
      <c r="K472">
        <v>2.5367444239953301</v>
      </c>
      <c r="L472">
        <f>(Table2[[#This Row],[6M Return vs Nifty]]-AVERAGE(Table2[6M Return vs Nifty]))/_xlfn.STDEV.P(Table2[6M Return vs Nifty])</f>
        <v>-0.30474513504116935</v>
      </c>
      <c r="M472">
        <v>-3.0918950168155201</v>
      </c>
      <c r="N472">
        <f>(Table2[[#This Row],[1W Return vs Nifty]]-AVERAGE(Table2[1W Return vs Nifty]))/_xlfn.STDEV.P(Table2[1W Return vs Nifty])</f>
        <v>-0.34666078048912774</v>
      </c>
      <c r="O472">
        <v>292.70999999999998</v>
      </c>
      <c r="P472">
        <v>282.74374812839801</v>
      </c>
      <c r="Q472">
        <v>278.01404430954602</v>
      </c>
      <c r="R472">
        <v>76.483411748468995</v>
      </c>
      <c r="S472">
        <f>(Table2[[#This Row],[Close Price]]-Table2[[#This Row],[20D EMA]])/Table2[[#This Row],[20D EMA]]</f>
        <v>5.2577636568617553E-2</v>
      </c>
      <c r="T472">
        <f>(Table2[[#This Row],[Close Price]]-Table2[[#This Row],[50D EMA]])/Table2[[#This Row],[50D EMA]]</f>
        <v>8.9679266259451912E-2</v>
      </c>
      <c r="U472">
        <f>(Table2[[#This Row],[Close Price]]-Table2[[#This Row],[200D EMA]])/Table2[[#This Row],[200D EMA]]</f>
        <v>0.10821739515056922</v>
      </c>
      <c r="V472">
        <v>1.15035198828247</v>
      </c>
      <c r="W472">
        <v>298.64999999999998</v>
      </c>
      <c r="X472">
        <v>309.89999999999998</v>
      </c>
      <c r="Y472">
        <v>298.64999999999998</v>
      </c>
      <c r="Z472">
        <v>316.35000000000002</v>
      </c>
      <c r="AA472">
        <v>256.35000000000002</v>
      </c>
      <c r="AB472">
        <v>316.35000000000002</v>
      </c>
      <c r="AC472">
        <f>(Table2[[#This Row],[Close Price]]/Table2[[#This Row],[Day Low]])-1</f>
        <v>3.1642390758412908E-2</v>
      </c>
      <c r="AD472">
        <f>(Table2[[#This Row],[Day High]]/Table2[[#This Row],[Close Price]])-1</f>
        <v>5.8422590068158975E-3</v>
      </c>
      <c r="AE472">
        <f>(Table2[[#This Row],[Close Price]]/Table2[[#This Row],[Current Week Low]])-1</f>
        <v>3.1642390758412908E-2</v>
      </c>
      <c r="AF472">
        <f>(Table2[[#This Row],[Current Week High]]/Table2[[#This Row],[Close Price]])-1</f>
        <v>2.677702044790653E-2</v>
      </c>
      <c r="AG472">
        <f>(Table2[[#This Row],[Close Price]]/Table2[[#This Row],[Current Month Low]])-1</f>
        <v>0.20187244002340554</v>
      </c>
      <c r="AH472">
        <f>(Table2[[#This Row],[Current Month High]]/Table2[[#This Row],[Close Price]])-1</f>
        <v>2.677702044790653E-2</v>
      </c>
      <c r="AI472">
        <v>12.479714378448501</v>
      </c>
      <c r="AJ472">
        <v>29.808299978933999</v>
      </c>
      <c r="AK472" t="str">
        <f>IF(AND(Table2[[#This Row],[20D EMA]]&gt;Table2[[#This Row],[50D EMA]],Table2[[#This Row],[50D EMA]]&gt;Table2[[#This Row],[200D EMA]]),"Uptrend","Downtrend/NoTrend")</f>
        <v>Uptrend</v>
      </c>
      <c r="AL472">
        <v>-0.05</v>
      </c>
      <c r="AM472" t="s">
        <v>3034</v>
      </c>
      <c r="AN472">
        <v>9.08</v>
      </c>
      <c r="AO472" t="s">
        <v>3033</v>
      </c>
      <c r="AP472">
        <v>6.6705639041756998E-2</v>
      </c>
      <c r="AQ472">
        <f>(Table2[[#This Row],[Sharpe Ratio]]-AVERAGE(Table2[Sharpe Ratio]))/_xlfn.STDEV.P(Table2[Sharpe Ratio])</f>
        <v>0.10789207845816814</v>
      </c>
      <c r="AR4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-0.76185032029249711</v>
      </c>
      <c r="AS472">
        <f>_xlfn.RANK.AVG(Table2[[#This Row],[1Y Return vs Nifty Z-Score]],Table2[1Y Return vs Nifty Z-Score])</f>
        <v>647</v>
      </c>
      <c r="AT472">
        <f>_xlfn.RANK.AVG(Table2[[#This Row],[6M Return vs Nifty Z-Score]],Table2[6M Return vs Nifty Z-Score])</f>
        <v>403</v>
      </c>
      <c r="AU472">
        <f>_xlfn.RANK.AVG(Table2[[#This Row],[Sharpe Ratio Z-Score]],Table2[Sharpe Ratio Z-Score])</f>
        <v>300</v>
      </c>
      <c r="AV472">
        <f>(Table2[[#This Row],[Rank 1Y]]+Table2[[#This Row],[Rank 6M]]+Table2[[#This Row],[Rank Sharpe]])/3</f>
        <v>450</v>
      </c>
    </row>
    <row r="473" spans="1:48" x14ac:dyDescent="0.3">
      <c r="A473" t="s">
        <v>857</v>
      </c>
      <c r="B473" t="s">
        <v>858</v>
      </c>
      <c r="C473" t="s">
        <v>2997</v>
      </c>
      <c r="D473" t="s">
        <v>859</v>
      </c>
      <c r="E473">
        <v>16962.941603838</v>
      </c>
      <c r="F473">
        <v>213.97</v>
      </c>
      <c r="G473">
        <v>-14.2189011182983</v>
      </c>
      <c r="H473">
        <f>(Table2[[#This Row],[1Y Return vs Nifty]]-AVERAGE(Table2[1Y Return vs Nifty]))/_xlfn.STDEV.P(Table2[1Y Return vs Nifty])</f>
        <v>-0.70068412938504399</v>
      </c>
      <c r="I473">
        <v>0.69824060328148996</v>
      </c>
      <c r="J473">
        <f>(Table2[[#This Row],[1M Return vs Nifty]]-AVERAGE(Table2[1M Return vs Nifty]))/_xlfn.STDEV.P(Table2[1M Return vs Nifty])</f>
        <v>-0.19061693227369467</v>
      </c>
      <c r="K473">
        <v>10.460096943597</v>
      </c>
      <c r="L473">
        <f>(Table2[[#This Row],[6M Return vs Nifty]]-AVERAGE(Table2[6M Return vs Nifty]))/_xlfn.STDEV.P(Table2[6M Return vs Nifty])</f>
        <v>-6.4420217280705711E-2</v>
      </c>
      <c r="M473">
        <v>-1.42646121498367</v>
      </c>
      <c r="N473">
        <f>(Table2[[#This Row],[1W Return vs Nifty]]-AVERAGE(Table2[1W Return vs Nifty]))/_xlfn.STDEV.P(Table2[1W Return vs Nifty])</f>
        <v>2.0158083107257738E-2</v>
      </c>
      <c r="O473">
        <v>213.65</v>
      </c>
      <c r="P473">
        <v>211.36449779328601</v>
      </c>
      <c r="Q473">
        <v>194.24584967147001</v>
      </c>
      <c r="R473">
        <v>58.2818749372491</v>
      </c>
      <c r="S473">
        <f>(Table2[[#This Row],[Close Price]]-Table2[[#This Row],[20D EMA]])/Table2[[#This Row],[20D EMA]]</f>
        <v>1.4977767376550114E-3</v>
      </c>
      <c r="T473">
        <f>(Table2[[#This Row],[Close Price]]-Table2[[#This Row],[50D EMA]])/Table2[[#This Row],[50D EMA]]</f>
        <v>1.2327056974639932E-2</v>
      </c>
      <c r="U473">
        <f>(Table2[[#This Row],[Close Price]]-Table2[[#This Row],[200D EMA]])/Table2[[#This Row],[200D EMA]]</f>
        <v>0.10154219697300942</v>
      </c>
      <c r="V473">
        <v>0.72675227951099797</v>
      </c>
      <c r="W473">
        <v>213.5</v>
      </c>
      <c r="X473">
        <v>219.45</v>
      </c>
      <c r="Y473">
        <v>213.25</v>
      </c>
      <c r="Z473">
        <v>219.45</v>
      </c>
      <c r="AA473">
        <v>186.3</v>
      </c>
      <c r="AB473">
        <v>224.5</v>
      </c>
      <c r="AC473">
        <f>(Table2[[#This Row],[Close Price]]/Table2[[#This Row],[Day Low]])-1</f>
        <v>2.201405152224778E-3</v>
      </c>
      <c r="AD473">
        <f>(Table2[[#This Row],[Day High]]/Table2[[#This Row],[Close Price]])-1</f>
        <v>2.5611066972005325E-2</v>
      </c>
      <c r="AE473">
        <f>(Table2[[#This Row],[Close Price]]/Table2[[#This Row],[Current Week Low]])-1</f>
        <v>3.3763188745603578E-3</v>
      </c>
      <c r="AF473">
        <f>(Table2[[#This Row],[Current Week High]]/Table2[[#This Row],[Close Price]])-1</f>
        <v>2.5611066972005325E-2</v>
      </c>
      <c r="AG473">
        <f>(Table2[[#This Row],[Close Price]]/Table2[[#This Row],[Current Month Low]])-1</f>
        <v>0.14852388620504553</v>
      </c>
      <c r="AH473">
        <f>(Table2[[#This Row],[Current Month High]]/Table2[[#This Row],[Close Price]])-1</f>
        <v>4.9212506426134617E-2</v>
      </c>
      <c r="AI473">
        <v>11.0202364817497</v>
      </c>
      <c r="AJ473">
        <v>57.0998531571218</v>
      </c>
      <c r="AK473" t="str">
        <f>IF(AND(Table2[[#This Row],[20D EMA]]&gt;Table2[[#This Row],[50D EMA]],Table2[[#This Row],[50D EMA]]&gt;Table2[[#This Row],[200D EMA]]),"Uptrend","Downtrend/NoTrend")</f>
        <v>Uptrend</v>
      </c>
      <c r="AL473">
        <v>-0.08</v>
      </c>
      <c r="AM473" t="s">
        <v>3034</v>
      </c>
      <c r="AN473">
        <v>2.48</v>
      </c>
      <c r="AO473" t="s">
        <v>3033</v>
      </c>
      <c r="AP473">
        <v>2.3408148416298E-2</v>
      </c>
      <c r="AQ473">
        <f>(Table2[[#This Row],[Sharpe Ratio]]-AVERAGE(Table2[Sharpe Ratio]))/_xlfn.STDEV.P(Table2[Sharpe Ratio])</f>
        <v>-0.38228551083740653</v>
      </c>
      <c r="AR4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-1.3178487066695932</v>
      </c>
      <c r="AS473">
        <f>_xlfn.RANK.AVG(Table2[[#This Row],[1Y Return vs Nifty Z-Score]],Table2[1Y Return vs Nifty Z-Score])</f>
        <v>580</v>
      </c>
      <c r="AT473">
        <f>_xlfn.RANK.AVG(Table2[[#This Row],[6M Return vs Nifty Z-Score]],Table2[6M Return vs Nifty Z-Score])</f>
        <v>332</v>
      </c>
      <c r="AU473">
        <f>_xlfn.RANK.AVG(Table2[[#This Row],[Sharpe Ratio Z-Score]],Table2[Sharpe Ratio Z-Score])</f>
        <v>438</v>
      </c>
      <c r="AV473">
        <f>(Table2[[#This Row],[Rank 1Y]]+Table2[[#This Row],[Rank 6M]]+Table2[[#This Row],[Rank Sharpe]])/3</f>
        <v>450</v>
      </c>
    </row>
    <row r="474" spans="1:48" x14ac:dyDescent="0.3">
      <c r="A474" t="s">
        <v>524</v>
      </c>
      <c r="B474" t="s">
        <v>525</v>
      </c>
      <c r="C474" t="s">
        <v>2992</v>
      </c>
      <c r="D474" t="s">
        <v>196</v>
      </c>
      <c r="E474">
        <v>37175.734010940003</v>
      </c>
      <c r="F474">
        <v>640.1</v>
      </c>
      <c r="G474">
        <v>-3.7344342483249302</v>
      </c>
      <c r="H474">
        <f>(Table2[[#This Row],[1Y Return vs Nifty]]-AVERAGE(Table2[1Y Return vs Nifty]))/_xlfn.STDEV.P(Table2[1Y Return vs Nifty])</f>
        <v>-0.57633713761870087</v>
      </c>
      <c r="I474">
        <v>-3.9318664621590398</v>
      </c>
      <c r="J474">
        <f>(Table2[[#This Row],[1M Return vs Nifty]]-AVERAGE(Table2[1M Return vs Nifty]))/_xlfn.STDEV.P(Table2[1M Return vs Nifty])</f>
        <v>-0.63717730637172054</v>
      </c>
      <c r="K474">
        <v>-0.74002366136085096</v>
      </c>
      <c r="L474">
        <f>(Table2[[#This Row],[6M Return vs Nifty]]-AVERAGE(Table2[6M Return vs Nifty]))/_xlfn.STDEV.P(Table2[6M Return vs Nifty])</f>
        <v>-0.40413349605188525</v>
      </c>
      <c r="M474">
        <v>-4.4772200187779596</v>
      </c>
      <c r="N474">
        <f>(Table2[[#This Row],[1W Return vs Nifty]]-AVERAGE(Table2[1W Return vs Nifty]))/_xlfn.STDEV.P(Table2[1W Return vs Nifty])</f>
        <v>-0.65178449202457378</v>
      </c>
      <c r="O474">
        <v>641.09</v>
      </c>
      <c r="P474">
        <v>639.89141434291605</v>
      </c>
      <c r="Q474">
        <v>612.22644184559795</v>
      </c>
      <c r="R474">
        <v>42.113345123207601</v>
      </c>
      <c r="S474">
        <f>(Table2[[#This Row],[Close Price]]-Table2[[#This Row],[20D EMA]])/Table2[[#This Row],[20D EMA]]</f>
        <v>-1.5442449578062503E-3</v>
      </c>
      <c r="T474">
        <f>(Table2[[#This Row],[Close Price]]-Table2[[#This Row],[50D EMA]])/Table2[[#This Row],[50D EMA]]</f>
        <v>3.2597039498984728E-4</v>
      </c>
      <c r="U474">
        <f>(Table2[[#This Row],[Close Price]]-Table2[[#This Row],[200D EMA]])/Table2[[#This Row],[200D EMA]]</f>
        <v>4.5528184098640616E-2</v>
      </c>
      <c r="V474">
        <v>0.70708379020141598</v>
      </c>
      <c r="W474">
        <v>629.04999999999995</v>
      </c>
      <c r="X474">
        <v>648</v>
      </c>
      <c r="Y474">
        <v>625.1</v>
      </c>
      <c r="Z474">
        <v>648</v>
      </c>
      <c r="AA474">
        <v>605</v>
      </c>
      <c r="AB474">
        <v>676</v>
      </c>
      <c r="AC474">
        <f>(Table2[[#This Row],[Close Price]]/Table2[[#This Row],[Day Low]])-1</f>
        <v>1.7566171210555703E-2</v>
      </c>
      <c r="AD474">
        <f>(Table2[[#This Row],[Day High]]/Table2[[#This Row],[Close Price]])-1</f>
        <v>1.2341821590376556E-2</v>
      </c>
      <c r="AE474">
        <f>(Table2[[#This Row],[Close Price]]/Table2[[#This Row],[Current Week Low]])-1</f>
        <v>2.3996160614301765E-2</v>
      </c>
      <c r="AF474">
        <f>(Table2[[#This Row],[Current Week High]]/Table2[[#This Row],[Close Price]])-1</f>
        <v>1.2341821590376556E-2</v>
      </c>
      <c r="AG474">
        <f>(Table2[[#This Row],[Close Price]]/Table2[[#This Row],[Current Month Low]])-1</f>
        <v>5.8016528925619815E-2</v>
      </c>
      <c r="AH474">
        <f>(Table2[[#This Row],[Current Month High]]/Table2[[#This Row],[Close Price]])-1</f>
        <v>5.6084986720824848E-2</v>
      </c>
      <c r="AI474">
        <v>12.302765192938599</v>
      </c>
      <c r="AJ474">
        <v>31.141159598442901</v>
      </c>
      <c r="AK474" t="str">
        <f>IF(AND(Table2[[#This Row],[20D EMA]]&gt;Table2[[#This Row],[50D EMA]],Table2[[#This Row],[50D EMA]]&gt;Table2[[#This Row],[200D EMA]]),"Uptrend","Downtrend/NoTrend")</f>
        <v>Uptrend</v>
      </c>
      <c r="AL474">
        <v>-0.16</v>
      </c>
      <c r="AM474" t="s">
        <v>3034</v>
      </c>
      <c r="AN474">
        <v>-3.66</v>
      </c>
      <c r="AO474" t="s">
        <v>3034</v>
      </c>
      <c r="AP474">
        <v>4.1336431175201999E-2</v>
      </c>
      <c r="AQ474">
        <f>(Table2[[#This Row],[Sharpe Ratio]]-AVERAGE(Table2[Sharpe Ratio]))/_xlfn.STDEV.P(Table2[Sharpe Ratio])</f>
        <v>-0.17931664830010297</v>
      </c>
      <c r="AR4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-2.4487490803669831</v>
      </c>
      <c r="AS474">
        <f>_xlfn.RANK.AVG(Table2[[#This Row],[1Y Return vs Nifty Z-Score]],Table2[1Y Return vs Nifty Z-Score])</f>
        <v>521</v>
      </c>
      <c r="AT474">
        <f>_xlfn.RANK.AVG(Table2[[#This Row],[6M Return vs Nifty Z-Score]],Table2[6M Return vs Nifty Z-Score])</f>
        <v>440</v>
      </c>
      <c r="AU474">
        <f>_xlfn.RANK.AVG(Table2[[#This Row],[Sharpe Ratio Z-Score]],Table2[Sharpe Ratio Z-Score])</f>
        <v>390</v>
      </c>
      <c r="AV474">
        <f>(Table2[[#This Row],[Rank 1Y]]+Table2[[#This Row],[Rank 6M]]+Table2[[#This Row],[Rank Sharpe]])/3</f>
        <v>450.33333333333331</v>
      </c>
    </row>
    <row r="475" spans="1:48" x14ac:dyDescent="0.3">
      <c r="A475" t="s">
        <v>843</v>
      </c>
      <c r="B475" t="s">
        <v>844</v>
      </c>
      <c r="C475" t="s">
        <v>2994</v>
      </c>
      <c r="D475" t="s">
        <v>281</v>
      </c>
      <c r="E475">
        <v>17656.008061709999</v>
      </c>
      <c r="F475">
        <v>352.2</v>
      </c>
      <c r="G475">
        <v>-1.9374796139841099</v>
      </c>
      <c r="H475">
        <f>(Table2[[#This Row],[1Y Return vs Nifty]]-AVERAGE(Table2[1Y Return vs Nifty]))/_xlfn.STDEV.P(Table2[1Y Return vs Nifty])</f>
        <v>-0.55502504746743142</v>
      </c>
      <c r="I475">
        <v>-7.9507465157634396</v>
      </c>
      <c r="J475">
        <f>(Table2[[#This Row],[1M Return vs Nifty]]-AVERAGE(Table2[1M Return vs Nifty]))/_xlfn.STDEV.P(Table2[1M Return vs Nifty])</f>
        <v>-1.0247866110437975</v>
      </c>
      <c r="K475">
        <v>-23.249330697889299</v>
      </c>
      <c r="L475">
        <f>(Table2[[#This Row],[6M Return vs Nifty]]-AVERAGE(Table2[6M Return vs Nifty]))/_xlfn.STDEV.P(Table2[6M Return vs Nifty])</f>
        <v>-1.0868681527538289</v>
      </c>
      <c r="M475">
        <v>-1.58476218768641</v>
      </c>
      <c r="N475">
        <f>(Table2[[#This Row],[1W Return vs Nifty]]-AVERAGE(Table2[1W Return vs Nifty]))/_xlfn.STDEV.P(Table2[1W Return vs Nifty])</f>
        <v>-1.4708378020858792E-2</v>
      </c>
      <c r="O475">
        <v>358.59</v>
      </c>
      <c r="P475">
        <v>372.88749696232702</v>
      </c>
      <c r="Q475">
        <v>375.85680032349001</v>
      </c>
      <c r="R475">
        <v>45.493969823695998</v>
      </c>
      <c r="S475">
        <f>(Table2[[#This Row],[Close Price]]-Table2[[#This Row],[20D EMA]])/Table2[[#This Row],[20D EMA]]</f>
        <v>-1.7819794193926174E-2</v>
      </c>
      <c r="T475">
        <f>(Table2[[#This Row],[Close Price]]-Table2[[#This Row],[50D EMA]])/Table2[[#This Row],[50D EMA]]</f>
        <v>-5.5479191796063622E-2</v>
      </c>
      <c r="U475">
        <f>(Table2[[#This Row],[Close Price]]-Table2[[#This Row],[200D EMA]])/Table2[[#This Row],[200D EMA]]</f>
        <v>-6.2940993227019529E-2</v>
      </c>
      <c r="V475">
        <v>1.3702179120962199</v>
      </c>
      <c r="W475">
        <v>350.6</v>
      </c>
      <c r="X475">
        <v>355.7</v>
      </c>
      <c r="Y475">
        <v>350.6</v>
      </c>
      <c r="Z475">
        <v>387.7</v>
      </c>
      <c r="AA475">
        <v>311.10000000000002</v>
      </c>
      <c r="AB475">
        <v>387.7</v>
      </c>
      <c r="AC475">
        <f>(Table2[[#This Row],[Close Price]]/Table2[[#This Row],[Day Low]])-1</f>
        <v>4.5636052481459188E-3</v>
      </c>
      <c r="AD475">
        <f>(Table2[[#This Row],[Day High]]/Table2[[#This Row],[Close Price]])-1</f>
        <v>9.9375354911981351E-3</v>
      </c>
      <c r="AE475">
        <f>(Table2[[#This Row],[Close Price]]/Table2[[#This Row],[Current Week Low]])-1</f>
        <v>4.5636052481459188E-3</v>
      </c>
      <c r="AF475">
        <f>(Table2[[#This Row],[Current Week High]]/Table2[[#This Row],[Close Price]])-1</f>
        <v>0.10079500283929588</v>
      </c>
      <c r="AG475">
        <f>(Table2[[#This Row],[Close Price]]/Table2[[#This Row],[Current Month Low]])-1</f>
        <v>0.13211186113789775</v>
      </c>
      <c r="AH475">
        <f>(Table2[[#This Row],[Current Month High]]/Table2[[#This Row],[Close Price]])-1</f>
        <v>0.10079500283929588</v>
      </c>
      <c r="AI475">
        <v>58.432708688245299</v>
      </c>
      <c r="AJ475">
        <v>26.690647482014299</v>
      </c>
      <c r="AK475" t="str">
        <f>IF(AND(Table2[[#This Row],[20D EMA]]&gt;Table2[[#This Row],[50D EMA]],Table2[[#This Row],[50D EMA]]&gt;Table2[[#This Row],[200D EMA]]),"Uptrend","Downtrend/NoTrend")</f>
        <v>Downtrend/NoTrend</v>
      </c>
      <c r="AL475">
        <v>-0.25</v>
      </c>
      <c r="AM475" t="s">
        <v>3034</v>
      </c>
      <c r="AN475">
        <v>-2.2200000000000002</v>
      </c>
      <c r="AO475" t="s">
        <v>3034</v>
      </c>
      <c r="AP475">
        <v>0.115052644041427</v>
      </c>
      <c r="AQ475">
        <f>(Table2[[#This Row],[Sharpe Ratio]]-AVERAGE(Table2[Sharpe Ratio]))/_xlfn.STDEV.P(Table2[Sharpe Ratio])</f>
        <v>0.65523600112107894</v>
      </c>
      <c r="AR4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5">
        <f>_xlfn.RANK.AVG(Table2[[#This Row],[1Y Return vs Nifty Z-Score]],Table2[1Y Return vs Nifty Z-Score])</f>
        <v>510</v>
      </c>
      <c r="AT475">
        <f>_xlfn.RANK.AVG(Table2[[#This Row],[6M Return vs Nifty Z-Score]],Table2[6M Return vs Nifty Z-Score])</f>
        <v>663</v>
      </c>
      <c r="AU475">
        <f>_xlfn.RANK.AVG(Table2[[#This Row],[Sharpe Ratio Z-Score]],Table2[Sharpe Ratio Z-Score])</f>
        <v>179</v>
      </c>
      <c r="AV475">
        <f>(Table2[[#This Row],[Rank 1Y]]+Table2[[#This Row],[Rank 6M]]+Table2[[#This Row],[Rank Sharpe]])/3</f>
        <v>450.66666666666669</v>
      </c>
    </row>
    <row r="476" spans="1:48" x14ac:dyDescent="0.3">
      <c r="A476" t="s">
        <v>1267</v>
      </c>
      <c r="B476" t="s">
        <v>1268</v>
      </c>
      <c r="C476" t="s">
        <v>2995</v>
      </c>
      <c r="D476" t="s">
        <v>216</v>
      </c>
      <c r="E476">
        <v>8481.7483985599993</v>
      </c>
      <c r="F476">
        <v>2206.1</v>
      </c>
      <c r="G476">
        <v>8.3229404902238304</v>
      </c>
      <c r="H476">
        <f>(Table2[[#This Row],[1Y Return vs Nifty]]-AVERAGE(Table2[1Y Return vs Nifty]))/_xlfn.STDEV.P(Table2[1Y Return vs Nifty])</f>
        <v>-0.43333527630022967</v>
      </c>
      <c r="I476">
        <v>-7.88877407451512</v>
      </c>
      <c r="J476">
        <f>(Table2[[#This Row],[1M Return vs Nifty]]-AVERAGE(Table2[1M Return vs Nifty]))/_xlfn.STDEV.P(Table2[1M Return vs Nifty])</f>
        <v>-1.0188095491408058</v>
      </c>
      <c r="K476">
        <v>11.3624462036266</v>
      </c>
      <c r="L476">
        <f>(Table2[[#This Row],[6M Return vs Nifty]]-AVERAGE(Table2[6M Return vs Nifty]))/_xlfn.STDEV.P(Table2[6M Return vs Nifty])</f>
        <v>-3.705086684838E-2</v>
      </c>
      <c r="M476">
        <v>-1.1921555493856899</v>
      </c>
      <c r="N476">
        <f>(Table2[[#This Row],[1W Return vs Nifty]]-AVERAGE(Table2[1W Return vs Nifty]))/_xlfn.STDEV.P(Table2[1W Return vs Nifty])</f>
        <v>7.1764900438760076E-2</v>
      </c>
      <c r="O476">
        <v>2244.8200000000002</v>
      </c>
      <c r="P476">
        <v>2229.69972428958</v>
      </c>
      <c r="Q476">
        <v>1941.7397514035899</v>
      </c>
      <c r="R476">
        <v>42.1952518703159</v>
      </c>
      <c r="S476">
        <f>(Table2[[#This Row],[Close Price]]-Table2[[#This Row],[20D EMA]])/Table2[[#This Row],[20D EMA]]</f>
        <v>-1.7248598996801638E-2</v>
      </c>
      <c r="T476">
        <f>(Table2[[#This Row],[Close Price]]-Table2[[#This Row],[50D EMA]])/Table2[[#This Row],[50D EMA]]</f>
        <v>-1.0584261204543742E-2</v>
      </c>
      <c r="U476">
        <f>(Table2[[#This Row],[Close Price]]-Table2[[#This Row],[200D EMA]])/Table2[[#This Row],[200D EMA]]</f>
        <v>0.13614607642724352</v>
      </c>
      <c r="V476">
        <v>0.37093375327350198</v>
      </c>
      <c r="W476">
        <v>2186</v>
      </c>
      <c r="X476">
        <v>2215.9499999999998</v>
      </c>
      <c r="Y476">
        <v>2179</v>
      </c>
      <c r="Z476">
        <v>2300</v>
      </c>
      <c r="AA476">
        <v>1927.45</v>
      </c>
      <c r="AB476">
        <v>2408</v>
      </c>
      <c r="AC476">
        <f>(Table2[[#This Row],[Close Price]]/Table2[[#This Row],[Day Low]])-1</f>
        <v>9.1948764867337829E-3</v>
      </c>
      <c r="AD476">
        <f>(Table2[[#This Row],[Day High]]/Table2[[#This Row],[Close Price]])-1</f>
        <v>4.4648927972439356E-3</v>
      </c>
      <c r="AE476">
        <f>(Table2[[#This Row],[Close Price]]/Table2[[#This Row],[Current Week Low]])-1</f>
        <v>1.2436897659476864E-2</v>
      </c>
      <c r="AF476">
        <f>(Table2[[#This Row],[Current Week High]]/Table2[[#This Row],[Close Price]])-1</f>
        <v>4.2563800371696603E-2</v>
      </c>
      <c r="AG476">
        <f>(Table2[[#This Row],[Close Price]]/Table2[[#This Row],[Current Month Low]])-1</f>
        <v>0.14456924952657646</v>
      </c>
      <c r="AH476">
        <f>(Table2[[#This Row],[Current Month High]]/Table2[[#This Row],[Close Price]])-1</f>
        <v>9.1518970128280808E-2</v>
      </c>
      <c r="AI476">
        <v>24.337065409546199</v>
      </c>
      <c r="AJ476">
        <v>50.906354743826498</v>
      </c>
      <c r="AK476" t="str">
        <f>IF(AND(Table2[[#This Row],[20D EMA]]&gt;Table2[[#This Row],[50D EMA]],Table2[[#This Row],[50D EMA]]&gt;Table2[[#This Row],[200D EMA]]),"Uptrend","Downtrend/NoTrend")</f>
        <v>Uptrend</v>
      </c>
      <c r="AL476">
        <v>-0.01</v>
      </c>
      <c r="AM476" t="s">
        <v>3034</v>
      </c>
      <c r="AN476">
        <v>1.18</v>
      </c>
      <c r="AO476" t="s">
        <v>3033</v>
      </c>
      <c r="AP476">
        <v>-1.9749191843585999E-2</v>
      </c>
      <c r="AQ476">
        <f>(Table2[[#This Row],[Sharpe Ratio]]-AVERAGE(Table2[Sharpe Ratio]))/_xlfn.STDEV.P(Table2[Sharpe Ratio])</f>
        <v>-0.87087643616368293</v>
      </c>
      <c r="AR4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-2.2883072280143382</v>
      </c>
      <c r="AS476">
        <f>_xlfn.RANK.AVG(Table2[[#This Row],[1Y Return vs Nifty Z-Score]],Table2[1Y Return vs Nifty Z-Score])</f>
        <v>446</v>
      </c>
      <c r="AT476">
        <f>_xlfn.RANK.AVG(Table2[[#This Row],[6M Return vs Nifty Z-Score]],Table2[6M Return vs Nifty Z-Score])</f>
        <v>317</v>
      </c>
      <c r="AU476">
        <f>_xlfn.RANK.AVG(Table2[[#This Row],[Sharpe Ratio Z-Score]],Table2[Sharpe Ratio Z-Score])</f>
        <v>590</v>
      </c>
      <c r="AV476">
        <f>(Table2[[#This Row],[Rank 1Y]]+Table2[[#This Row],[Rank 6M]]+Table2[[#This Row],[Rank Sharpe]])/3</f>
        <v>451</v>
      </c>
    </row>
    <row r="477" spans="1:48" x14ac:dyDescent="0.3">
      <c r="A477" t="s">
        <v>1810</v>
      </c>
      <c r="B477" t="s">
        <v>1811</v>
      </c>
      <c r="C477" t="s">
        <v>2990</v>
      </c>
      <c r="D477" t="s">
        <v>179</v>
      </c>
      <c r="E477">
        <v>3779.1807901980001</v>
      </c>
      <c r="F477">
        <v>265.24</v>
      </c>
      <c r="G477">
        <v>11.7524709750556</v>
      </c>
      <c r="H477">
        <f>(Table2[[#This Row],[1Y Return vs Nifty]]-AVERAGE(Table2[1Y Return vs Nifty]))/_xlfn.STDEV.P(Table2[1Y Return vs Nifty])</f>
        <v>-0.39266064741841966</v>
      </c>
      <c r="I477">
        <v>6.4416958509469797</v>
      </c>
      <c r="J477">
        <f>(Table2[[#This Row],[1M Return vs Nifty]]-AVERAGE(Table2[1M Return vs Nifty]))/_xlfn.STDEV.P(Table2[1M Return vs Nifty])</f>
        <v>0.36332263926594183</v>
      </c>
      <c r="K477">
        <v>14.2657725097307</v>
      </c>
      <c r="L477">
        <f>(Table2[[#This Row],[6M Return vs Nifty]]-AVERAGE(Table2[6M Return vs Nifty]))/_xlfn.STDEV.P(Table2[6M Return vs Nifty])</f>
        <v>5.1010550843197874E-2</v>
      </c>
      <c r="M477">
        <v>-3.09168817882323</v>
      </c>
      <c r="N477">
        <f>(Table2[[#This Row],[1W Return vs Nifty]]-AVERAGE(Table2[1W Return vs Nifty]))/_xlfn.STDEV.P(Table2[1W Return vs Nifty])</f>
        <v>-0.34661522354342567</v>
      </c>
      <c r="O477">
        <v>256.32</v>
      </c>
      <c r="P477">
        <v>246.139933308216</v>
      </c>
      <c r="Q477">
        <v>228.24396473269499</v>
      </c>
      <c r="R477">
        <v>61.914476243434997</v>
      </c>
      <c r="S477">
        <f>(Table2[[#This Row],[Close Price]]-Table2[[#This Row],[20D EMA]])/Table2[[#This Row],[20D EMA]]</f>
        <v>3.4800249687890202E-2</v>
      </c>
      <c r="T477">
        <f>(Table2[[#This Row],[Close Price]]-Table2[[#This Row],[50D EMA]])/Table2[[#This Row],[50D EMA]]</f>
        <v>7.7598406869912234E-2</v>
      </c>
      <c r="U477">
        <f>(Table2[[#This Row],[Close Price]]-Table2[[#This Row],[200D EMA]])/Table2[[#This Row],[200D EMA]]</f>
        <v>0.16208987304716888</v>
      </c>
      <c r="V477">
        <v>1.2397200232438399</v>
      </c>
      <c r="W477">
        <v>264.14999999999998</v>
      </c>
      <c r="X477">
        <v>267.99</v>
      </c>
      <c r="Y477">
        <v>263.39999999999998</v>
      </c>
      <c r="Z477">
        <v>273.39999999999998</v>
      </c>
      <c r="AA477">
        <v>220</v>
      </c>
      <c r="AB477">
        <v>274.45</v>
      </c>
      <c r="AC477">
        <f>(Table2[[#This Row],[Close Price]]/Table2[[#This Row],[Day Low]])-1</f>
        <v>4.1264433087262464E-3</v>
      </c>
      <c r="AD477">
        <f>(Table2[[#This Row],[Day High]]/Table2[[#This Row],[Close Price]])-1</f>
        <v>1.0367968632182256E-2</v>
      </c>
      <c r="AE477">
        <f>(Table2[[#This Row],[Close Price]]/Table2[[#This Row],[Current Week Low]])-1</f>
        <v>6.9855732725894182E-3</v>
      </c>
      <c r="AF477">
        <f>(Table2[[#This Row],[Current Week High]]/Table2[[#This Row],[Close Price]])-1</f>
        <v>3.0764590559493099E-2</v>
      </c>
      <c r="AG477">
        <f>(Table2[[#This Row],[Close Price]]/Table2[[#This Row],[Current Month Low]])-1</f>
        <v>0.20563636363636362</v>
      </c>
      <c r="AH477">
        <f>(Table2[[#This Row],[Current Month High]]/Table2[[#This Row],[Close Price]])-1</f>
        <v>3.472326949178095E-2</v>
      </c>
      <c r="AI477">
        <v>3.4723269491780901</v>
      </c>
      <c r="AJ477">
        <v>41.235356762513298</v>
      </c>
      <c r="AK477" t="str">
        <f>IF(AND(Table2[[#This Row],[20D EMA]]&gt;Table2[[#This Row],[50D EMA]],Table2[[#This Row],[50D EMA]]&gt;Table2[[#This Row],[200D EMA]]),"Uptrend","Downtrend/NoTrend")</f>
        <v>Uptrend</v>
      </c>
      <c r="AL477">
        <v>0.08</v>
      </c>
      <c r="AM477" t="s">
        <v>3033</v>
      </c>
      <c r="AN477">
        <v>4.34</v>
      </c>
      <c r="AO477" t="s">
        <v>3033</v>
      </c>
      <c r="AP477">
        <v>-6.0478234910884998E-2</v>
      </c>
      <c r="AQ477">
        <f>(Table2[[#This Row],[Sharpe Ratio]]-AVERAGE(Table2[Sharpe Ratio]))/_xlfn.STDEV.P(Table2[Sharpe Ratio])</f>
        <v>-1.33197623332618</v>
      </c>
      <c r="AR4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-1.6569189141788856</v>
      </c>
      <c r="AS477">
        <f>_xlfn.RANK.AVG(Table2[[#This Row],[1Y Return vs Nifty Z-Score]],Table2[1Y Return vs Nifty Z-Score])</f>
        <v>423</v>
      </c>
      <c r="AT477">
        <f>_xlfn.RANK.AVG(Table2[[#This Row],[6M Return vs Nifty Z-Score]],Table2[6M Return vs Nifty Z-Score])</f>
        <v>285</v>
      </c>
      <c r="AU477">
        <f>_xlfn.RANK.AVG(Table2[[#This Row],[Sharpe Ratio Z-Score]],Table2[Sharpe Ratio Z-Score])</f>
        <v>654</v>
      </c>
      <c r="AV477">
        <f>(Table2[[#This Row],[Rank 1Y]]+Table2[[#This Row],[Rank 6M]]+Table2[[#This Row],[Rank Sharpe]])/3</f>
        <v>454</v>
      </c>
    </row>
    <row r="478" spans="1:48" x14ac:dyDescent="0.3">
      <c r="A478" t="s">
        <v>632</v>
      </c>
      <c r="B478" t="s">
        <v>633</v>
      </c>
      <c r="C478" t="s">
        <v>3002</v>
      </c>
      <c r="D478" t="s">
        <v>373</v>
      </c>
      <c r="E478">
        <v>28611.708740419999</v>
      </c>
      <c r="F478">
        <v>6542.5</v>
      </c>
      <c r="G478">
        <v>24.0252410281058</v>
      </c>
      <c r="H478">
        <f>(Table2[[#This Row],[1Y Return vs Nifty]]-AVERAGE(Table2[1Y Return vs Nifty]))/_xlfn.STDEV.P(Table2[1Y Return vs Nifty])</f>
        <v>-0.24710417271512053</v>
      </c>
      <c r="I478">
        <v>16.768134898466698</v>
      </c>
      <c r="J478">
        <f>(Table2[[#This Row],[1M Return vs Nifty]]-AVERAGE(Table2[1M Return vs Nifty]))/_xlfn.STDEV.P(Table2[1M Return vs Nifty])</f>
        <v>1.3592776828502569</v>
      </c>
      <c r="K478">
        <v>4.4177540431515503</v>
      </c>
      <c r="L478">
        <f>(Table2[[#This Row],[6M Return vs Nifty]]-AVERAGE(Table2[6M Return vs Nifty]))/_xlfn.STDEV.P(Table2[6M Return vs Nifty])</f>
        <v>-0.24769182573655119</v>
      </c>
      <c r="M478">
        <v>1.6745538231188399</v>
      </c>
      <c r="N478">
        <f>(Table2[[#This Row],[1W Return vs Nifty]]-AVERAGE(Table2[1W Return vs Nifty]))/_xlfn.STDEV.P(Table2[1W Return vs Nifty])</f>
        <v>0.70316980715230204</v>
      </c>
      <c r="O478">
        <v>6011.2</v>
      </c>
      <c r="P478">
        <v>5724.1492707033103</v>
      </c>
      <c r="Q478">
        <v>5423.7398574775298</v>
      </c>
      <c r="R478">
        <v>67.575999831570897</v>
      </c>
      <c r="S478">
        <f>(Table2[[#This Row],[Close Price]]-Table2[[#This Row],[20D EMA]])/Table2[[#This Row],[20D EMA]]</f>
        <v>8.8385014639339926E-2</v>
      </c>
      <c r="T478">
        <f>(Table2[[#This Row],[Close Price]]-Table2[[#This Row],[50D EMA]])/Table2[[#This Row],[50D EMA]]</f>
        <v>0.14296460322673263</v>
      </c>
      <c r="U478">
        <f>(Table2[[#This Row],[Close Price]]-Table2[[#This Row],[200D EMA]])/Table2[[#This Row],[200D EMA]]</f>
        <v>0.20627098126398391</v>
      </c>
      <c r="V478">
        <v>1.9382797311984299</v>
      </c>
      <c r="W478">
        <v>6301</v>
      </c>
      <c r="X478">
        <v>6569.85</v>
      </c>
      <c r="Y478">
        <v>6280.95</v>
      </c>
      <c r="Z478">
        <v>6655</v>
      </c>
      <c r="AA478">
        <v>4926.6000000000004</v>
      </c>
      <c r="AB478">
        <v>6670</v>
      </c>
      <c r="AC478">
        <f>(Table2[[#This Row],[Close Price]]/Table2[[#This Row],[Day Low]])-1</f>
        <v>3.8327249642913896E-2</v>
      </c>
      <c r="AD478">
        <f>(Table2[[#This Row],[Day High]]/Table2[[#This Row],[Close Price]])-1</f>
        <v>4.1803591899121084E-3</v>
      </c>
      <c r="AE478">
        <f>(Table2[[#This Row],[Close Price]]/Table2[[#This Row],[Current Week Low]])-1</f>
        <v>4.1641789856629918E-2</v>
      </c>
      <c r="AF478">
        <f>(Table2[[#This Row],[Current Week High]]/Table2[[#This Row],[Close Price]])-1</f>
        <v>1.7195261750095447E-2</v>
      </c>
      <c r="AG478">
        <f>(Table2[[#This Row],[Close Price]]/Table2[[#This Row],[Current Month Low]])-1</f>
        <v>0.32799496610238288</v>
      </c>
      <c r="AH478">
        <f>(Table2[[#This Row],[Current Month High]]/Table2[[#This Row],[Close Price]])-1</f>
        <v>1.9487963316774826E-2</v>
      </c>
      <c r="AI478">
        <v>1.9487963316774799</v>
      </c>
      <c r="AJ478">
        <v>53.0409356725146</v>
      </c>
      <c r="AK478" t="str">
        <f>IF(AND(Table2[[#This Row],[20D EMA]]&gt;Table2[[#This Row],[50D EMA]],Table2[[#This Row],[50D EMA]]&gt;Table2[[#This Row],[200D EMA]]),"Uptrend","Downtrend/NoTrend")</f>
        <v>Uptrend</v>
      </c>
      <c r="AL478">
        <v>0.14000000000000001</v>
      </c>
      <c r="AM478" t="s">
        <v>3033</v>
      </c>
      <c r="AN478">
        <v>14.8</v>
      </c>
      <c r="AO478" t="s">
        <v>3033</v>
      </c>
      <c r="AP478">
        <v>-3.9753567887914003E-2</v>
      </c>
      <c r="AQ478">
        <f>(Table2[[#This Row],[Sharpe Ratio]]-AVERAGE(Table2[Sharpe Ratio]))/_xlfn.STDEV.P(Table2[Sharpe Ratio])</f>
        <v>-1.0973490719474546</v>
      </c>
      <c r="AR4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0.4703024196034325</v>
      </c>
      <c r="AS478">
        <f>_xlfn.RANK.AVG(Table2[[#This Row],[1Y Return vs Nifty Z-Score]],Table2[1Y Return vs Nifty Z-Score])</f>
        <v>361</v>
      </c>
      <c r="AT478">
        <f>_xlfn.RANK.AVG(Table2[[#This Row],[6M Return vs Nifty Z-Score]],Table2[6M Return vs Nifty Z-Score])</f>
        <v>385</v>
      </c>
      <c r="AU478">
        <f>_xlfn.RANK.AVG(Table2[[#This Row],[Sharpe Ratio Z-Score]],Table2[Sharpe Ratio Z-Score])</f>
        <v>620</v>
      </c>
      <c r="AV478">
        <f>(Table2[[#This Row],[Rank 1Y]]+Table2[[#This Row],[Rank 6M]]+Table2[[#This Row],[Rank Sharpe]])/3</f>
        <v>455.33333333333331</v>
      </c>
    </row>
    <row r="479" spans="1:48" x14ac:dyDescent="0.3">
      <c r="A479" t="s">
        <v>1363</v>
      </c>
      <c r="B479" t="s">
        <v>1364</v>
      </c>
      <c r="C479" t="s">
        <v>2994</v>
      </c>
      <c r="D479" t="s">
        <v>62</v>
      </c>
      <c r="E479">
        <v>7541.3630908799996</v>
      </c>
      <c r="F479">
        <v>462.2</v>
      </c>
      <c r="G479">
        <v>15.0857945630255</v>
      </c>
      <c r="H479">
        <f>(Table2[[#This Row],[1Y Return vs Nifty]]-AVERAGE(Table2[1Y Return vs Nifty]))/_xlfn.STDEV.P(Table2[1Y Return vs Nifty])</f>
        <v>-0.35312704347953822</v>
      </c>
      <c r="I479">
        <v>-5.4076434324774496</v>
      </c>
      <c r="J479">
        <f>(Table2[[#This Row],[1M Return vs Nifty]]-AVERAGE(Table2[1M Return vs Nifty]))/_xlfn.STDEV.P(Table2[1M Return vs Nifty])</f>
        <v>-0.77951170742037901</v>
      </c>
      <c r="K479">
        <v>4.7509767622001799</v>
      </c>
      <c r="L479">
        <f>(Table2[[#This Row],[6M Return vs Nifty]]-AVERAGE(Table2[6M Return vs Nifty]))/_xlfn.STDEV.P(Table2[6M Return vs Nifty])</f>
        <v>-0.23758477542506184</v>
      </c>
      <c r="M479">
        <v>-0.78270785254313202</v>
      </c>
      <c r="N479">
        <f>(Table2[[#This Row],[1W Return vs Nifty]]-AVERAGE(Table2[1W Return vs Nifty]))/_xlfn.STDEV.P(Table2[1W Return vs Nifty])</f>
        <v>0.16194749352216178</v>
      </c>
      <c r="O479">
        <v>456.59</v>
      </c>
      <c r="P479">
        <v>453.17360904550998</v>
      </c>
      <c r="Q479">
        <v>418.819933407451</v>
      </c>
      <c r="R479">
        <v>63.257988092944203</v>
      </c>
      <c r="S479">
        <f>(Table2[[#This Row],[Close Price]]-Table2[[#This Row],[20D EMA]])/Table2[[#This Row],[20D EMA]]</f>
        <v>1.2286734269256912E-2</v>
      </c>
      <c r="T479">
        <f>(Table2[[#This Row],[Close Price]]-Table2[[#This Row],[50D EMA]])/Table2[[#This Row],[50D EMA]]</f>
        <v>1.9918174347137534E-2</v>
      </c>
      <c r="U479">
        <f>(Table2[[#This Row],[Close Price]]-Table2[[#This Row],[200D EMA]])/Table2[[#This Row],[200D EMA]]</f>
        <v>0.10357689100329061</v>
      </c>
      <c r="V479">
        <v>0.76970922828456101</v>
      </c>
      <c r="W479">
        <v>461.1</v>
      </c>
      <c r="X479">
        <v>466.75</v>
      </c>
      <c r="Y479">
        <v>457.55</v>
      </c>
      <c r="Z479">
        <v>473</v>
      </c>
      <c r="AA479">
        <v>405</v>
      </c>
      <c r="AB479">
        <v>473</v>
      </c>
      <c r="AC479">
        <f>(Table2[[#This Row],[Close Price]]/Table2[[#This Row],[Day Low]])-1</f>
        <v>2.3855996530035561E-3</v>
      </c>
      <c r="AD479">
        <f>(Table2[[#This Row],[Day High]]/Table2[[#This Row],[Close Price]])-1</f>
        <v>9.8442232799653695E-3</v>
      </c>
      <c r="AE479">
        <f>(Table2[[#This Row],[Close Price]]/Table2[[#This Row],[Current Week Low]])-1</f>
        <v>1.0162823735110793E-2</v>
      </c>
      <c r="AF479">
        <f>(Table2[[#This Row],[Current Week High]]/Table2[[#This Row],[Close Price]])-1</f>
        <v>2.3366508005192577E-2</v>
      </c>
      <c r="AG479">
        <f>(Table2[[#This Row],[Close Price]]/Table2[[#This Row],[Current Month Low]])-1</f>
        <v>0.14123456790123456</v>
      </c>
      <c r="AH479">
        <f>(Table2[[#This Row],[Current Month High]]/Table2[[#This Row],[Close Price]])-1</f>
        <v>2.3366508005192577E-2</v>
      </c>
      <c r="AI479">
        <v>6.0038944180008604</v>
      </c>
      <c r="AJ479">
        <v>50.774751264067802</v>
      </c>
      <c r="AK479" t="str">
        <f>IF(AND(Table2[[#This Row],[20D EMA]]&gt;Table2[[#This Row],[50D EMA]],Table2[[#This Row],[50D EMA]]&gt;Table2[[#This Row],[200D EMA]]),"Uptrend","Downtrend/NoTrend")</f>
        <v>Uptrend</v>
      </c>
      <c r="AL479">
        <v>0.02</v>
      </c>
      <c r="AM479" t="s">
        <v>3033</v>
      </c>
      <c r="AN479">
        <v>4.3499999999999996</v>
      </c>
      <c r="AO479" t="s">
        <v>3033</v>
      </c>
      <c r="AP479">
        <v>-8.8010127740580004E-3</v>
      </c>
      <c r="AQ479">
        <f>(Table2[[#This Row],[Sharpe Ratio]]-AVERAGE(Table2[Sharpe Ratio]))/_xlfn.STDEV.P(Table2[Sharpe Ratio])</f>
        <v>-0.74693040728407945</v>
      </c>
      <c r="AR4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-1.9552064400868967</v>
      </c>
      <c r="AS479">
        <f>_xlfn.RANK.AVG(Table2[[#This Row],[1Y Return vs Nifty Z-Score]],Table2[1Y Return vs Nifty Z-Score])</f>
        <v>413</v>
      </c>
      <c r="AT479">
        <f>_xlfn.RANK.AVG(Table2[[#This Row],[6M Return vs Nifty Z-Score]],Table2[6M Return vs Nifty Z-Score])</f>
        <v>382</v>
      </c>
      <c r="AU479">
        <f>_xlfn.RANK.AVG(Table2[[#This Row],[Sharpe Ratio Z-Score]],Table2[Sharpe Ratio Z-Score])</f>
        <v>573</v>
      </c>
      <c r="AV479">
        <f>(Table2[[#This Row],[Rank 1Y]]+Table2[[#This Row],[Rank 6M]]+Table2[[#This Row],[Rank Sharpe]])/3</f>
        <v>456</v>
      </c>
    </row>
    <row r="480" spans="1:48" x14ac:dyDescent="0.3">
      <c r="A480" t="s">
        <v>1790</v>
      </c>
      <c r="B480" t="s">
        <v>1791</v>
      </c>
      <c r="C480" t="s">
        <v>2995</v>
      </c>
      <c r="D480" t="s">
        <v>129</v>
      </c>
      <c r="E480">
        <v>3881.09438783</v>
      </c>
      <c r="F480">
        <v>224.93</v>
      </c>
      <c r="G480">
        <v>4.1263700517937902</v>
      </c>
      <c r="H480">
        <f>(Table2[[#This Row],[1Y Return vs Nifty]]-AVERAGE(Table2[1Y Return vs Nifty]))/_xlfn.STDEV.P(Table2[1Y Return vs Nifty])</f>
        <v>-0.4831070878979008</v>
      </c>
      <c r="I480">
        <v>-2.9752401795938601</v>
      </c>
      <c r="J480">
        <f>(Table2[[#This Row],[1M Return vs Nifty]]-AVERAGE(Table2[1M Return vs Nifty]))/_xlfn.STDEV.P(Table2[1M Return vs Nifty])</f>
        <v>-0.54491348081077406</v>
      </c>
      <c r="K480">
        <v>-17.7369925551052</v>
      </c>
      <c r="L480">
        <f>(Table2[[#This Row],[6M Return vs Nifty]]-AVERAGE(Table2[6M Return vs Nifty]))/_xlfn.STDEV.P(Table2[6M Return vs Nifty])</f>
        <v>-0.91967223315349078</v>
      </c>
      <c r="M480">
        <v>-0.97700733710683296</v>
      </c>
      <c r="N480">
        <f>(Table2[[#This Row],[1W Return vs Nifty]]-AVERAGE(Table2[1W Return vs Nifty]))/_xlfn.STDEV.P(Table2[1W Return vs Nifty])</f>
        <v>0.11915220736511029</v>
      </c>
      <c r="O480">
        <v>218.87</v>
      </c>
      <c r="P480">
        <v>219.17572368930101</v>
      </c>
      <c r="Q480">
        <v>216.805704756474</v>
      </c>
      <c r="R480">
        <v>51.465990479903702</v>
      </c>
      <c r="S480">
        <f>(Table2[[#This Row],[Close Price]]-Table2[[#This Row],[20D EMA]])/Table2[[#This Row],[20D EMA]]</f>
        <v>2.7687668479005813E-2</v>
      </c>
      <c r="T480">
        <f>(Table2[[#This Row],[Close Price]]-Table2[[#This Row],[50D EMA]])/Table2[[#This Row],[50D EMA]]</f>
        <v>2.6254168179940137E-2</v>
      </c>
      <c r="U480">
        <f>(Table2[[#This Row],[Close Price]]-Table2[[#This Row],[200D EMA]])/Table2[[#This Row],[200D EMA]]</f>
        <v>3.7472700511509062E-2</v>
      </c>
      <c r="V480">
        <v>0.77570636503078405</v>
      </c>
      <c r="W480">
        <v>216.86</v>
      </c>
      <c r="X480">
        <v>227</v>
      </c>
      <c r="Y480">
        <v>208.11</v>
      </c>
      <c r="Z480">
        <v>227</v>
      </c>
      <c r="AA480">
        <v>201</v>
      </c>
      <c r="AB480">
        <v>234</v>
      </c>
      <c r="AC480">
        <f>(Table2[[#This Row],[Close Price]]/Table2[[#This Row],[Day Low]])-1</f>
        <v>3.7212948446001981E-2</v>
      </c>
      <c r="AD480">
        <f>(Table2[[#This Row],[Day High]]/Table2[[#This Row],[Close Price]])-1</f>
        <v>9.2028631129683625E-3</v>
      </c>
      <c r="AE480">
        <f>(Table2[[#This Row],[Close Price]]/Table2[[#This Row],[Current Week Low]])-1</f>
        <v>8.0822641872086765E-2</v>
      </c>
      <c r="AF480">
        <f>(Table2[[#This Row],[Current Week High]]/Table2[[#This Row],[Close Price]])-1</f>
        <v>9.2028631129683625E-3</v>
      </c>
      <c r="AG480">
        <f>(Table2[[#This Row],[Close Price]]/Table2[[#This Row],[Current Month Low]])-1</f>
        <v>0.11905472636815917</v>
      </c>
      <c r="AH480">
        <f>(Table2[[#This Row],[Current Month High]]/Table2[[#This Row],[Close Price]])-1</f>
        <v>4.0323656248610673E-2</v>
      </c>
      <c r="AI480">
        <v>23.5940070244075</v>
      </c>
      <c r="AJ480">
        <v>35.622550497437402</v>
      </c>
      <c r="AK480" t="str">
        <f>IF(AND(Table2[[#This Row],[20D EMA]]&gt;Table2[[#This Row],[50D EMA]],Table2[[#This Row],[50D EMA]]&gt;Table2[[#This Row],[200D EMA]]),"Uptrend","Downtrend/NoTrend")</f>
        <v>Downtrend/NoTrend</v>
      </c>
      <c r="AL480">
        <v>-0.02</v>
      </c>
      <c r="AM480" t="s">
        <v>3034</v>
      </c>
      <c r="AN480">
        <v>3.04</v>
      </c>
      <c r="AO480" t="s">
        <v>3033</v>
      </c>
      <c r="AP480">
        <v>7.4573734339715994E-2</v>
      </c>
      <c r="AQ480">
        <f>(Table2[[#This Row],[Sharpe Ratio]]-AVERAGE(Table2[Sharpe Ratio]))/_xlfn.STDEV.P(Table2[Sharpe Ratio])</f>
        <v>0.19696800248489693</v>
      </c>
      <c r="AR4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0">
        <f>_xlfn.RANK.AVG(Table2[[#This Row],[1Y Return vs Nifty Z-Score]],Table2[1Y Return vs Nifty Z-Score])</f>
        <v>472</v>
      </c>
      <c r="AT480">
        <f>_xlfn.RANK.AVG(Table2[[#This Row],[6M Return vs Nifty Z-Score]],Table2[6M Return vs Nifty Z-Score])</f>
        <v>621</v>
      </c>
      <c r="AU480">
        <f>_xlfn.RANK.AVG(Table2[[#This Row],[Sharpe Ratio Z-Score]],Table2[Sharpe Ratio Z-Score])</f>
        <v>279</v>
      </c>
      <c r="AV480">
        <f>(Table2[[#This Row],[Rank 1Y]]+Table2[[#This Row],[Rank 6M]]+Table2[[#This Row],[Rank Sharpe]])/3</f>
        <v>457.33333333333331</v>
      </c>
    </row>
    <row r="481" spans="1:48" x14ac:dyDescent="0.3">
      <c r="A481" t="s">
        <v>386</v>
      </c>
      <c r="B481" t="s">
        <v>387</v>
      </c>
      <c r="C481" t="s">
        <v>2994</v>
      </c>
      <c r="D481" t="s">
        <v>62</v>
      </c>
      <c r="E481">
        <v>60890.867550000003</v>
      </c>
      <c r="F481">
        <v>4973.6000000000004</v>
      </c>
      <c r="G481">
        <v>18.517108893039701</v>
      </c>
      <c r="H481">
        <f>(Table2[[#This Row],[1Y Return vs Nifty]]-AVERAGE(Table2[1Y Return vs Nifty]))/_xlfn.STDEV.P(Table2[1Y Return vs Nifty])</f>
        <v>-0.3124312579871954</v>
      </c>
      <c r="I481">
        <v>-10.059447511233801</v>
      </c>
      <c r="J481">
        <f>(Table2[[#This Row],[1M Return vs Nifty]]-AVERAGE(Table2[1M Return vs Nifty]))/_xlfn.STDEV.P(Table2[1M Return vs Nifty])</f>
        <v>-1.2281646954139762</v>
      </c>
      <c r="K481">
        <v>-11.299227033209901</v>
      </c>
      <c r="L481">
        <f>(Table2[[#This Row],[6M Return vs Nifty]]-AVERAGE(Table2[6M Return vs Nifty]))/_xlfn.STDEV.P(Table2[6M Return vs Nifty])</f>
        <v>-0.72440697570304791</v>
      </c>
      <c r="M481">
        <v>-3.95857291676242</v>
      </c>
      <c r="N481">
        <f>(Table2[[#This Row],[1W Return vs Nifty]]-AVERAGE(Table2[1W Return vs Nifty]))/_xlfn.STDEV.P(Table2[1W Return vs Nifty])</f>
        <v>-0.53755026646746129</v>
      </c>
      <c r="O481">
        <v>5074.04</v>
      </c>
      <c r="P481">
        <v>5058.7062565333299</v>
      </c>
      <c r="Q481">
        <v>4701.3860549580804</v>
      </c>
      <c r="R481">
        <v>50.697881595638002</v>
      </c>
      <c r="S481">
        <f>(Table2[[#This Row],[Close Price]]-Table2[[#This Row],[20D EMA]])/Table2[[#This Row],[20D EMA]]</f>
        <v>-1.979487745465144E-2</v>
      </c>
      <c r="T481">
        <f>(Table2[[#This Row],[Close Price]]-Table2[[#This Row],[50D EMA]])/Table2[[#This Row],[50D EMA]]</f>
        <v>-1.6823719784760112E-2</v>
      </c>
      <c r="U481">
        <f>(Table2[[#This Row],[Close Price]]-Table2[[#This Row],[200D EMA]])/Table2[[#This Row],[200D EMA]]</f>
        <v>5.7900785398136617E-2</v>
      </c>
      <c r="V481">
        <v>0.974908225764889</v>
      </c>
      <c r="W481">
        <v>4951.3999999999996</v>
      </c>
      <c r="X481">
        <v>5108.8999999999996</v>
      </c>
      <c r="Y481">
        <v>4951.3999999999996</v>
      </c>
      <c r="Z481">
        <v>5259</v>
      </c>
      <c r="AA481">
        <v>4407.05</v>
      </c>
      <c r="AB481">
        <v>5259</v>
      </c>
      <c r="AC481">
        <f>(Table2[[#This Row],[Close Price]]/Table2[[#This Row],[Day Low]])-1</f>
        <v>4.4835804015026515E-3</v>
      </c>
      <c r="AD481">
        <f>(Table2[[#This Row],[Day High]]/Table2[[#This Row],[Close Price]])-1</f>
        <v>2.7203635193823184E-2</v>
      </c>
      <c r="AE481">
        <f>(Table2[[#This Row],[Close Price]]/Table2[[#This Row],[Current Week Low]])-1</f>
        <v>4.4835804015026515E-3</v>
      </c>
      <c r="AF481">
        <f>(Table2[[#This Row],[Current Week High]]/Table2[[#This Row],[Close Price]])-1</f>
        <v>5.7382982145729455E-2</v>
      </c>
      <c r="AG481">
        <f>(Table2[[#This Row],[Close Price]]/Table2[[#This Row],[Current Month Low]])-1</f>
        <v>0.12855538285247503</v>
      </c>
      <c r="AH481">
        <f>(Table2[[#This Row],[Current Month High]]/Table2[[#This Row],[Close Price]])-1</f>
        <v>5.7382982145729455E-2</v>
      </c>
      <c r="AI481">
        <v>12.1682483512948</v>
      </c>
      <c r="AJ481">
        <v>49.0976677258828</v>
      </c>
      <c r="AK481" t="str">
        <f>IF(AND(Table2[[#This Row],[20D EMA]]&gt;Table2[[#This Row],[50D EMA]],Table2[[#This Row],[50D EMA]]&gt;Table2[[#This Row],[200D EMA]]),"Uptrend","Downtrend/NoTrend")</f>
        <v>Uptrend</v>
      </c>
      <c r="AL481">
        <v>0</v>
      </c>
      <c r="AM481" t="s">
        <v>3032</v>
      </c>
      <c r="AN481">
        <v>0.35</v>
      </c>
      <c r="AO481" t="s">
        <v>3033</v>
      </c>
      <c r="AP481">
        <v>2.8131799608762002E-2</v>
      </c>
      <c r="AQ481">
        <f>(Table2[[#This Row],[Sharpe Ratio]]-AVERAGE(Table2[Sharpe Ratio]))/_xlfn.STDEV.P(Table2[Sharpe Ratio])</f>
        <v>-0.32880832496017937</v>
      </c>
      <c r="AR4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-3.1313615205318603</v>
      </c>
      <c r="AS481">
        <f>_xlfn.RANK.AVG(Table2[[#This Row],[1Y Return vs Nifty Z-Score]],Table2[1Y Return vs Nifty Z-Score])</f>
        <v>395</v>
      </c>
      <c r="AT481">
        <f>_xlfn.RANK.AVG(Table2[[#This Row],[6M Return vs Nifty Z-Score]],Table2[6M Return vs Nifty Z-Score])</f>
        <v>555</v>
      </c>
      <c r="AU481">
        <f>_xlfn.RANK.AVG(Table2[[#This Row],[Sharpe Ratio Z-Score]],Table2[Sharpe Ratio Z-Score])</f>
        <v>424</v>
      </c>
      <c r="AV481">
        <f>(Table2[[#This Row],[Rank 1Y]]+Table2[[#This Row],[Rank 6M]]+Table2[[#This Row],[Rank Sharpe]])/3</f>
        <v>458</v>
      </c>
    </row>
    <row r="482" spans="1:48" x14ac:dyDescent="0.3">
      <c r="A482" t="s">
        <v>862</v>
      </c>
      <c r="B482" t="s">
        <v>863</v>
      </c>
      <c r="C482" t="s">
        <v>2993</v>
      </c>
      <c r="D482" t="s">
        <v>129</v>
      </c>
      <c r="E482">
        <v>16889.081513550002</v>
      </c>
      <c r="F482">
        <v>57.17</v>
      </c>
      <c r="G482">
        <v>6.3438124765046799</v>
      </c>
      <c r="H482">
        <f>(Table2[[#This Row],[1Y Return vs Nifty]]-AVERAGE(Table2[1Y Return vs Nifty]))/_xlfn.STDEV.P(Table2[1Y Return vs Nifty])</f>
        <v>-0.45680796383680627</v>
      </c>
      <c r="I482">
        <v>-16.454236136930799</v>
      </c>
      <c r="J482">
        <f>(Table2[[#This Row],[1M Return vs Nifty]]-AVERAGE(Table2[1M Return vs Nifty]))/_xlfn.STDEV.P(Table2[1M Return vs Nifty])</f>
        <v>-1.8449234788736304</v>
      </c>
      <c r="K482">
        <v>3.2477895741626299</v>
      </c>
      <c r="L482">
        <f>(Table2[[#This Row],[6M Return vs Nifty]]-AVERAGE(Table2[6M Return vs Nifty]))/_xlfn.STDEV.P(Table2[6M Return vs Nifty])</f>
        <v>-0.28317827091197834</v>
      </c>
      <c r="M482">
        <v>-5.0967757208761801</v>
      </c>
      <c r="N482">
        <f>(Table2[[#This Row],[1W Return vs Nifty]]-AVERAGE(Table2[1W Return vs Nifty]))/_xlfn.STDEV.P(Table2[1W Return vs Nifty])</f>
        <v>-0.78824426504488598</v>
      </c>
      <c r="O482">
        <v>59.36</v>
      </c>
      <c r="P482">
        <v>60.453170110748403</v>
      </c>
      <c r="Q482">
        <v>55.575236460248199</v>
      </c>
      <c r="R482">
        <v>35.762079903014403</v>
      </c>
      <c r="S482">
        <f>(Table2[[#This Row],[Close Price]]-Table2[[#This Row],[20D EMA]])/Table2[[#This Row],[20D EMA]]</f>
        <v>-3.6893530997304545E-2</v>
      </c>
      <c r="T482">
        <f>(Table2[[#This Row],[Close Price]]-Table2[[#This Row],[50D EMA]])/Table2[[#This Row],[50D EMA]]</f>
        <v>-5.4309312559353486E-2</v>
      </c>
      <c r="U482">
        <f>(Table2[[#This Row],[Close Price]]-Table2[[#This Row],[200D EMA]])/Table2[[#This Row],[200D EMA]]</f>
        <v>2.8695578126644656E-2</v>
      </c>
      <c r="V482">
        <v>0.444514837319263</v>
      </c>
      <c r="W482">
        <v>57.04</v>
      </c>
      <c r="X482">
        <v>57.88</v>
      </c>
      <c r="Y482">
        <v>57.04</v>
      </c>
      <c r="Z482">
        <v>58.85</v>
      </c>
      <c r="AA482">
        <v>51.9</v>
      </c>
      <c r="AB482">
        <v>64.2</v>
      </c>
      <c r="AC482">
        <f>(Table2[[#This Row],[Close Price]]/Table2[[#This Row],[Day Low]])-1</f>
        <v>2.2791023842918534E-3</v>
      </c>
      <c r="AD482">
        <f>(Table2[[#This Row],[Day High]]/Table2[[#This Row],[Close Price]])-1</f>
        <v>1.2419100927059556E-2</v>
      </c>
      <c r="AE482">
        <f>(Table2[[#This Row],[Close Price]]/Table2[[#This Row],[Current Week Low]])-1</f>
        <v>2.2791023842918534E-3</v>
      </c>
      <c r="AF482">
        <f>(Table2[[#This Row],[Current Week High]]/Table2[[#This Row],[Close Price]])-1</f>
        <v>2.9386041630225623E-2</v>
      </c>
      <c r="AG482">
        <f>(Table2[[#This Row],[Close Price]]/Table2[[#This Row],[Current Month Low]])-1</f>
        <v>0.10154142581888248</v>
      </c>
      <c r="AH482">
        <f>(Table2[[#This Row],[Current Month High]]/Table2[[#This Row],[Close Price]])-1</f>
        <v>0.12296659086933714</v>
      </c>
      <c r="AI482">
        <v>28.913765961168401</v>
      </c>
      <c r="AJ482">
        <v>46.028097062579803</v>
      </c>
      <c r="AK482" t="str">
        <f>IF(AND(Table2[[#This Row],[20D EMA]]&gt;Table2[[#This Row],[50D EMA]],Table2[[#This Row],[50D EMA]]&gt;Table2[[#This Row],[200D EMA]]),"Uptrend","Downtrend/NoTrend")</f>
        <v>Downtrend/NoTrend</v>
      </c>
      <c r="AL482">
        <v>-0.17</v>
      </c>
      <c r="AM482" t="s">
        <v>3034</v>
      </c>
      <c r="AN482">
        <v>-3.43</v>
      </c>
      <c r="AO482" t="s">
        <v>3034</v>
      </c>
      <c r="AQ482">
        <f>(Table2[[#This Row],[Sharpe Ratio]]-AVERAGE(Table2[Sharpe Ratio]))/_xlfn.STDEV.P(Table2[Sharpe Ratio])</f>
        <v>-0.64729278019234593</v>
      </c>
      <c r="AR4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2">
        <f>_xlfn.RANK.AVG(Table2[[#This Row],[1Y Return vs Nifty Z-Score]],Table2[1Y Return vs Nifty Z-Score])</f>
        <v>457</v>
      </c>
      <c r="AT482">
        <f>_xlfn.RANK.AVG(Table2[[#This Row],[6M Return vs Nifty Z-Score]],Table2[6M Return vs Nifty Z-Score])</f>
        <v>396</v>
      </c>
      <c r="AU482">
        <f>_xlfn.RANK.AVG(Table2[[#This Row],[Sharpe Ratio Z-Score]],Table2[Sharpe Ratio Z-Score])</f>
        <v>524.5</v>
      </c>
      <c r="AV482">
        <f>(Table2[[#This Row],[Rank 1Y]]+Table2[[#This Row],[Rank 6M]]+Table2[[#This Row],[Rank Sharpe]])/3</f>
        <v>459.16666666666669</v>
      </c>
    </row>
    <row r="483" spans="1:48" x14ac:dyDescent="0.3">
      <c r="A483" t="s">
        <v>1148</v>
      </c>
      <c r="B483" t="s">
        <v>1149</v>
      </c>
      <c r="C483" t="s">
        <v>2992</v>
      </c>
      <c r="D483" t="s">
        <v>385</v>
      </c>
      <c r="E483">
        <v>10017.263033339999</v>
      </c>
      <c r="F483">
        <v>2519.15</v>
      </c>
      <c r="G483">
        <v>-4.8483307231166899</v>
      </c>
      <c r="H483">
        <f>(Table2[[#This Row],[1Y Return vs Nifty]]-AVERAGE(Table2[1Y Return vs Nifty]))/_xlfn.STDEV.P(Table2[1Y Return vs Nifty])</f>
        <v>-0.58954807886132798</v>
      </c>
      <c r="I483">
        <v>-0.39533597806010201</v>
      </c>
      <c r="J483">
        <f>(Table2[[#This Row],[1M Return vs Nifty]]-AVERAGE(Table2[1M Return vs Nifty]))/_xlfn.STDEV.P(Table2[1M Return vs Nifty])</f>
        <v>-0.29608921625472995</v>
      </c>
      <c r="K483">
        <v>-5.8469725509920503</v>
      </c>
      <c r="L483">
        <f>(Table2[[#This Row],[6M Return vs Nifty]]-AVERAGE(Table2[6M Return vs Nifty]))/_xlfn.STDEV.P(Table2[6M Return vs Nifty])</f>
        <v>-0.55903346659733444</v>
      </c>
      <c r="M483">
        <v>-3.1698997751728202</v>
      </c>
      <c r="N483">
        <f>(Table2[[#This Row],[1W Return vs Nifty]]-AVERAGE(Table2[1W Return vs Nifty]))/_xlfn.STDEV.P(Table2[1W Return vs Nifty])</f>
        <v>-0.36384165959958092</v>
      </c>
      <c r="O483">
        <v>2473.87</v>
      </c>
      <c r="P483">
        <v>2477.5300796758002</v>
      </c>
      <c r="Q483">
        <v>2401.98471616286</v>
      </c>
      <c r="R483">
        <v>49.129342536320401</v>
      </c>
      <c r="S483">
        <f>(Table2[[#This Row],[Close Price]]-Table2[[#This Row],[20D EMA]])/Table2[[#This Row],[20D EMA]]</f>
        <v>1.8303306155941987E-2</v>
      </c>
      <c r="T483">
        <f>(Table2[[#This Row],[Close Price]]-Table2[[#This Row],[50D EMA]])/Table2[[#This Row],[50D EMA]]</f>
        <v>1.6798956616359693E-2</v>
      </c>
      <c r="U483">
        <f>(Table2[[#This Row],[Close Price]]-Table2[[#This Row],[200D EMA]])/Table2[[#This Row],[200D EMA]]</f>
        <v>4.8778530125000198E-2</v>
      </c>
      <c r="V483">
        <v>0.63317470940304799</v>
      </c>
      <c r="W483">
        <v>2407.5500000000002</v>
      </c>
      <c r="X483">
        <v>2585</v>
      </c>
      <c r="Y483">
        <v>2407.5500000000002</v>
      </c>
      <c r="Z483">
        <v>2585</v>
      </c>
      <c r="AA483">
        <v>2275</v>
      </c>
      <c r="AB483">
        <v>2605</v>
      </c>
      <c r="AC483">
        <f>(Table2[[#This Row],[Close Price]]/Table2[[#This Row],[Day Low]])-1</f>
        <v>4.6354177483333592E-2</v>
      </c>
      <c r="AD483">
        <f>(Table2[[#This Row],[Day High]]/Table2[[#This Row],[Close Price]])-1</f>
        <v>2.6139769366651411E-2</v>
      </c>
      <c r="AE483">
        <f>(Table2[[#This Row],[Close Price]]/Table2[[#This Row],[Current Week Low]])-1</f>
        <v>4.6354177483333592E-2</v>
      </c>
      <c r="AF483">
        <f>(Table2[[#This Row],[Current Week High]]/Table2[[#This Row],[Close Price]])-1</f>
        <v>2.6139769366651411E-2</v>
      </c>
      <c r="AG483">
        <f>(Table2[[#This Row],[Close Price]]/Table2[[#This Row],[Current Month Low]])-1</f>
        <v>0.10731868131868127</v>
      </c>
      <c r="AH483">
        <f>(Table2[[#This Row],[Current Month High]]/Table2[[#This Row],[Close Price]])-1</f>
        <v>3.4078955203143968E-2</v>
      </c>
      <c r="AI483">
        <v>19.026258857154101</v>
      </c>
      <c r="AJ483">
        <v>25.765707296373002</v>
      </c>
      <c r="AK483" t="str">
        <f>IF(AND(Table2[[#This Row],[20D EMA]]&gt;Table2[[#This Row],[50D EMA]],Table2[[#This Row],[50D EMA]]&gt;Table2[[#This Row],[200D EMA]]),"Uptrend","Downtrend/NoTrend")</f>
        <v>Downtrend/NoTrend</v>
      </c>
      <c r="AL483">
        <v>-0.19</v>
      </c>
      <c r="AM483" t="s">
        <v>3034</v>
      </c>
      <c r="AN483">
        <v>2.57</v>
      </c>
      <c r="AO483" t="s">
        <v>3033</v>
      </c>
      <c r="AP483">
        <v>5.0784774757730002E-2</v>
      </c>
      <c r="AQ483">
        <f>(Table2[[#This Row],[Sharpe Ratio]]-AVERAGE(Table2[Sharpe Ratio]))/_xlfn.STDEV.P(Table2[Sharpe Ratio])</f>
        <v>-7.235048898655054E-2</v>
      </c>
      <c r="AR4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3">
        <f>_xlfn.RANK.AVG(Table2[[#This Row],[1Y Return vs Nifty Z-Score]],Table2[1Y Return vs Nifty Z-Score])</f>
        <v>529</v>
      </c>
      <c r="AT483">
        <f>_xlfn.RANK.AVG(Table2[[#This Row],[6M Return vs Nifty Z-Score]],Table2[6M Return vs Nifty Z-Score])</f>
        <v>487</v>
      </c>
      <c r="AU483">
        <f>_xlfn.RANK.AVG(Table2[[#This Row],[Sharpe Ratio Z-Score]],Table2[Sharpe Ratio Z-Score])</f>
        <v>365</v>
      </c>
      <c r="AV483">
        <f>(Table2[[#This Row],[Rank 1Y]]+Table2[[#This Row],[Rank 6M]]+Table2[[#This Row],[Rank Sharpe]])/3</f>
        <v>460.33333333333331</v>
      </c>
    </row>
    <row r="484" spans="1:48" x14ac:dyDescent="0.3">
      <c r="A484" t="s">
        <v>827</v>
      </c>
      <c r="B484" t="s">
        <v>828</v>
      </c>
      <c r="C484" t="s">
        <v>2987</v>
      </c>
      <c r="D484" t="s">
        <v>829</v>
      </c>
      <c r="E484">
        <v>18074.871482220002</v>
      </c>
      <c r="F484">
        <v>1370.55</v>
      </c>
      <c r="G484">
        <v>-2.61631525717792</v>
      </c>
      <c r="H484">
        <f>(Table2[[#This Row],[1Y Return vs Nifty]]-AVERAGE(Table2[1Y Return vs Nifty]))/_xlfn.STDEV.P(Table2[1Y Return vs Nifty])</f>
        <v>-0.56307611684289649</v>
      </c>
      <c r="I484">
        <v>-2.5882162936542201</v>
      </c>
      <c r="J484">
        <f>(Table2[[#This Row],[1M Return vs Nifty]]-AVERAGE(Table2[1M Return vs Nifty]))/_xlfn.STDEV.P(Table2[1M Return vs Nifty])</f>
        <v>-0.50758615147532737</v>
      </c>
      <c r="K484">
        <v>0.5511515016745</v>
      </c>
      <c r="L484">
        <f>(Table2[[#This Row],[6M Return vs Nifty]]-AVERAGE(Table2[6M Return vs Nifty]))/_xlfn.STDEV.P(Table2[6M Return vs Nifty])</f>
        <v>-0.36497058311785063</v>
      </c>
      <c r="M484">
        <v>2.2764411502675301</v>
      </c>
      <c r="N484">
        <f>(Table2[[#This Row],[1W Return vs Nifty]]-AVERAGE(Table2[1W Return vs Nifty]))/_xlfn.STDEV.P(Table2[1W Return vs Nifty])</f>
        <v>0.83573804559858744</v>
      </c>
      <c r="O484">
        <v>1239.17</v>
      </c>
      <c r="P484">
        <v>1184.4878131518101</v>
      </c>
      <c r="Q484">
        <v>1135.0532575013201</v>
      </c>
      <c r="R484">
        <v>65.557014422140497</v>
      </c>
      <c r="S484">
        <f>(Table2[[#This Row],[Close Price]]-Table2[[#This Row],[20D EMA]])/Table2[[#This Row],[20D EMA]]</f>
        <v>0.10602257962991347</v>
      </c>
      <c r="T484">
        <f>(Table2[[#This Row],[Close Price]]-Table2[[#This Row],[50D EMA]])/Table2[[#This Row],[50D EMA]]</f>
        <v>0.15708239863869597</v>
      </c>
      <c r="U484">
        <f>(Table2[[#This Row],[Close Price]]-Table2[[#This Row],[200D EMA]])/Table2[[#This Row],[200D EMA]]</f>
        <v>0.20747638134363572</v>
      </c>
      <c r="V484">
        <v>2.14734103913124</v>
      </c>
      <c r="W484">
        <v>1286.4000000000001</v>
      </c>
      <c r="X484">
        <v>1387.45</v>
      </c>
      <c r="Y484">
        <v>1233</v>
      </c>
      <c r="Z484">
        <v>1387.45</v>
      </c>
      <c r="AA484">
        <v>1060</v>
      </c>
      <c r="AB484">
        <v>1387.45</v>
      </c>
      <c r="AC484">
        <f>(Table2[[#This Row],[Close Price]]/Table2[[#This Row],[Day Low]])-1</f>
        <v>6.5415111940298365E-2</v>
      </c>
      <c r="AD484">
        <f>(Table2[[#This Row],[Day High]]/Table2[[#This Row],[Close Price]])-1</f>
        <v>1.2330816095728059E-2</v>
      </c>
      <c r="AE484">
        <f>(Table2[[#This Row],[Close Price]]/Table2[[#This Row],[Current Week Low]])-1</f>
        <v>0.11155717761557171</v>
      </c>
      <c r="AF484">
        <f>(Table2[[#This Row],[Current Week High]]/Table2[[#This Row],[Close Price]])-1</f>
        <v>1.2330816095728059E-2</v>
      </c>
      <c r="AG484">
        <f>(Table2[[#This Row],[Close Price]]/Table2[[#This Row],[Current Month Low]])-1</f>
        <v>0.29297169811320756</v>
      </c>
      <c r="AH484">
        <f>(Table2[[#This Row],[Current Month High]]/Table2[[#This Row],[Close Price]])-1</f>
        <v>1.2330816095728059E-2</v>
      </c>
      <c r="AI484">
        <v>1.2330816095728001</v>
      </c>
      <c r="AJ484">
        <v>38.698578151090402</v>
      </c>
      <c r="AK484" t="str">
        <f>IF(AND(Table2[[#This Row],[20D EMA]]&gt;Table2[[#This Row],[50D EMA]],Table2[[#This Row],[50D EMA]]&gt;Table2[[#This Row],[200D EMA]]),"Uptrend","Downtrend/NoTrend")</f>
        <v>Uptrend</v>
      </c>
      <c r="AL484">
        <v>0.25</v>
      </c>
      <c r="AM484" t="s">
        <v>3033</v>
      </c>
      <c r="AN484">
        <v>14.09</v>
      </c>
      <c r="AO484" t="s">
        <v>3033</v>
      </c>
      <c r="AP484">
        <v>2.1286652470874998E-2</v>
      </c>
      <c r="AQ484">
        <f>(Table2[[#This Row],[Sharpe Ratio]]-AVERAGE(Table2[Sharpe Ratio]))/_xlfn.STDEV.P(Table2[Sharpe Ratio])</f>
        <v>-0.40630329462130815</v>
      </c>
      <c r="AR4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-1.0061981004587954</v>
      </c>
      <c r="AS484">
        <f>_xlfn.RANK.AVG(Table2[[#This Row],[1Y Return vs Nifty Z-Score]],Table2[1Y Return vs Nifty Z-Score])</f>
        <v>514</v>
      </c>
      <c r="AT484">
        <f>_xlfn.RANK.AVG(Table2[[#This Row],[6M Return vs Nifty Z-Score]],Table2[6M Return vs Nifty Z-Score])</f>
        <v>421</v>
      </c>
      <c r="AU484">
        <f>_xlfn.RANK.AVG(Table2[[#This Row],[Sharpe Ratio Z-Score]],Table2[Sharpe Ratio Z-Score])</f>
        <v>448</v>
      </c>
      <c r="AV484">
        <f>(Table2[[#This Row],[Rank 1Y]]+Table2[[#This Row],[Rank 6M]]+Table2[[#This Row],[Rank Sharpe]])/3</f>
        <v>461</v>
      </c>
    </row>
    <row r="485" spans="1:48" x14ac:dyDescent="0.3">
      <c r="A485" t="s">
        <v>918</v>
      </c>
      <c r="B485" t="s">
        <v>919</v>
      </c>
      <c r="C485" t="s">
        <v>2988</v>
      </c>
      <c r="D485" t="s">
        <v>24</v>
      </c>
      <c r="E485">
        <v>15382.608267223901</v>
      </c>
      <c r="F485">
        <v>257.64999999999998</v>
      </c>
      <c r="G485">
        <v>27.5568715378541</v>
      </c>
      <c r="H485">
        <f>(Table2[[#This Row],[1Y Return vs Nifty]]-AVERAGE(Table2[1Y Return vs Nifty]))/_xlfn.STDEV.P(Table2[1Y Return vs Nifty])</f>
        <v>-0.20521862570889932</v>
      </c>
      <c r="I485">
        <v>-4.7456653548621999</v>
      </c>
      <c r="J485">
        <f>(Table2[[#This Row],[1M Return vs Nifty]]-AVERAGE(Table2[1M Return vs Nifty]))/_xlfn.STDEV.P(Table2[1M Return vs Nifty])</f>
        <v>-0.7156658451527359</v>
      </c>
      <c r="K485">
        <v>-12.434378830964601</v>
      </c>
      <c r="L485">
        <f>(Table2[[#This Row],[6M Return vs Nifty]]-AVERAGE(Table2[6M Return vs Nifty]))/_xlfn.STDEV.P(Table2[6M Return vs Nifty])</f>
        <v>-0.7588375102231445</v>
      </c>
      <c r="M485">
        <v>-4.0692809124925402</v>
      </c>
      <c r="N485">
        <f>(Table2[[#This Row],[1W Return vs Nifty]]-AVERAGE(Table2[1W Return vs Nifty]))/_xlfn.STDEV.P(Table2[1W Return vs Nifty])</f>
        <v>-0.56193417241442156</v>
      </c>
      <c r="O485">
        <v>255.9</v>
      </c>
      <c r="P485">
        <v>253.95909768680301</v>
      </c>
      <c r="Q485">
        <v>243.587308814533</v>
      </c>
      <c r="R485">
        <v>44.553850634698897</v>
      </c>
      <c r="S485">
        <f>(Table2[[#This Row],[Close Price]]-Table2[[#This Row],[20D EMA]])/Table2[[#This Row],[20D EMA]]</f>
        <v>6.8386088315747226E-3</v>
      </c>
      <c r="T485">
        <f>(Table2[[#This Row],[Close Price]]-Table2[[#This Row],[50D EMA]])/Table2[[#This Row],[50D EMA]]</f>
        <v>1.4533451830691275E-2</v>
      </c>
      <c r="U485">
        <f>(Table2[[#This Row],[Close Price]]-Table2[[#This Row],[200D EMA]])/Table2[[#This Row],[200D EMA]]</f>
        <v>5.7731625074828041E-2</v>
      </c>
      <c r="V485">
        <v>0.88953801027385804</v>
      </c>
      <c r="W485">
        <v>253.72</v>
      </c>
      <c r="X485">
        <v>260.99</v>
      </c>
      <c r="Y485">
        <v>252</v>
      </c>
      <c r="Z485">
        <v>261.16000000000003</v>
      </c>
      <c r="AA485">
        <v>222.1</v>
      </c>
      <c r="AB485">
        <v>270</v>
      </c>
      <c r="AC485">
        <f>(Table2[[#This Row],[Close Price]]/Table2[[#This Row],[Day Low]])-1</f>
        <v>1.5489516001891745E-2</v>
      </c>
      <c r="AD485">
        <f>(Table2[[#This Row],[Day High]]/Table2[[#This Row],[Close Price]])-1</f>
        <v>1.2963322336503103E-2</v>
      </c>
      <c r="AE485">
        <f>(Table2[[#This Row],[Close Price]]/Table2[[#This Row],[Current Week Low]])-1</f>
        <v>2.2420634920634841E-2</v>
      </c>
      <c r="AF485">
        <f>(Table2[[#This Row],[Current Week High]]/Table2[[#This Row],[Close Price]])-1</f>
        <v>1.3623132156025841E-2</v>
      </c>
      <c r="AG485">
        <f>(Table2[[#This Row],[Close Price]]/Table2[[#This Row],[Current Month Low]])-1</f>
        <v>0.16006303466906791</v>
      </c>
      <c r="AH485">
        <f>(Table2[[#This Row],[Current Month High]]/Table2[[#This Row],[Close Price]])-1</f>
        <v>4.7933242771201368E-2</v>
      </c>
      <c r="AI485">
        <v>16.7087133708519</v>
      </c>
      <c r="AJ485">
        <v>56.151515151515099</v>
      </c>
      <c r="AK485" t="str">
        <f>IF(AND(Table2[[#This Row],[20D EMA]]&gt;Table2[[#This Row],[50D EMA]],Table2[[#This Row],[50D EMA]]&gt;Table2[[#This Row],[200D EMA]]),"Uptrend","Downtrend/NoTrend")</f>
        <v>Uptrend</v>
      </c>
      <c r="AL485">
        <v>-0.08</v>
      </c>
      <c r="AM485" t="s">
        <v>3034</v>
      </c>
      <c r="AN485">
        <v>2.5499999999999998</v>
      </c>
      <c r="AO485" t="s">
        <v>3033</v>
      </c>
      <c r="AP485">
        <v>1.4235712766410001E-2</v>
      </c>
      <c r="AQ485">
        <f>(Table2[[#This Row],[Sharpe Ratio]]-AVERAGE(Table2[Sharpe Ratio]))/_xlfn.STDEV.P(Table2[Sharpe Ratio])</f>
        <v>-0.48612807376383993</v>
      </c>
      <c r="AR4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-2.727784227263041</v>
      </c>
      <c r="AS485">
        <f>_xlfn.RANK.AVG(Table2[[#This Row],[1Y Return vs Nifty Z-Score]],Table2[1Y Return vs Nifty Z-Score])</f>
        <v>345</v>
      </c>
      <c r="AT485">
        <f>_xlfn.RANK.AVG(Table2[[#This Row],[6M Return vs Nifty Z-Score]],Table2[6M Return vs Nifty Z-Score])</f>
        <v>567</v>
      </c>
      <c r="AU485">
        <f>_xlfn.RANK.AVG(Table2[[#This Row],[Sharpe Ratio Z-Score]],Table2[Sharpe Ratio Z-Score])</f>
        <v>475</v>
      </c>
      <c r="AV485">
        <f>(Table2[[#This Row],[Rank 1Y]]+Table2[[#This Row],[Rank 6M]]+Table2[[#This Row],[Rank Sharpe]])/3</f>
        <v>462.33333333333331</v>
      </c>
    </row>
    <row r="486" spans="1:48" x14ac:dyDescent="0.3">
      <c r="A486" t="s">
        <v>279</v>
      </c>
      <c r="B486" t="s">
        <v>280</v>
      </c>
      <c r="C486" t="s">
        <v>2994</v>
      </c>
      <c r="D486" t="s">
        <v>281</v>
      </c>
      <c r="E486">
        <v>90517.474044495</v>
      </c>
      <c r="F486">
        <v>6136.8</v>
      </c>
      <c r="G486">
        <v>-5.8651015154488197</v>
      </c>
      <c r="H486">
        <f>(Table2[[#This Row],[1Y Return vs Nifty]]-AVERAGE(Table2[1Y Return vs Nifty]))/_xlfn.STDEV.P(Table2[1Y Return vs Nifty])</f>
        <v>-0.60160709825739034</v>
      </c>
      <c r="I486">
        <v>2.3268551359207001</v>
      </c>
      <c r="J486">
        <f>(Table2[[#This Row],[1M Return vs Nifty]]-AVERAGE(Table2[1M Return vs Nifty]))/_xlfn.STDEV.P(Table2[1M Return vs Nifty])</f>
        <v>-3.3541792395120187E-2</v>
      </c>
      <c r="K486">
        <v>-2.3805251844653199</v>
      </c>
      <c r="L486">
        <f>(Table2[[#This Row],[6M Return vs Nifty]]-AVERAGE(Table2[6M Return vs Nifty]))/_xlfn.STDEV.P(Table2[6M Return vs Nifty])</f>
        <v>-0.45389190231371052</v>
      </c>
      <c r="M486">
        <v>-0.55661688679422805</v>
      </c>
      <c r="N486">
        <f>(Table2[[#This Row],[1W Return vs Nifty]]-AVERAGE(Table2[1W Return vs Nifty]))/_xlfn.STDEV.P(Table2[1W Return vs Nifty])</f>
        <v>0.21174498834555297</v>
      </c>
      <c r="O486">
        <v>6113.78</v>
      </c>
      <c r="P486">
        <v>6080.5438594357101</v>
      </c>
      <c r="Q486">
        <v>5799.6589062867897</v>
      </c>
      <c r="R486">
        <v>78.199865883626799</v>
      </c>
      <c r="S486">
        <f>(Table2[[#This Row],[Close Price]]-Table2[[#This Row],[20D EMA]])/Table2[[#This Row],[20D EMA]]</f>
        <v>3.76526469712689E-3</v>
      </c>
      <c r="T486">
        <f>(Table2[[#This Row],[Close Price]]-Table2[[#This Row],[50D EMA]])/Table2[[#This Row],[50D EMA]]</f>
        <v>9.2518271169103536E-3</v>
      </c>
      <c r="U486">
        <f>(Table2[[#This Row],[Close Price]]-Table2[[#This Row],[200D EMA]])/Table2[[#This Row],[200D EMA]]</f>
        <v>5.8131193430660533E-2</v>
      </c>
      <c r="V486">
        <v>0.72209305492707299</v>
      </c>
      <c r="W486">
        <v>6125</v>
      </c>
      <c r="X486">
        <v>6285.65</v>
      </c>
      <c r="Y486">
        <v>6125</v>
      </c>
      <c r="Z486">
        <v>6315</v>
      </c>
      <c r="AA486">
        <v>5693.2</v>
      </c>
      <c r="AB486">
        <v>6315</v>
      </c>
      <c r="AC486">
        <f>(Table2[[#This Row],[Close Price]]/Table2[[#This Row],[Day Low]])-1</f>
        <v>1.9265306122449033E-3</v>
      </c>
      <c r="AD486">
        <f>(Table2[[#This Row],[Day High]]/Table2[[#This Row],[Close Price]])-1</f>
        <v>2.4255312214835012E-2</v>
      </c>
      <c r="AE486">
        <f>(Table2[[#This Row],[Close Price]]/Table2[[#This Row],[Current Week Low]])-1</f>
        <v>1.9265306122449033E-3</v>
      </c>
      <c r="AF486">
        <f>(Table2[[#This Row],[Current Week High]]/Table2[[#This Row],[Close Price]])-1</f>
        <v>2.9037935080171939E-2</v>
      </c>
      <c r="AG486">
        <f>(Table2[[#This Row],[Close Price]]/Table2[[#This Row],[Current Month Low]])-1</f>
        <v>7.7917515632684564E-2</v>
      </c>
      <c r="AH486">
        <f>(Table2[[#This Row],[Current Month High]]/Table2[[#This Row],[Close Price]])-1</f>
        <v>2.9037935080171939E-2</v>
      </c>
      <c r="AI486">
        <v>12.0201081997131</v>
      </c>
      <c r="AJ486">
        <v>29.851883199322899</v>
      </c>
      <c r="AK486" t="str">
        <f>IF(AND(Table2[[#This Row],[20D EMA]]&gt;Table2[[#This Row],[50D EMA]],Table2[[#This Row],[50D EMA]]&gt;Table2[[#This Row],[200D EMA]]),"Uptrend","Downtrend/NoTrend")</f>
        <v>Uptrend</v>
      </c>
      <c r="AL486">
        <v>-7.0000000000000007E-2</v>
      </c>
      <c r="AM486" t="s">
        <v>3034</v>
      </c>
      <c r="AN486">
        <v>2.0299999999999998</v>
      </c>
      <c r="AO486" t="s">
        <v>3033</v>
      </c>
      <c r="AP486">
        <v>3.7431034773832E-2</v>
      </c>
      <c r="AQ486">
        <f>(Table2[[#This Row],[Sharpe Ratio]]-AVERAGE(Table2[Sharpe Ratio]))/_xlfn.STDEV.P(Table2[Sharpe Ratio])</f>
        <v>-0.2235302451070626</v>
      </c>
      <c r="AR4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-1.1008260497277307</v>
      </c>
      <c r="AS486">
        <f>_xlfn.RANK.AVG(Table2[[#This Row],[1Y Return vs Nifty Z-Score]],Table2[1Y Return vs Nifty Z-Score])</f>
        <v>538</v>
      </c>
      <c r="AT486">
        <f>_xlfn.RANK.AVG(Table2[[#This Row],[6M Return vs Nifty Z-Score]],Table2[6M Return vs Nifty Z-Score])</f>
        <v>450</v>
      </c>
      <c r="AU486">
        <f>_xlfn.RANK.AVG(Table2[[#This Row],[Sharpe Ratio Z-Score]],Table2[Sharpe Ratio Z-Score])</f>
        <v>402</v>
      </c>
      <c r="AV486">
        <f>(Table2[[#This Row],[Rank 1Y]]+Table2[[#This Row],[Rank 6M]]+Table2[[#This Row],[Rank Sharpe]])/3</f>
        <v>463.33333333333331</v>
      </c>
    </row>
    <row r="487" spans="1:48" x14ac:dyDescent="0.3">
      <c r="A487" t="s">
        <v>160</v>
      </c>
      <c r="B487" t="s">
        <v>161</v>
      </c>
      <c r="C487" t="s">
        <v>3002</v>
      </c>
      <c r="D487" t="s">
        <v>162</v>
      </c>
      <c r="E487">
        <v>159632.12745239999</v>
      </c>
      <c r="F487">
        <v>3173.95</v>
      </c>
      <c r="G487">
        <v>-7.0595107391499203</v>
      </c>
      <c r="H487">
        <f>(Table2[[#This Row],[1Y Return vs Nifty]]-AVERAGE(Table2[1Y Return vs Nifty]))/_xlfn.STDEV.P(Table2[1Y Return vs Nifty])</f>
        <v>-0.61577293002996791</v>
      </c>
      <c r="I487">
        <v>0.79010750831144705</v>
      </c>
      <c r="J487">
        <f>(Table2[[#This Row],[1M Return vs Nifty]]-AVERAGE(Table2[1M Return vs Nifty]))/_xlfn.STDEV.P(Table2[1M Return vs Nifty])</f>
        <v>-0.18175663619466603</v>
      </c>
      <c r="K487">
        <v>7.6445239713852597</v>
      </c>
      <c r="L487">
        <f>(Table2[[#This Row],[6M Return vs Nifty]]-AVERAGE(Table2[6M Return vs Nifty]))/_xlfn.STDEV.P(Table2[6M Return vs Nifty])</f>
        <v>-0.14981996963570857</v>
      </c>
      <c r="M487">
        <v>-1.19505069040661</v>
      </c>
      <c r="N487">
        <f>(Table2[[#This Row],[1W Return vs Nifty]]-AVERAGE(Table2[1W Return vs Nifty]))/_xlfn.STDEV.P(Table2[1W Return vs Nifty])</f>
        <v>7.1127233340808116E-2</v>
      </c>
      <c r="O487">
        <v>3100.27</v>
      </c>
      <c r="P487">
        <v>3028.5696300136301</v>
      </c>
      <c r="Q487">
        <v>2801.34539523082</v>
      </c>
      <c r="R487">
        <v>57.973456077764702</v>
      </c>
      <c r="S487">
        <f>(Table2[[#This Row],[Close Price]]-Table2[[#This Row],[20D EMA]])/Table2[[#This Row],[20D EMA]]</f>
        <v>2.3765672022114149E-2</v>
      </c>
      <c r="T487">
        <f>(Table2[[#This Row],[Close Price]]-Table2[[#This Row],[50D EMA]])/Table2[[#This Row],[50D EMA]]</f>
        <v>4.8002980861204581E-2</v>
      </c>
      <c r="U487">
        <f>(Table2[[#This Row],[Close Price]]-Table2[[#This Row],[200D EMA]])/Table2[[#This Row],[200D EMA]]</f>
        <v>0.13300916245584155</v>
      </c>
      <c r="V487">
        <v>0.97826477104181397</v>
      </c>
      <c r="W487">
        <v>3140.95</v>
      </c>
      <c r="X487">
        <v>3200</v>
      </c>
      <c r="Y487">
        <v>3100</v>
      </c>
      <c r="Z487">
        <v>3200</v>
      </c>
      <c r="AA487">
        <v>2907.25</v>
      </c>
      <c r="AB487">
        <v>3231</v>
      </c>
      <c r="AC487">
        <f>(Table2[[#This Row],[Close Price]]/Table2[[#This Row],[Day Low]])-1</f>
        <v>1.0506375459653938E-2</v>
      </c>
      <c r="AD487">
        <f>(Table2[[#This Row],[Day High]]/Table2[[#This Row],[Close Price]])-1</f>
        <v>8.2074386805086608E-3</v>
      </c>
      <c r="AE487">
        <f>(Table2[[#This Row],[Close Price]]/Table2[[#This Row],[Current Week Low]])-1</f>
        <v>2.3854838709677306E-2</v>
      </c>
      <c r="AF487">
        <f>(Table2[[#This Row],[Current Week High]]/Table2[[#This Row],[Close Price]])-1</f>
        <v>8.2074386805086608E-3</v>
      </c>
      <c r="AG487">
        <f>(Table2[[#This Row],[Close Price]]/Table2[[#This Row],[Current Month Low]])-1</f>
        <v>9.1736176799380731E-2</v>
      </c>
      <c r="AH487">
        <f>(Table2[[#This Row],[Current Month High]]/Table2[[#This Row],[Close Price]])-1</f>
        <v>1.7974448242725982E-2</v>
      </c>
      <c r="AI487">
        <v>1.79744482427259</v>
      </c>
      <c r="AJ487">
        <v>38.446271618939498</v>
      </c>
      <c r="AK487" t="str">
        <f>IF(AND(Table2[[#This Row],[20D EMA]]&gt;Table2[[#This Row],[50D EMA]],Table2[[#This Row],[50D EMA]]&gt;Table2[[#This Row],[200D EMA]]),"Uptrend","Downtrend/NoTrend")</f>
        <v>Uptrend</v>
      </c>
      <c r="AL487">
        <v>0</v>
      </c>
      <c r="AM487" t="s">
        <v>3032</v>
      </c>
      <c r="AN487">
        <v>1.61</v>
      </c>
      <c r="AO487" t="s">
        <v>3033</v>
      </c>
      <c r="AP487">
        <v>6.591198006504E-3</v>
      </c>
      <c r="AQ487">
        <f>(Table2[[#This Row],[Sharpe Ratio]]-AVERAGE(Table2[Sharpe Ratio]))/_xlfn.STDEV.P(Table2[Sharpe Ratio])</f>
        <v>-0.57267280793237907</v>
      </c>
      <c r="AR4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-1.4488951104519134</v>
      </c>
      <c r="AS487">
        <f>_xlfn.RANK.AVG(Table2[[#This Row],[1Y Return vs Nifty Z-Score]],Table2[1Y Return vs Nifty Z-Score])</f>
        <v>547</v>
      </c>
      <c r="AT487">
        <f>_xlfn.RANK.AVG(Table2[[#This Row],[6M Return vs Nifty Z-Score]],Table2[6M Return vs Nifty Z-Score])</f>
        <v>354</v>
      </c>
      <c r="AU487">
        <f>_xlfn.RANK.AVG(Table2[[#This Row],[Sharpe Ratio Z-Score]],Table2[Sharpe Ratio Z-Score])</f>
        <v>491</v>
      </c>
      <c r="AV487">
        <f>(Table2[[#This Row],[Rank 1Y]]+Table2[[#This Row],[Rank 6M]]+Table2[[#This Row],[Rank Sharpe]])/3</f>
        <v>464</v>
      </c>
    </row>
    <row r="488" spans="1:48" x14ac:dyDescent="0.3">
      <c r="A488" t="s">
        <v>1740</v>
      </c>
      <c r="B488" t="s">
        <v>1741</v>
      </c>
      <c r="C488" t="s">
        <v>2995</v>
      </c>
      <c r="D488" t="s">
        <v>500</v>
      </c>
      <c r="E488">
        <v>4154.7137271000001</v>
      </c>
      <c r="F488">
        <v>369.15</v>
      </c>
      <c r="G488">
        <v>18.497283626667699</v>
      </c>
      <c r="H488">
        <f>(Table2[[#This Row],[1Y Return vs Nifty]]-AVERAGE(Table2[1Y Return vs Nifty]))/_xlfn.STDEV.P(Table2[1Y Return vs Nifty])</f>
        <v>-0.31266638794324358</v>
      </c>
      <c r="I488">
        <v>7.8057248308337996</v>
      </c>
      <c r="J488">
        <f>(Table2[[#This Row],[1M Return vs Nifty]]-AVERAGE(Table2[1M Return vs Nifty]))/_xlfn.STDEV.P(Table2[1M Return vs Nifty])</f>
        <v>0.49487927131130732</v>
      </c>
      <c r="K488">
        <v>-4.4916569067024499</v>
      </c>
      <c r="L488">
        <f>(Table2[[#This Row],[6M Return vs Nifty]]-AVERAGE(Table2[6M Return vs Nifty]))/_xlfn.STDEV.P(Table2[6M Return vs Nifty])</f>
        <v>-0.51792509486357963</v>
      </c>
      <c r="M488">
        <v>1.8238445775587899</v>
      </c>
      <c r="N488">
        <f>(Table2[[#This Row],[1W Return vs Nifty]]-AVERAGE(Table2[1W Return vs Nifty]))/_xlfn.STDEV.P(Table2[1W Return vs Nifty])</f>
        <v>0.73605172946520026</v>
      </c>
      <c r="O488">
        <v>339.17</v>
      </c>
      <c r="P488">
        <v>326.00687797092201</v>
      </c>
      <c r="Q488">
        <v>309.72002480699001</v>
      </c>
      <c r="R488">
        <v>76.253891439184599</v>
      </c>
      <c r="S488">
        <f>(Table2[[#This Row],[Close Price]]-Table2[[#This Row],[20D EMA]])/Table2[[#This Row],[20D EMA]]</f>
        <v>8.839225167320211E-2</v>
      </c>
      <c r="T488">
        <f>(Table2[[#This Row],[Close Price]]-Table2[[#This Row],[50D EMA]])/Table2[[#This Row],[50D EMA]]</f>
        <v>0.13233807304190096</v>
      </c>
      <c r="U488">
        <f>(Table2[[#This Row],[Close Price]]-Table2[[#This Row],[200D EMA]])/Table2[[#This Row],[200D EMA]]</f>
        <v>0.19188289562499319</v>
      </c>
      <c r="V488">
        <v>2.6792678572602</v>
      </c>
      <c r="W488">
        <v>365.6</v>
      </c>
      <c r="X488">
        <v>378.45</v>
      </c>
      <c r="Y488">
        <v>353.95</v>
      </c>
      <c r="Z488">
        <v>388.4</v>
      </c>
      <c r="AA488">
        <v>251.95</v>
      </c>
      <c r="AB488">
        <v>388.4</v>
      </c>
      <c r="AC488">
        <f>(Table2[[#This Row],[Close Price]]/Table2[[#This Row],[Day Low]])-1</f>
        <v>9.7100656455140211E-3</v>
      </c>
      <c r="AD488">
        <f>(Table2[[#This Row],[Day High]]/Table2[[#This Row],[Close Price]])-1</f>
        <v>2.5193010971150009E-2</v>
      </c>
      <c r="AE488">
        <f>(Table2[[#This Row],[Close Price]]/Table2[[#This Row],[Current Week Low]])-1</f>
        <v>4.2943918632575295E-2</v>
      </c>
      <c r="AF488">
        <f>(Table2[[#This Row],[Current Week High]]/Table2[[#This Row],[Close Price]])-1</f>
        <v>5.2146823784369412E-2</v>
      </c>
      <c r="AG488">
        <f>(Table2[[#This Row],[Close Price]]/Table2[[#This Row],[Current Month Low]])-1</f>
        <v>0.46517166104385788</v>
      </c>
      <c r="AH488">
        <f>(Table2[[#This Row],[Current Month High]]/Table2[[#This Row],[Close Price]])-1</f>
        <v>5.2146823784369412E-2</v>
      </c>
      <c r="AI488">
        <v>6.4607882974400699</v>
      </c>
      <c r="AJ488">
        <v>56.884827879303003</v>
      </c>
      <c r="AK488" t="str">
        <f>IF(AND(Table2[[#This Row],[20D EMA]]&gt;Table2[[#This Row],[50D EMA]],Table2[[#This Row],[50D EMA]]&gt;Table2[[#This Row],[200D EMA]]),"Uptrend","Downtrend/NoTrend")</f>
        <v>Uptrend</v>
      </c>
      <c r="AL488">
        <v>0.06</v>
      </c>
      <c r="AM488" t="s">
        <v>3033</v>
      </c>
      <c r="AN488">
        <v>28</v>
      </c>
      <c r="AO488" t="s">
        <v>3033</v>
      </c>
      <c r="AQ488">
        <f>(Table2[[#This Row],[Sharpe Ratio]]-AVERAGE(Table2[Sharpe Ratio]))/_xlfn.STDEV.P(Table2[Sharpe Ratio])</f>
        <v>-0.64729278019234593</v>
      </c>
      <c r="AR4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-0.24695326222266156</v>
      </c>
      <c r="AS488">
        <f>_xlfn.RANK.AVG(Table2[[#This Row],[1Y Return vs Nifty Z-Score]],Table2[1Y Return vs Nifty Z-Score])</f>
        <v>396</v>
      </c>
      <c r="AT488">
        <f>_xlfn.RANK.AVG(Table2[[#This Row],[6M Return vs Nifty Z-Score]],Table2[6M Return vs Nifty Z-Score])</f>
        <v>476</v>
      </c>
      <c r="AU488">
        <f>_xlfn.RANK.AVG(Table2[[#This Row],[Sharpe Ratio Z-Score]],Table2[Sharpe Ratio Z-Score])</f>
        <v>524.5</v>
      </c>
      <c r="AV488">
        <f>(Table2[[#This Row],[Rank 1Y]]+Table2[[#This Row],[Rank 6M]]+Table2[[#This Row],[Rank Sharpe]])/3</f>
        <v>465.5</v>
      </c>
    </row>
    <row r="489" spans="1:48" x14ac:dyDescent="0.3">
      <c r="A489" t="s">
        <v>472</v>
      </c>
      <c r="B489" t="s">
        <v>473</v>
      </c>
      <c r="C489" t="s">
        <v>2995</v>
      </c>
      <c r="D489" t="s">
        <v>376</v>
      </c>
      <c r="E489">
        <v>45096.354027180001</v>
      </c>
      <c r="F489">
        <v>1594.65</v>
      </c>
      <c r="G489">
        <v>-5.9670822190545598</v>
      </c>
      <c r="H489">
        <f>(Table2[[#This Row],[1Y Return vs Nifty]]-AVERAGE(Table2[1Y Return vs Nifty]))/_xlfn.STDEV.P(Table2[1Y Return vs Nifty])</f>
        <v>-0.60281660121723146</v>
      </c>
      <c r="I489">
        <v>-8.2198693719851494</v>
      </c>
      <c r="J489">
        <f>(Table2[[#This Row],[1M Return vs Nifty]]-AVERAGE(Table2[1M Return vs Nifty]))/_xlfn.STDEV.P(Table2[1M Return vs Nifty])</f>
        <v>-1.0507427286138913</v>
      </c>
      <c r="K489">
        <v>-10.9057446596966</v>
      </c>
      <c r="L489">
        <f>(Table2[[#This Row],[6M Return vs Nifty]]-AVERAGE(Table2[6M Return vs Nifty]))/_xlfn.STDEV.P(Table2[6M Return vs Nifty])</f>
        <v>-0.71247217678796315</v>
      </c>
      <c r="M489">
        <v>0.40943441242223599</v>
      </c>
      <c r="N489">
        <f>(Table2[[#This Row],[1W Return vs Nifty]]-AVERAGE(Table2[1W Return vs Nifty]))/_xlfn.STDEV.P(Table2[1W Return vs Nifty])</f>
        <v>0.42452188729201346</v>
      </c>
      <c r="O489">
        <v>1592.88</v>
      </c>
      <c r="P489">
        <v>1581.62094169186</v>
      </c>
      <c r="Q489">
        <v>1528.77909071771</v>
      </c>
      <c r="R489">
        <v>57.664999478812703</v>
      </c>
      <c r="S489">
        <f>(Table2[[#This Row],[Close Price]]-Table2[[#This Row],[20D EMA]])/Table2[[#This Row],[20D EMA]]</f>
        <v>1.1111948169353508E-3</v>
      </c>
      <c r="T489">
        <f>(Table2[[#This Row],[Close Price]]-Table2[[#This Row],[50D EMA]])/Table2[[#This Row],[50D EMA]]</f>
        <v>8.2377881859624861E-3</v>
      </c>
      <c r="U489">
        <f>(Table2[[#This Row],[Close Price]]-Table2[[#This Row],[200D EMA]])/Table2[[#This Row],[200D EMA]]</f>
        <v>4.3087264655985009E-2</v>
      </c>
      <c r="V489">
        <v>1.0986494058060801</v>
      </c>
      <c r="W489">
        <v>1585</v>
      </c>
      <c r="X489">
        <v>1639.8</v>
      </c>
      <c r="Y489">
        <v>1585</v>
      </c>
      <c r="Z489">
        <v>1647.2</v>
      </c>
      <c r="AA489">
        <v>1403.25</v>
      </c>
      <c r="AB489">
        <v>1679</v>
      </c>
      <c r="AC489">
        <f>(Table2[[#This Row],[Close Price]]/Table2[[#This Row],[Day Low]])-1</f>
        <v>6.0883280757098035E-3</v>
      </c>
      <c r="AD489">
        <f>(Table2[[#This Row],[Day High]]/Table2[[#This Row],[Close Price]])-1</f>
        <v>2.8313423008183625E-2</v>
      </c>
      <c r="AE489">
        <f>(Table2[[#This Row],[Close Price]]/Table2[[#This Row],[Current Week Low]])-1</f>
        <v>6.0883280757098035E-3</v>
      </c>
      <c r="AF489">
        <f>(Table2[[#This Row],[Current Week High]]/Table2[[#This Row],[Close Price]])-1</f>
        <v>3.2953939735992144E-2</v>
      </c>
      <c r="AG489">
        <f>(Table2[[#This Row],[Close Price]]/Table2[[#This Row],[Current Month Low]])-1</f>
        <v>0.13639764831640844</v>
      </c>
      <c r="AH489">
        <f>(Table2[[#This Row],[Current Month High]]/Table2[[#This Row],[Close Price]])-1</f>
        <v>5.2895619728466903E-2</v>
      </c>
      <c r="AI489">
        <v>12.8774339196688</v>
      </c>
      <c r="AJ489">
        <v>22.854391371340501</v>
      </c>
      <c r="AK489" t="str">
        <f>IF(AND(Table2[[#This Row],[20D EMA]]&gt;Table2[[#This Row],[50D EMA]],Table2[[#This Row],[50D EMA]]&gt;Table2[[#This Row],[200D EMA]]),"Uptrend","Downtrend/NoTrend")</f>
        <v>Uptrend</v>
      </c>
      <c r="AL489">
        <v>-0.08</v>
      </c>
      <c r="AM489" t="s">
        <v>3034</v>
      </c>
      <c r="AN489">
        <v>-1.87</v>
      </c>
      <c r="AO489" t="s">
        <v>3034</v>
      </c>
      <c r="AP489">
        <v>6.4967825146067998E-2</v>
      </c>
      <c r="AQ489">
        <f>(Table2[[#This Row],[Sharpe Ratio]]-AVERAGE(Table2[Sharpe Ratio]))/_xlfn.STDEV.P(Table2[Sharpe Ratio])</f>
        <v>8.8218018513172083E-2</v>
      </c>
      <c r="AR4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-1.8532916008139004</v>
      </c>
      <c r="AS489">
        <f>_xlfn.RANK.AVG(Table2[[#This Row],[1Y Return vs Nifty Z-Score]],Table2[1Y Return vs Nifty Z-Score])</f>
        <v>539</v>
      </c>
      <c r="AT489">
        <f>_xlfn.RANK.AVG(Table2[[#This Row],[6M Return vs Nifty Z-Score]],Table2[6M Return vs Nifty Z-Score])</f>
        <v>551</v>
      </c>
      <c r="AU489">
        <f>_xlfn.RANK.AVG(Table2[[#This Row],[Sharpe Ratio Z-Score]],Table2[Sharpe Ratio Z-Score])</f>
        <v>308</v>
      </c>
      <c r="AV489">
        <f>(Table2[[#This Row],[Rank 1Y]]+Table2[[#This Row],[Rank 6M]]+Table2[[#This Row],[Rank Sharpe]])/3</f>
        <v>466</v>
      </c>
    </row>
    <row r="490" spans="1:48" x14ac:dyDescent="0.3">
      <c r="A490" t="s">
        <v>1263</v>
      </c>
      <c r="B490" t="s">
        <v>1264</v>
      </c>
      <c r="C490" t="s">
        <v>3002</v>
      </c>
      <c r="D490" t="s">
        <v>373</v>
      </c>
      <c r="E490">
        <v>8506.5358376250006</v>
      </c>
      <c r="F490">
        <v>701.3</v>
      </c>
      <c r="G490">
        <v>-4.3518662430285504</v>
      </c>
      <c r="H490">
        <f>(Table2[[#This Row],[1Y Return vs Nifty]]-AVERAGE(Table2[1Y Return vs Nifty]))/_xlfn.STDEV.P(Table2[1Y Return vs Nifty])</f>
        <v>-0.58365995260909087</v>
      </c>
      <c r="I490">
        <v>16.326814008887101</v>
      </c>
      <c r="J490">
        <f>(Table2[[#This Row],[1M Return vs Nifty]]-AVERAGE(Table2[1M Return vs Nifty]))/_xlfn.STDEV.P(Table2[1M Return vs Nifty])</f>
        <v>1.3167135652688444</v>
      </c>
      <c r="K490">
        <v>-7.2631841501240002</v>
      </c>
      <c r="L490">
        <f>(Table2[[#This Row],[6M Return vs Nifty]]-AVERAGE(Table2[6M Return vs Nifty]))/_xlfn.STDEV.P(Table2[6M Return vs Nifty])</f>
        <v>-0.60198888669896466</v>
      </c>
      <c r="M490">
        <v>5.4600623148845697</v>
      </c>
      <c r="N490">
        <f>(Table2[[#This Row],[1W Return vs Nifty]]-AVERAGE(Table2[1W Return vs Nifty]))/_xlfn.STDEV.P(Table2[1W Return vs Nifty])</f>
        <v>1.5369441196206945</v>
      </c>
      <c r="O490">
        <v>627.66</v>
      </c>
      <c r="P490">
        <v>591.31580121414197</v>
      </c>
      <c r="Q490">
        <v>587.29624187094203</v>
      </c>
      <c r="R490">
        <v>64.2539428876036</v>
      </c>
      <c r="S490">
        <f>(Table2[[#This Row],[Close Price]]-Table2[[#This Row],[20D EMA]])/Table2[[#This Row],[20D EMA]]</f>
        <v>0.11732466622056525</v>
      </c>
      <c r="T490">
        <f>(Table2[[#This Row],[Close Price]]-Table2[[#This Row],[50D EMA]])/Table2[[#This Row],[50D EMA]]</f>
        <v>0.18599908637656679</v>
      </c>
      <c r="U490">
        <f>(Table2[[#This Row],[Close Price]]-Table2[[#This Row],[200D EMA]])/Table2[[#This Row],[200D EMA]]</f>
        <v>0.19411627386866573</v>
      </c>
      <c r="V490">
        <v>3.0977086340966098</v>
      </c>
      <c r="W490">
        <v>667.25</v>
      </c>
      <c r="X490">
        <v>713.75</v>
      </c>
      <c r="Y490">
        <v>647.4</v>
      </c>
      <c r="Z490">
        <v>713.75</v>
      </c>
      <c r="AA490">
        <v>503.3</v>
      </c>
      <c r="AB490">
        <v>750</v>
      </c>
      <c r="AC490">
        <f>(Table2[[#This Row],[Close Price]]/Table2[[#This Row],[Day Low]])-1</f>
        <v>5.1030348445110452E-2</v>
      </c>
      <c r="AD490">
        <f>(Table2[[#This Row],[Day High]]/Table2[[#This Row],[Close Price]])-1</f>
        <v>1.7752744902324258E-2</v>
      </c>
      <c r="AE490">
        <f>(Table2[[#This Row],[Close Price]]/Table2[[#This Row],[Current Week Low]])-1</f>
        <v>8.3256101328390564E-2</v>
      </c>
      <c r="AF490">
        <f>(Table2[[#This Row],[Current Week High]]/Table2[[#This Row],[Close Price]])-1</f>
        <v>1.7752744902324258E-2</v>
      </c>
      <c r="AG490">
        <f>(Table2[[#This Row],[Close Price]]/Table2[[#This Row],[Current Month Low]])-1</f>
        <v>0.39340353665805661</v>
      </c>
      <c r="AH490">
        <f>(Table2[[#This Row],[Current Month High]]/Table2[[#This Row],[Close Price]])-1</f>
        <v>6.9442463995437187E-2</v>
      </c>
      <c r="AI490">
        <v>6.9442463995437098</v>
      </c>
      <c r="AJ490">
        <v>55.844444444444399</v>
      </c>
      <c r="AK490" t="str">
        <f>IF(AND(Table2[[#This Row],[20D EMA]]&gt;Table2[[#This Row],[50D EMA]],Table2[[#This Row],[50D EMA]]&gt;Table2[[#This Row],[200D EMA]]),"Uptrend","Downtrend/NoTrend")</f>
        <v>Uptrend</v>
      </c>
      <c r="AL490">
        <v>0.15</v>
      </c>
      <c r="AM490" t="s">
        <v>3033</v>
      </c>
      <c r="AN490">
        <v>21.16</v>
      </c>
      <c r="AO490" t="s">
        <v>3033</v>
      </c>
      <c r="AP490">
        <v>4.8213418176408E-2</v>
      </c>
      <c r="AQ490">
        <f>(Table2[[#This Row],[Sharpe Ratio]]-AVERAGE(Table2[Sharpe Ratio]))/_xlfn.STDEV.P(Table2[Sharpe Ratio])</f>
        <v>-0.10146121462085783</v>
      </c>
      <c r="AR4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1.5665476309606257</v>
      </c>
      <c r="AS490">
        <f>_xlfn.RANK.AVG(Table2[[#This Row],[1Y Return vs Nifty Z-Score]],Table2[1Y Return vs Nifty Z-Score])</f>
        <v>526</v>
      </c>
      <c r="AT490">
        <f>_xlfn.RANK.AVG(Table2[[#This Row],[6M Return vs Nifty Z-Score]],Table2[6M Return vs Nifty Z-Score])</f>
        <v>504</v>
      </c>
      <c r="AU490">
        <f>_xlfn.RANK.AVG(Table2[[#This Row],[Sharpe Ratio Z-Score]],Table2[Sharpe Ratio Z-Score])</f>
        <v>372</v>
      </c>
      <c r="AV490">
        <f>(Table2[[#This Row],[Rank 1Y]]+Table2[[#This Row],[Rank 6M]]+Table2[[#This Row],[Rank Sharpe]])/3</f>
        <v>467.33333333333331</v>
      </c>
    </row>
    <row r="491" spans="1:48" x14ac:dyDescent="0.3">
      <c r="A491" t="s">
        <v>1886</v>
      </c>
      <c r="B491" t="s">
        <v>1887</v>
      </c>
      <c r="C491" t="s">
        <v>3001</v>
      </c>
      <c r="D491" t="s">
        <v>140</v>
      </c>
      <c r="E491">
        <v>3390.176663445</v>
      </c>
      <c r="F491">
        <v>444.2</v>
      </c>
      <c r="G491">
        <v>5.8932487870935697</v>
      </c>
      <c r="H491">
        <f>(Table2[[#This Row],[1Y Return vs Nifty]]-AVERAGE(Table2[1Y Return vs Nifty]))/_xlfn.STDEV.P(Table2[1Y Return vs Nifty])</f>
        <v>-0.46215170139373168</v>
      </c>
      <c r="I491">
        <v>-13.4211783162646</v>
      </c>
      <c r="J491">
        <f>(Table2[[#This Row],[1M Return vs Nifty]]-AVERAGE(Table2[1M Return vs Nifty]))/_xlfn.STDEV.P(Table2[1M Return vs Nifty])</f>
        <v>-1.5523938643497444</v>
      </c>
      <c r="K491">
        <v>-19.9785561874819</v>
      </c>
      <c r="L491">
        <f>(Table2[[#This Row],[6M Return vs Nifty]]-AVERAGE(Table2[6M Return vs Nifty]))/_xlfn.STDEV.P(Table2[6M Return vs Nifty])</f>
        <v>-0.98766158416028649</v>
      </c>
      <c r="M491">
        <v>-0.94795577663217401</v>
      </c>
      <c r="N491">
        <f>(Table2[[#This Row],[1W Return vs Nifty]]-AVERAGE(Table2[1W Return vs Nifty]))/_xlfn.STDEV.P(Table2[1W Return vs Nifty])</f>
        <v>0.12555093686567317</v>
      </c>
      <c r="O491">
        <v>455.94</v>
      </c>
      <c r="P491">
        <v>474.475211553419</v>
      </c>
      <c r="Q491">
        <v>469.37100164896401</v>
      </c>
      <c r="R491">
        <v>44.763230561810502</v>
      </c>
      <c r="S491">
        <f>(Table2[[#This Row],[Close Price]]-Table2[[#This Row],[20D EMA]])/Table2[[#This Row],[20D EMA]]</f>
        <v>-2.5749002061674801E-2</v>
      </c>
      <c r="T491">
        <f>(Table2[[#This Row],[Close Price]]-Table2[[#This Row],[50D EMA]])/Table2[[#This Row],[50D EMA]]</f>
        <v>-6.3807783454690473E-2</v>
      </c>
      <c r="U491">
        <f>(Table2[[#This Row],[Close Price]]-Table2[[#This Row],[200D EMA]])/Table2[[#This Row],[200D EMA]]</f>
        <v>-5.3627091491666251E-2</v>
      </c>
      <c r="V491">
        <v>0.96621573655242898</v>
      </c>
      <c r="W491">
        <v>442</v>
      </c>
      <c r="X491">
        <v>450</v>
      </c>
      <c r="Y491">
        <v>433.15</v>
      </c>
      <c r="Z491">
        <v>450</v>
      </c>
      <c r="AA491">
        <v>366.75</v>
      </c>
      <c r="AB491">
        <v>513.95000000000005</v>
      </c>
      <c r="AC491">
        <f>(Table2[[#This Row],[Close Price]]/Table2[[#This Row],[Day Low]])-1</f>
        <v>4.977375565610842E-3</v>
      </c>
      <c r="AD491">
        <f>(Table2[[#This Row],[Day High]]/Table2[[#This Row],[Close Price]])-1</f>
        <v>1.3057181449797506E-2</v>
      </c>
      <c r="AE491">
        <f>(Table2[[#This Row],[Close Price]]/Table2[[#This Row],[Current Week Low]])-1</f>
        <v>2.5510793027819556E-2</v>
      </c>
      <c r="AF491">
        <f>(Table2[[#This Row],[Current Week High]]/Table2[[#This Row],[Close Price]])-1</f>
        <v>1.3057181449797506E-2</v>
      </c>
      <c r="AG491">
        <f>(Table2[[#This Row],[Close Price]]/Table2[[#This Row],[Current Month Low]])-1</f>
        <v>0.21117927743694609</v>
      </c>
      <c r="AH491">
        <f>(Table2[[#This Row],[Current Month High]]/Table2[[#This Row],[Close Price]])-1</f>
        <v>0.15702386312471872</v>
      </c>
      <c r="AI491">
        <v>31.697433588473601</v>
      </c>
      <c r="AJ491">
        <v>38.444756116565301</v>
      </c>
      <c r="AK491" t="str">
        <f>IF(AND(Table2[[#This Row],[20D EMA]]&gt;Table2[[#This Row],[50D EMA]],Table2[[#This Row],[50D EMA]]&gt;Table2[[#This Row],[200D EMA]]),"Uptrend","Downtrend/NoTrend")</f>
        <v>Downtrend/NoTrend</v>
      </c>
      <c r="AL491">
        <v>-0.23</v>
      </c>
      <c r="AM491" t="s">
        <v>3034</v>
      </c>
      <c r="AN491">
        <v>-1.23</v>
      </c>
      <c r="AO491" t="s">
        <v>3034</v>
      </c>
      <c r="AP491">
        <v>6.662458452436E-2</v>
      </c>
      <c r="AQ491">
        <f>(Table2[[#This Row],[Sharpe Ratio]]-AVERAGE(Table2[Sharpe Ratio]))/_xlfn.STDEV.P(Table2[Sharpe Ratio])</f>
        <v>0.10697444772795178</v>
      </c>
      <c r="AR4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1">
        <f>_xlfn.RANK.AVG(Table2[[#This Row],[1Y Return vs Nifty Z-Score]],Table2[1Y Return vs Nifty Z-Score])</f>
        <v>461</v>
      </c>
      <c r="AT491">
        <f>_xlfn.RANK.AVG(Table2[[#This Row],[6M Return vs Nifty Z-Score]],Table2[6M Return vs Nifty Z-Score])</f>
        <v>642</v>
      </c>
      <c r="AU491">
        <f>_xlfn.RANK.AVG(Table2[[#This Row],[Sharpe Ratio Z-Score]],Table2[Sharpe Ratio Z-Score])</f>
        <v>302</v>
      </c>
      <c r="AV491">
        <f>(Table2[[#This Row],[Rank 1Y]]+Table2[[#This Row],[Rank 6M]]+Table2[[#This Row],[Rank Sharpe]])/3</f>
        <v>468.33333333333331</v>
      </c>
    </row>
    <row r="492" spans="1:48" x14ac:dyDescent="0.3">
      <c r="A492" t="s">
        <v>839</v>
      </c>
      <c r="B492" t="s">
        <v>840</v>
      </c>
      <c r="C492" t="s">
        <v>2988</v>
      </c>
      <c r="D492" t="s">
        <v>49</v>
      </c>
      <c r="E492">
        <v>17694.962399399999</v>
      </c>
      <c r="F492">
        <v>212.92</v>
      </c>
      <c r="G492">
        <v>-13.6033418421354</v>
      </c>
      <c r="H492">
        <f>(Table2[[#This Row],[1Y Return vs Nifty]]-AVERAGE(Table2[1Y Return vs Nifty]))/_xlfn.STDEV.P(Table2[1Y Return vs Nifty])</f>
        <v>-0.69338352505351275</v>
      </c>
      <c r="I492">
        <v>-6.0261149399388998</v>
      </c>
      <c r="J492">
        <f>(Table2[[#This Row],[1M Return vs Nifty]]-AVERAGE(Table2[1M Return vs Nifty]))/_xlfn.STDEV.P(Table2[1M Return vs Nifty])</f>
        <v>-0.83916148740115315</v>
      </c>
      <c r="K492">
        <v>-0.25921138740059302</v>
      </c>
      <c r="L492">
        <f>(Table2[[#This Row],[6M Return vs Nifty]]-AVERAGE(Table2[6M Return vs Nifty]))/_xlfn.STDEV.P(Table2[6M Return vs Nifty])</f>
        <v>-0.3895498750515754</v>
      </c>
      <c r="M492">
        <v>-5.7156699886944802</v>
      </c>
      <c r="N492">
        <f>(Table2[[#This Row],[1W Return vs Nifty]]-AVERAGE(Table2[1W Return vs Nifty]))/_xlfn.STDEV.P(Table2[1W Return vs Nifty])</f>
        <v>-0.92455835435766376</v>
      </c>
      <c r="O492">
        <v>217.57</v>
      </c>
      <c r="P492">
        <v>219.58483394160601</v>
      </c>
      <c r="Q492">
        <v>212.18868891668001</v>
      </c>
      <c r="R492">
        <v>41.7910678415099</v>
      </c>
      <c r="S492">
        <f>(Table2[[#This Row],[Close Price]]-Table2[[#This Row],[20D EMA]])/Table2[[#This Row],[20D EMA]]</f>
        <v>-2.1372431861010278E-2</v>
      </c>
      <c r="T492">
        <f>(Table2[[#This Row],[Close Price]]-Table2[[#This Row],[50D EMA]])/Table2[[#This Row],[50D EMA]]</f>
        <v>-3.0351977511244663E-2</v>
      </c>
      <c r="U492">
        <f>(Table2[[#This Row],[Close Price]]-Table2[[#This Row],[200D EMA]])/Table2[[#This Row],[200D EMA]]</f>
        <v>3.446513040132613E-3</v>
      </c>
      <c r="V492">
        <v>0.73074947517634603</v>
      </c>
      <c r="W492">
        <v>212.5</v>
      </c>
      <c r="X492">
        <v>217.85</v>
      </c>
      <c r="Y492">
        <v>212.5</v>
      </c>
      <c r="Z492">
        <v>236.25</v>
      </c>
      <c r="AA492">
        <v>197.7</v>
      </c>
      <c r="AB492">
        <v>236.25</v>
      </c>
      <c r="AC492">
        <f>(Table2[[#This Row],[Close Price]]/Table2[[#This Row],[Day Low]])-1</f>
        <v>1.9764705882352462E-3</v>
      </c>
      <c r="AD492">
        <f>(Table2[[#This Row],[Day High]]/Table2[[#This Row],[Close Price]])-1</f>
        <v>2.3154236332894929E-2</v>
      </c>
      <c r="AE492">
        <f>(Table2[[#This Row],[Close Price]]/Table2[[#This Row],[Current Week Low]])-1</f>
        <v>1.9764705882352462E-3</v>
      </c>
      <c r="AF492">
        <f>(Table2[[#This Row],[Current Week High]]/Table2[[#This Row],[Close Price]])-1</f>
        <v>0.10957167011083979</v>
      </c>
      <c r="AG492">
        <f>(Table2[[#This Row],[Close Price]]/Table2[[#This Row],[Current Month Low]])-1</f>
        <v>7.6985331310065686E-2</v>
      </c>
      <c r="AH492">
        <f>(Table2[[#This Row],[Current Month High]]/Table2[[#This Row],[Close Price]])-1</f>
        <v>0.10957167011083979</v>
      </c>
      <c r="AI492">
        <v>35.849145218861501</v>
      </c>
      <c r="AJ492">
        <v>16.604600219058</v>
      </c>
      <c r="AK492" t="str">
        <f>IF(AND(Table2[[#This Row],[20D EMA]]&gt;Table2[[#This Row],[50D EMA]],Table2[[#This Row],[50D EMA]]&gt;Table2[[#This Row],[200D EMA]]),"Uptrend","Downtrend/NoTrend")</f>
        <v>Downtrend/NoTrend</v>
      </c>
      <c r="AL492">
        <v>-0.13</v>
      </c>
      <c r="AM492" t="s">
        <v>3034</v>
      </c>
      <c r="AN492">
        <v>-1.04</v>
      </c>
      <c r="AO492" t="s">
        <v>3034</v>
      </c>
      <c r="AP492">
        <v>3.8335763795423E-2</v>
      </c>
      <c r="AQ492">
        <f>(Table2[[#This Row],[Sharpe Ratio]]-AVERAGE(Table2[Sharpe Ratio]))/_xlfn.STDEV.P(Table2[Sharpe Ratio])</f>
        <v>-0.21328766789616868</v>
      </c>
      <c r="AR4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2">
        <f>_xlfn.RANK.AVG(Table2[[#This Row],[1Y Return vs Nifty Z-Score]],Table2[1Y Return vs Nifty Z-Score])</f>
        <v>576</v>
      </c>
      <c r="AT492">
        <f>_xlfn.RANK.AVG(Table2[[#This Row],[6M Return vs Nifty Z-Score]],Table2[6M Return vs Nifty Z-Score])</f>
        <v>432</v>
      </c>
      <c r="AU492">
        <f>_xlfn.RANK.AVG(Table2[[#This Row],[Sharpe Ratio Z-Score]],Table2[Sharpe Ratio Z-Score])</f>
        <v>397</v>
      </c>
      <c r="AV492">
        <f>(Table2[[#This Row],[Rank 1Y]]+Table2[[#This Row],[Rank 6M]]+Table2[[#This Row],[Rank Sharpe]])/3</f>
        <v>468.33333333333331</v>
      </c>
    </row>
    <row r="493" spans="1:48" x14ac:dyDescent="0.3">
      <c r="A493" t="s">
        <v>1876</v>
      </c>
      <c r="B493" t="s">
        <v>1877</v>
      </c>
      <c r="C493" t="s">
        <v>3004</v>
      </c>
      <c r="D493" t="s">
        <v>1592</v>
      </c>
      <c r="E493">
        <v>3468.0742779110001</v>
      </c>
      <c r="F493">
        <v>152.44999999999999</v>
      </c>
      <c r="G493">
        <v>-2.3306703858387499</v>
      </c>
      <c r="H493">
        <f>(Table2[[#This Row],[1Y Return vs Nifty]]-AVERAGE(Table2[1Y Return vs Nifty]))/_xlfn.STDEV.P(Table2[1Y Return vs Nifty])</f>
        <v>-0.55968833557513997</v>
      </c>
      <c r="I493">
        <v>-5.7586362425812103</v>
      </c>
      <c r="J493">
        <f>(Table2[[#This Row],[1M Return vs Nifty]]-AVERAGE(Table2[1M Return vs Nifty]))/_xlfn.STDEV.P(Table2[1M Return vs Nifty])</f>
        <v>-0.81336394417653712</v>
      </c>
      <c r="K493">
        <v>-6.7961515820613698</v>
      </c>
      <c r="L493">
        <f>(Table2[[#This Row],[6M Return vs Nifty]]-AVERAGE(Table2[6M Return vs Nifty]))/_xlfn.STDEV.P(Table2[6M Return vs Nifty])</f>
        <v>-0.58782322093646855</v>
      </c>
      <c r="M493">
        <v>-1.85124637065225</v>
      </c>
      <c r="N493">
        <f>(Table2[[#This Row],[1W Return vs Nifty]]-AVERAGE(Table2[1W Return vs Nifty]))/_xlfn.STDEV.P(Table2[1W Return vs Nifty])</f>
        <v>-7.3402650380661724E-2</v>
      </c>
      <c r="O493">
        <v>151.5</v>
      </c>
      <c r="P493">
        <v>150.46538354982201</v>
      </c>
      <c r="Q493">
        <v>146.50482446267699</v>
      </c>
      <c r="R493">
        <v>57.962164505398498</v>
      </c>
      <c r="S493">
        <f>(Table2[[#This Row],[Close Price]]-Table2[[#This Row],[20D EMA]])/Table2[[#This Row],[20D EMA]]</f>
        <v>6.2706270627061952E-3</v>
      </c>
      <c r="T493">
        <f>(Table2[[#This Row],[Close Price]]-Table2[[#This Row],[50D EMA]])/Table2[[#This Row],[50D EMA]]</f>
        <v>1.318985406049117E-2</v>
      </c>
      <c r="U493">
        <f>(Table2[[#This Row],[Close Price]]-Table2[[#This Row],[200D EMA]])/Table2[[#This Row],[200D EMA]]</f>
        <v>4.0580066623250116E-2</v>
      </c>
      <c r="V493">
        <v>1.1052664092169899</v>
      </c>
      <c r="W493">
        <v>151.69</v>
      </c>
      <c r="X493">
        <v>153.9</v>
      </c>
      <c r="Y493">
        <v>151.5</v>
      </c>
      <c r="Z493">
        <v>156</v>
      </c>
      <c r="AA493">
        <v>135.1</v>
      </c>
      <c r="AB493">
        <v>156</v>
      </c>
      <c r="AC493">
        <f>(Table2[[#This Row],[Close Price]]/Table2[[#This Row],[Day Low]])-1</f>
        <v>5.0102182081877E-3</v>
      </c>
      <c r="AD493">
        <f>(Table2[[#This Row],[Day High]]/Table2[[#This Row],[Close Price]])-1</f>
        <v>9.5113151853067901E-3</v>
      </c>
      <c r="AE493">
        <f>(Table2[[#This Row],[Close Price]]/Table2[[#This Row],[Current Week Low]])-1</f>
        <v>6.2706270627062022E-3</v>
      </c>
      <c r="AF493">
        <f>(Table2[[#This Row],[Current Week High]]/Table2[[#This Row],[Close Price]])-1</f>
        <v>2.3286323384716479E-2</v>
      </c>
      <c r="AG493">
        <f>(Table2[[#This Row],[Close Price]]/Table2[[#This Row],[Current Month Low]])-1</f>
        <v>0.12842339008142112</v>
      </c>
      <c r="AH493">
        <f>(Table2[[#This Row],[Current Month High]]/Table2[[#This Row],[Close Price]])-1</f>
        <v>2.3286323384716479E-2</v>
      </c>
      <c r="AI493">
        <v>15.3820924893407</v>
      </c>
      <c r="AJ493">
        <v>27.0416666666666</v>
      </c>
      <c r="AK493" t="str">
        <f>IF(AND(Table2[[#This Row],[20D EMA]]&gt;Table2[[#This Row],[50D EMA]],Table2[[#This Row],[50D EMA]]&gt;Table2[[#This Row],[200D EMA]]),"Uptrend","Downtrend/NoTrend")</f>
        <v>Uptrend</v>
      </c>
      <c r="AL493">
        <v>0.01</v>
      </c>
      <c r="AM493" t="s">
        <v>3033</v>
      </c>
      <c r="AN493">
        <v>2.4900000000000002</v>
      </c>
      <c r="AO493" t="s">
        <v>3033</v>
      </c>
      <c r="AP493">
        <v>3.9338299558444999E-2</v>
      </c>
      <c r="AQ493">
        <f>(Table2[[#This Row],[Sharpe Ratio]]-AVERAGE(Table2[Sharpe Ratio]))/_xlfn.STDEV.P(Table2[Sharpe Ratio])</f>
        <v>-0.20193780543527662</v>
      </c>
      <c r="AR4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-2.2362159565040836</v>
      </c>
      <c r="AS493">
        <f>_xlfn.RANK.AVG(Table2[[#This Row],[1Y Return vs Nifty Z-Score]],Table2[1Y Return vs Nifty Z-Score])</f>
        <v>513</v>
      </c>
      <c r="AT493">
        <f>_xlfn.RANK.AVG(Table2[[#This Row],[6M Return vs Nifty Z-Score]],Table2[6M Return vs Nifty Z-Score])</f>
        <v>498</v>
      </c>
      <c r="AU493">
        <f>_xlfn.RANK.AVG(Table2[[#This Row],[Sharpe Ratio Z-Score]],Table2[Sharpe Ratio Z-Score])</f>
        <v>395</v>
      </c>
      <c r="AV493">
        <f>(Table2[[#This Row],[Rank 1Y]]+Table2[[#This Row],[Rank 6M]]+Table2[[#This Row],[Rank Sharpe]])/3</f>
        <v>468.66666666666669</v>
      </c>
    </row>
    <row r="494" spans="1:48" x14ac:dyDescent="0.3">
      <c r="A494" t="s">
        <v>427</v>
      </c>
      <c r="B494" t="s">
        <v>428</v>
      </c>
      <c r="C494" t="s">
        <v>2990</v>
      </c>
      <c r="D494" t="s">
        <v>272</v>
      </c>
      <c r="E494">
        <v>52775.267740399999</v>
      </c>
      <c r="F494">
        <v>1964.1</v>
      </c>
      <c r="G494">
        <v>3.5674342507527101</v>
      </c>
      <c r="H494">
        <f>(Table2[[#This Row],[1Y Return vs Nifty]]-AVERAGE(Table2[1Y Return vs Nifty]))/_xlfn.STDEV.P(Table2[1Y Return vs Nifty])</f>
        <v>-0.48973613125431764</v>
      </c>
      <c r="I494">
        <v>2.1847758444037502</v>
      </c>
      <c r="J494">
        <f>(Table2[[#This Row],[1M Return vs Nifty]]-AVERAGE(Table2[1M Return vs Nifty]))/_xlfn.STDEV.P(Table2[1M Return vs Nifty])</f>
        <v>-4.7244927263202334E-2</v>
      </c>
      <c r="K494">
        <v>3.6088716083266199</v>
      </c>
      <c r="L494">
        <f>(Table2[[#This Row],[6M Return vs Nifty]]-AVERAGE(Table2[6M Return vs Nifty]))/_xlfn.STDEV.P(Table2[6M Return vs Nifty])</f>
        <v>-0.2722262136924411</v>
      </c>
      <c r="M494">
        <v>-6.7166760681006901</v>
      </c>
      <c r="N494">
        <f>(Table2[[#This Row],[1W Return vs Nifty]]-AVERAGE(Table2[1W Return vs Nifty]))/_xlfn.STDEV.P(Table2[1W Return vs Nifty])</f>
        <v>-1.1450341920024747</v>
      </c>
      <c r="O494">
        <v>2028.2</v>
      </c>
      <c r="P494">
        <v>1955.03610530438</v>
      </c>
      <c r="Q494">
        <v>1788.1365596012399</v>
      </c>
      <c r="R494">
        <v>34.381060864720503</v>
      </c>
      <c r="S494">
        <f>(Table2[[#This Row],[Close Price]]-Table2[[#This Row],[20D EMA]])/Table2[[#This Row],[20D EMA]]</f>
        <v>-3.1604378266443217E-2</v>
      </c>
      <c r="T494">
        <f>(Table2[[#This Row],[Close Price]]-Table2[[#This Row],[50D EMA]])/Table2[[#This Row],[50D EMA]]</f>
        <v>4.6361776496238695E-3</v>
      </c>
      <c r="U494">
        <f>(Table2[[#This Row],[Close Price]]-Table2[[#This Row],[200D EMA]])/Table2[[#This Row],[200D EMA]]</f>
        <v>9.8406041447975531E-2</v>
      </c>
      <c r="V494">
        <v>0.71299092115725904</v>
      </c>
      <c r="W494">
        <v>1957.1</v>
      </c>
      <c r="X494">
        <v>2011</v>
      </c>
      <c r="Y494">
        <v>1957.1</v>
      </c>
      <c r="Z494">
        <v>2092.25</v>
      </c>
      <c r="AA494">
        <v>1830.6</v>
      </c>
      <c r="AB494">
        <v>2182.4499999999998</v>
      </c>
      <c r="AC494">
        <f>(Table2[[#This Row],[Close Price]]/Table2[[#This Row],[Day Low]])-1</f>
        <v>3.5767206581165389E-3</v>
      </c>
      <c r="AD494">
        <f>(Table2[[#This Row],[Day High]]/Table2[[#This Row],[Close Price]])-1</f>
        <v>2.3878621251463894E-2</v>
      </c>
      <c r="AE494">
        <f>(Table2[[#This Row],[Close Price]]/Table2[[#This Row],[Current Week Low]])-1</f>
        <v>3.5767206581165389E-3</v>
      </c>
      <c r="AF494">
        <f>(Table2[[#This Row],[Current Week High]]/Table2[[#This Row],[Close Price]])-1</f>
        <v>6.5246168728679832E-2</v>
      </c>
      <c r="AG494">
        <f>(Table2[[#This Row],[Close Price]]/Table2[[#This Row],[Current Month Low]])-1</f>
        <v>7.2926909210095037E-2</v>
      </c>
      <c r="AH494">
        <f>(Table2[[#This Row],[Current Month High]]/Table2[[#This Row],[Close Price]])-1</f>
        <v>0.11117051066646289</v>
      </c>
      <c r="AI494">
        <v>11.1170510666462</v>
      </c>
      <c r="AJ494">
        <v>33.607700418353097</v>
      </c>
      <c r="AK494" t="str">
        <f>IF(AND(Table2[[#This Row],[20D EMA]]&gt;Table2[[#This Row],[50D EMA]],Table2[[#This Row],[50D EMA]]&gt;Table2[[#This Row],[200D EMA]]),"Uptrend","Downtrend/NoTrend")</f>
        <v>Uptrend</v>
      </c>
      <c r="AL494">
        <v>0.01</v>
      </c>
      <c r="AM494" t="s">
        <v>3033</v>
      </c>
      <c r="AN494">
        <v>-5.17</v>
      </c>
      <c r="AO494" t="s">
        <v>3034</v>
      </c>
      <c r="AP494">
        <v>-1.6780708593499999E-4</v>
      </c>
      <c r="AQ494">
        <f>(Table2[[#This Row],[Sharpe Ratio]]-AVERAGE(Table2[Sharpe Ratio]))/_xlfn.STDEV.P(Table2[Sharpe Ratio])</f>
        <v>-0.64919255017120858</v>
      </c>
      <c r="AR4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-2.6034340143836445</v>
      </c>
      <c r="AS494">
        <f>_xlfn.RANK.AVG(Table2[[#This Row],[1Y Return vs Nifty Z-Score]],Table2[1Y Return vs Nifty Z-Score])</f>
        <v>475</v>
      </c>
      <c r="AT494">
        <f>_xlfn.RANK.AVG(Table2[[#This Row],[6M Return vs Nifty Z-Score]],Table2[6M Return vs Nifty Z-Score])</f>
        <v>391</v>
      </c>
      <c r="AU494">
        <f>_xlfn.RANK.AVG(Table2[[#This Row],[Sharpe Ratio Z-Score]],Table2[Sharpe Ratio Z-Score])</f>
        <v>543</v>
      </c>
      <c r="AV494">
        <f>(Table2[[#This Row],[Rank 1Y]]+Table2[[#This Row],[Rank 6M]]+Table2[[#This Row],[Rank Sharpe]])/3</f>
        <v>469.66666666666669</v>
      </c>
    </row>
    <row r="495" spans="1:48" x14ac:dyDescent="0.3">
      <c r="A495" t="s">
        <v>894</v>
      </c>
      <c r="B495" t="s">
        <v>895</v>
      </c>
      <c r="C495" t="s">
        <v>2994</v>
      </c>
      <c r="D495" t="s">
        <v>62</v>
      </c>
      <c r="E495">
        <v>16123.9724415</v>
      </c>
      <c r="F495">
        <v>1501.15</v>
      </c>
      <c r="G495">
        <v>31.521792462786799</v>
      </c>
      <c r="H495">
        <f>(Table2[[#This Row],[1Y Return vs Nifty]]-AVERAGE(Table2[1Y Return vs Nifty]))/_xlfn.STDEV.P(Table2[1Y Return vs Nifty])</f>
        <v>-0.15819420417929414</v>
      </c>
      <c r="I495">
        <v>2.3217830288849002</v>
      </c>
      <c r="J495">
        <f>(Table2[[#This Row],[1M Return vs Nifty]]-AVERAGE(Table2[1M Return vs Nifty]))/_xlfn.STDEV.P(Table2[1M Return vs Nifty])</f>
        <v>-3.4030982382167833E-2</v>
      </c>
      <c r="K495">
        <v>-11.650012137753301</v>
      </c>
      <c r="L495">
        <f>(Table2[[#This Row],[6M Return vs Nifty]]-AVERAGE(Table2[6M Return vs Nifty]))/_xlfn.STDEV.P(Table2[6M Return vs Nifty])</f>
        <v>-0.73504671452476911</v>
      </c>
      <c r="M495">
        <v>-4.10073542854715</v>
      </c>
      <c r="N495">
        <f>(Table2[[#This Row],[1W Return vs Nifty]]-AVERAGE(Table2[1W Return vs Nifty]))/_xlfn.STDEV.P(Table2[1W Return vs Nifty])</f>
        <v>-0.56886216308053816</v>
      </c>
      <c r="O495">
        <v>1506.73</v>
      </c>
      <c r="P495">
        <v>1499.77503243499</v>
      </c>
      <c r="Q495">
        <v>1361.48626902458</v>
      </c>
      <c r="R495">
        <v>58.101217386181297</v>
      </c>
      <c r="S495">
        <f>(Table2[[#This Row],[Close Price]]-Table2[[#This Row],[20D EMA]])/Table2[[#This Row],[20D EMA]]</f>
        <v>-3.7033841497812661E-3</v>
      </c>
      <c r="T495">
        <f>(Table2[[#This Row],[Close Price]]-Table2[[#This Row],[50D EMA]])/Table2[[#This Row],[50D EMA]]</f>
        <v>9.167825408973383E-4</v>
      </c>
      <c r="U495">
        <f>(Table2[[#This Row],[Close Price]]-Table2[[#This Row],[200D EMA]])/Table2[[#This Row],[200D EMA]]</f>
        <v>0.10258181382576884</v>
      </c>
      <c r="V495">
        <v>0.37148010357441102</v>
      </c>
      <c r="W495">
        <v>1460.5</v>
      </c>
      <c r="X495">
        <v>1560</v>
      </c>
      <c r="Y495">
        <v>1460.5</v>
      </c>
      <c r="Z495">
        <v>1560</v>
      </c>
      <c r="AA495">
        <v>1327.05</v>
      </c>
      <c r="AB495">
        <v>1595.4</v>
      </c>
      <c r="AC495">
        <f>(Table2[[#This Row],[Close Price]]/Table2[[#This Row],[Day Low]])-1</f>
        <v>2.783293392673758E-2</v>
      </c>
      <c r="AD495">
        <f>(Table2[[#This Row],[Day High]]/Table2[[#This Row],[Close Price]])-1</f>
        <v>3.9203277487259713E-2</v>
      </c>
      <c r="AE495">
        <f>(Table2[[#This Row],[Close Price]]/Table2[[#This Row],[Current Week Low]])-1</f>
        <v>2.783293392673758E-2</v>
      </c>
      <c r="AF495">
        <f>(Table2[[#This Row],[Current Week High]]/Table2[[#This Row],[Close Price]])-1</f>
        <v>3.9203277487259713E-2</v>
      </c>
      <c r="AG495">
        <f>(Table2[[#This Row],[Close Price]]/Table2[[#This Row],[Current Month Low]])-1</f>
        <v>0.13119324818205813</v>
      </c>
      <c r="AH495">
        <f>(Table2[[#This Row],[Current Month High]]/Table2[[#This Row],[Close Price]])-1</f>
        <v>6.278519801485527E-2</v>
      </c>
      <c r="AI495">
        <v>14.911900875995</v>
      </c>
      <c r="AJ495">
        <v>66.785178601188804</v>
      </c>
      <c r="AK495" t="str">
        <f>IF(AND(Table2[[#This Row],[20D EMA]]&gt;Table2[[#This Row],[50D EMA]],Table2[[#This Row],[50D EMA]]&gt;Table2[[#This Row],[200D EMA]]),"Uptrend","Downtrend/NoTrend")</f>
        <v>Uptrend</v>
      </c>
      <c r="AL495">
        <v>-0.03</v>
      </c>
      <c r="AM495" t="s">
        <v>3034</v>
      </c>
      <c r="AN495">
        <v>3.28</v>
      </c>
      <c r="AO495" t="s">
        <v>3033</v>
      </c>
      <c r="AQ495">
        <f>(Table2[[#This Row],[Sharpe Ratio]]-AVERAGE(Table2[Sharpe Ratio]))/_xlfn.STDEV.P(Table2[Sharpe Ratio])</f>
        <v>-0.64729278019234593</v>
      </c>
      <c r="AR4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-2.1434268443591153</v>
      </c>
      <c r="AS495">
        <f>_xlfn.RANK.AVG(Table2[[#This Row],[1Y Return vs Nifty Z-Score]],Table2[1Y Return vs Nifty Z-Score])</f>
        <v>325</v>
      </c>
      <c r="AT495">
        <f>_xlfn.RANK.AVG(Table2[[#This Row],[6M Return vs Nifty Z-Score]],Table2[6M Return vs Nifty Z-Score])</f>
        <v>562</v>
      </c>
      <c r="AU495">
        <f>_xlfn.RANK.AVG(Table2[[#This Row],[Sharpe Ratio Z-Score]],Table2[Sharpe Ratio Z-Score])</f>
        <v>524.5</v>
      </c>
      <c r="AV495">
        <f>(Table2[[#This Row],[Rank 1Y]]+Table2[[#This Row],[Rank 6M]]+Table2[[#This Row],[Rank Sharpe]])/3</f>
        <v>470.5</v>
      </c>
    </row>
    <row r="496" spans="1:48" x14ac:dyDescent="0.3">
      <c r="A496" t="s">
        <v>1860</v>
      </c>
      <c r="B496" t="s">
        <v>1861</v>
      </c>
      <c r="C496" t="s">
        <v>2997</v>
      </c>
      <c r="D496" t="s">
        <v>379</v>
      </c>
      <c r="E496">
        <v>3534.4294777549999</v>
      </c>
      <c r="F496">
        <v>481.45</v>
      </c>
      <c r="G496">
        <v>-0.24871764453812101</v>
      </c>
      <c r="H496">
        <f>(Table2[[#This Row],[1Y Return vs Nifty]]-AVERAGE(Table2[1Y Return vs Nifty]))/_xlfn.STDEV.P(Table2[1Y Return vs Nifty])</f>
        <v>-0.5349961348565847</v>
      </c>
      <c r="I496">
        <v>6.2894123295413902</v>
      </c>
      <c r="J496">
        <f>(Table2[[#This Row],[1M Return vs Nifty]]-AVERAGE(Table2[1M Return vs Nifty]))/_xlfn.STDEV.P(Table2[1M Return vs Nifty])</f>
        <v>0.34863533607258151</v>
      </c>
      <c r="K496">
        <v>13.779339877575699</v>
      </c>
      <c r="L496">
        <f>(Table2[[#This Row],[6M Return vs Nifty]]-AVERAGE(Table2[6M Return vs Nifty]))/_xlfn.STDEV.P(Table2[6M Return vs Nifty])</f>
        <v>3.6256457543745201E-2</v>
      </c>
      <c r="M496">
        <v>1.7734290650934199</v>
      </c>
      <c r="N496">
        <f>(Table2[[#This Row],[1W Return vs Nifty]]-AVERAGE(Table2[1W Return vs Nifty]))/_xlfn.STDEV.P(Table2[1W Return vs Nifty])</f>
        <v>0.72494749886183718</v>
      </c>
      <c r="O496">
        <v>464.85</v>
      </c>
      <c r="P496">
        <v>451.844336762051</v>
      </c>
      <c r="Q496">
        <v>424.41505263409198</v>
      </c>
      <c r="R496">
        <v>79.984515304118204</v>
      </c>
      <c r="S496">
        <f>(Table2[[#This Row],[Close Price]]-Table2[[#This Row],[20D EMA]])/Table2[[#This Row],[20D EMA]]</f>
        <v>3.5710444229321209E-2</v>
      </c>
      <c r="T496">
        <f>(Table2[[#This Row],[Close Price]]-Table2[[#This Row],[50D EMA]])/Table2[[#This Row],[50D EMA]]</f>
        <v>6.552181985970057E-2</v>
      </c>
      <c r="U496">
        <f>(Table2[[#This Row],[Close Price]]-Table2[[#This Row],[200D EMA]])/Table2[[#This Row],[200D EMA]]</f>
        <v>0.13438483628685172</v>
      </c>
      <c r="V496">
        <v>1.12441759760519</v>
      </c>
      <c r="W496">
        <v>480</v>
      </c>
      <c r="X496">
        <v>492.95</v>
      </c>
      <c r="Y496">
        <v>467.8</v>
      </c>
      <c r="Z496">
        <v>501.7</v>
      </c>
      <c r="AA496">
        <v>399.25</v>
      </c>
      <c r="AB496">
        <v>501.7</v>
      </c>
      <c r="AC496">
        <f>(Table2[[#This Row],[Close Price]]/Table2[[#This Row],[Day Low]])-1</f>
        <v>3.0208333333332504E-3</v>
      </c>
      <c r="AD496">
        <f>(Table2[[#This Row],[Day High]]/Table2[[#This Row],[Close Price]])-1</f>
        <v>2.3886177173122913E-2</v>
      </c>
      <c r="AE496">
        <f>(Table2[[#This Row],[Close Price]]/Table2[[#This Row],[Current Week Low]])-1</f>
        <v>2.917913638306957E-2</v>
      </c>
      <c r="AF496">
        <f>(Table2[[#This Row],[Current Week High]]/Table2[[#This Row],[Close Price]])-1</f>
        <v>4.2060442413542454E-2</v>
      </c>
      <c r="AG496">
        <f>(Table2[[#This Row],[Close Price]]/Table2[[#This Row],[Current Month Low]])-1</f>
        <v>0.20588603631809632</v>
      </c>
      <c r="AH496">
        <f>(Table2[[#This Row],[Current Month High]]/Table2[[#This Row],[Close Price]])-1</f>
        <v>4.2060442413542454E-2</v>
      </c>
      <c r="AI496">
        <v>4.20604424135424</v>
      </c>
      <c r="AJ496">
        <v>38.327826461715198</v>
      </c>
      <c r="AK496" t="str">
        <f>IF(AND(Table2[[#This Row],[20D EMA]]&gt;Table2[[#This Row],[50D EMA]],Table2[[#This Row],[50D EMA]]&gt;Table2[[#This Row],[200D EMA]]),"Uptrend","Downtrend/NoTrend")</f>
        <v>Uptrend</v>
      </c>
      <c r="AL496">
        <v>0.03</v>
      </c>
      <c r="AM496" t="s">
        <v>3033</v>
      </c>
      <c r="AN496">
        <v>8.41</v>
      </c>
      <c r="AO496" t="s">
        <v>3033</v>
      </c>
      <c r="AP496">
        <v>-4.4395688126198998E-2</v>
      </c>
      <c r="AQ496">
        <f>(Table2[[#This Row],[Sharpe Ratio]]-AVERAGE(Table2[Sharpe Ratio]))/_xlfn.STDEV.P(Table2[Sharpe Ratio])</f>
        <v>-1.1499032332799537</v>
      </c>
      <c r="AR4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-0.57506007565837436</v>
      </c>
      <c r="AS496">
        <f>_xlfn.RANK.AVG(Table2[[#This Row],[1Y Return vs Nifty Z-Score]],Table2[1Y Return vs Nifty Z-Score])</f>
        <v>497</v>
      </c>
      <c r="AT496">
        <f>_xlfn.RANK.AVG(Table2[[#This Row],[6M Return vs Nifty Z-Score]],Table2[6M Return vs Nifty Z-Score])</f>
        <v>291</v>
      </c>
      <c r="AU496">
        <f>_xlfn.RANK.AVG(Table2[[#This Row],[Sharpe Ratio Z-Score]],Table2[Sharpe Ratio Z-Score])</f>
        <v>630</v>
      </c>
      <c r="AV496">
        <f>(Table2[[#This Row],[Rank 1Y]]+Table2[[#This Row],[Rank 6M]]+Table2[[#This Row],[Rank Sharpe]])/3</f>
        <v>472.66666666666669</v>
      </c>
    </row>
    <row r="497" spans="1:48" x14ac:dyDescent="0.3">
      <c r="A497" t="s">
        <v>693</v>
      </c>
      <c r="B497" t="s">
        <v>694</v>
      </c>
      <c r="C497" t="s">
        <v>3000</v>
      </c>
      <c r="D497" t="s">
        <v>355</v>
      </c>
      <c r="E497">
        <v>23416.099303949999</v>
      </c>
      <c r="F497">
        <v>1837.05</v>
      </c>
      <c r="G497">
        <v>-0.79524575003653197</v>
      </c>
      <c r="H497">
        <f>(Table2[[#This Row],[1Y Return vs Nifty]]-AVERAGE(Table2[1Y Return vs Nifty]))/_xlfn.STDEV.P(Table2[1Y Return vs Nifty])</f>
        <v>-0.54147802150635949</v>
      </c>
      <c r="I497">
        <v>16.501917178520198</v>
      </c>
      <c r="J497">
        <f>(Table2[[#This Row],[1M Return vs Nifty]]-AVERAGE(Table2[1M Return vs Nifty]))/_xlfn.STDEV.P(Table2[1M Return vs Nifty])</f>
        <v>1.3336017572332923</v>
      </c>
      <c r="K497">
        <v>23.468437782311199</v>
      </c>
      <c r="L497">
        <f>(Table2[[#This Row],[6M Return vs Nifty]]-AVERAGE(Table2[6M Return vs Nifty]))/_xlfn.STDEV.P(Table2[6M Return vs Nifty])</f>
        <v>0.33013858021442777</v>
      </c>
      <c r="M497">
        <v>-0.64781941963304401</v>
      </c>
      <c r="N497">
        <f>(Table2[[#This Row],[1W Return vs Nifty]]-AVERAGE(Table2[1W Return vs Nifty]))/_xlfn.STDEV.P(Table2[1W Return vs Nifty])</f>
        <v>0.19165724338910453</v>
      </c>
      <c r="O497">
        <v>1725.54</v>
      </c>
      <c r="P497">
        <v>1577.4192390272001</v>
      </c>
      <c r="Q497">
        <v>1472.89704325671</v>
      </c>
      <c r="R497">
        <v>77.307861358715101</v>
      </c>
      <c r="S497">
        <f>(Table2[[#This Row],[Close Price]]-Table2[[#This Row],[20D EMA]])/Table2[[#This Row],[20D EMA]]</f>
        <v>6.4623248374421918E-2</v>
      </c>
      <c r="T497">
        <f>(Table2[[#This Row],[Close Price]]-Table2[[#This Row],[50D EMA]])/Table2[[#This Row],[50D EMA]]</f>
        <v>0.16459211004229607</v>
      </c>
      <c r="U497">
        <f>(Table2[[#This Row],[Close Price]]-Table2[[#This Row],[200D EMA]])/Table2[[#This Row],[200D EMA]]</f>
        <v>0.24723585291346259</v>
      </c>
      <c r="V497">
        <v>1.2642250920184701</v>
      </c>
      <c r="W497">
        <v>1822</v>
      </c>
      <c r="X497">
        <v>1849</v>
      </c>
      <c r="Y497">
        <v>1815.85</v>
      </c>
      <c r="Z497">
        <v>1888.85</v>
      </c>
      <c r="AA497">
        <v>1380</v>
      </c>
      <c r="AB497">
        <v>1888.85</v>
      </c>
      <c r="AC497">
        <f>(Table2[[#This Row],[Close Price]]/Table2[[#This Row],[Day Low]])-1</f>
        <v>8.2601536772777262E-3</v>
      </c>
      <c r="AD497">
        <f>(Table2[[#This Row],[Day High]]/Table2[[#This Row],[Close Price]])-1</f>
        <v>6.5049944204023102E-3</v>
      </c>
      <c r="AE497">
        <f>(Table2[[#This Row],[Close Price]]/Table2[[#This Row],[Current Week Low]])-1</f>
        <v>1.1674973153068757E-2</v>
      </c>
      <c r="AF497">
        <f>(Table2[[#This Row],[Current Week High]]/Table2[[#This Row],[Close Price]])-1</f>
        <v>2.8197381671701827E-2</v>
      </c>
      <c r="AG497">
        <f>(Table2[[#This Row],[Close Price]]/Table2[[#This Row],[Current Month Low]])-1</f>
        <v>0.331195652173913</v>
      </c>
      <c r="AH497">
        <f>(Table2[[#This Row],[Current Month High]]/Table2[[#This Row],[Close Price]])-1</f>
        <v>2.8197381671701827E-2</v>
      </c>
      <c r="AI497">
        <v>2.81973816717018</v>
      </c>
      <c r="AJ497">
        <v>54.881544557794399</v>
      </c>
      <c r="AK497" t="str">
        <f>IF(AND(Table2[[#This Row],[20D EMA]]&gt;Table2[[#This Row],[50D EMA]],Table2[[#This Row],[50D EMA]]&gt;Table2[[#This Row],[200D EMA]]),"Uptrend","Downtrend/NoTrend")</f>
        <v>Uptrend</v>
      </c>
      <c r="AL497">
        <v>0.26</v>
      </c>
      <c r="AM497" t="s">
        <v>3033</v>
      </c>
      <c r="AN497">
        <v>13.34</v>
      </c>
      <c r="AO497" t="s">
        <v>3033</v>
      </c>
      <c r="AP497">
        <v>-9.5915588459568005E-2</v>
      </c>
      <c r="AQ497">
        <f>(Table2[[#This Row],[Sharpe Ratio]]-AVERAGE(Table2[Sharpe Ratio]))/_xlfn.STDEV.P(Table2[Sharpe Ratio])</f>
        <v>-1.7331679948481393</v>
      </c>
      <c r="AR4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-0.41924843551767421</v>
      </c>
      <c r="AS497">
        <f>_xlfn.RANK.AVG(Table2[[#This Row],[1Y Return vs Nifty Z-Score]],Table2[1Y Return vs Nifty Z-Score])</f>
        <v>502</v>
      </c>
      <c r="AT497">
        <f>_xlfn.RANK.AVG(Table2[[#This Row],[6M Return vs Nifty Z-Score]],Table2[6M Return vs Nifty Z-Score])</f>
        <v>223</v>
      </c>
      <c r="AU497">
        <f>_xlfn.RANK.AVG(Table2[[#This Row],[Sharpe Ratio Z-Score]],Table2[Sharpe Ratio Z-Score])</f>
        <v>696</v>
      </c>
      <c r="AV497">
        <f>(Table2[[#This Row],[Rank 1Y]]+Table2[[#This Row],[Rank 6M]]+Table2[[#This Row],[Rank Sharpe]])/3</f>
        <v>473.66666666666669</v>
      </c>
    </row>
    <row r="498" spans="1:48" x14ac:dyDescent="0.3">
      <c r="A498" t="s">
        <v>1523</v>
      </c>
      <c r="B498" t="s">
        <v>1524</v>
      </c>
      <c r="C498" t="s">
        <v>2988</v>
      </c>
      <c r="D498" t="s">
        <v>607</v>
      </c>
      <c r="E498">
        <v>5961.4526180000003</v>
      </c>
      <c r="F498">
        <v>1525.15</v>
      </c>
      <c r="G498">
        <v>-11.072304577851201</v>
      </c>
      <c r="H498">
        <f>(Table2[[#This Row],[1Y Return vs Nifty]]-AVERAGE(Table2[1Y Return vs Nifty]))/_xlfn.STDEV.P(Table2[1Y Return vs Nifty])</f>
        <v>-0.66336512986323304</v>
      </c>
      <c r="I498">
        <v>-7.4351710507723601</v>
      </c>
      <c r="J498">
        <f>(Table2[[#This Row],[1M Return vs Nifty]]-AVERAGE(Table2[1M Return vs Nifty]))/_xlfn.STDEV.P(Table2[1M Return vs Nifty])</f>
        <v>-0.97506085540400333</v>
      </c>
      <c r="K498">
        <v>-26.607265329712899</v>
      </c>
      <c r="L498">
        <f>(Table2[[#This Row],[6M Return vs Nifty]]-AVERAGE(Table2[6M Return vs Nifty]))/_xlfn.STDEV.P(Table2[6M Return vs Nifty])</f>
        <v>-1.1887183938281194</v>
      </c>
      <c r="M498">
        <v>-2.187427920302</v>
      </c>
      <c r="N498">
        <f>(Table2[[#This Row],[1W Return vs Nifty]]-AVERAGE(Table2[1W Return vs Nifty]))/_xlfn.STDEV.P(Table2[1W Return vs Nifty])</f>
        <v>-0.14744806357508172</v>
      </c>
      <c r="O498">
        <v>1531.29</v>
      </c>
      <c r="P498">
        <v>1586.4255183028199</v>
      </c>
      <c r="Q498">
        <v>1607.8111208048499</v>
      </c>
      <c r="R498">
        <v>47.046334334401799</v>
      </c>
      <c r="S498">
        <f>(Table2[[#This Row],[Close Price]]-Table2[[#This Row],[20D EMA]])/Table2[[#This Row],[20D EMA]]</f>
        <v>-4.0096911754141104E-3</v>
      </c>
      <c r="T498">
        <f>(Table2[[#This Row],[Close Price]]-Table2[[#This Row],[50D EMA]])/Table2[[#This Row],[50D EMA]]</f>
        <v>-3.8624894516556457E-2</v>
      </c>
      <c r="U498">
        <f>(Table2[[#This Row],[Close Price]]-Table2[[#This Row],[200D EMA]])/Table2[[#This Row],[200D EMA]]</f>
        <v>-5.1412208645173881E-2</v>
      </c>
      <c r="V498">
        <v>1.7915712648113999</v>
      </c>
      <c r="W498">
        <v>1510.45</v>
      </c>
      <c r="X498">
        <v>1543</v>
      </c>
      <c r="Y498">
        <v>1458.9</v>
      </c>
      <c r="Z498">
        <v>1543</v>
      </c>
      <c r="AA498">
        <v>1347.75</v>
      </c>
      <c r="AB498">
        <v>1569.65</v>
      </c>
      <c r="AC498">
        <f>(Table2[[#This Row],[Close Price]]/Table2[[#This Row],[Day Low]])-1</f>
        <v>9.7321990135390557E-3</v>
      </c>
      <c r="AD498">
        <f>(Table2[[#This Row],[Day High]]/Table2[[#This Row],[Close Price]])-1</f>
        <v>1.1703766842605656E-2</v>
      </c>
      <c r="AE498">
        <f>(Table2[[#This Row],[Close Price]]/Table2[[#This Row],[Current Week Low]])-1</f>
        <v>4.5410926040167165E-2</v>
      </c>
      <c r="AF498">
        <f>(Table2[[#This Row],[Current Week High]]/Table2[[#This Row],[Close Price]])-1</f>
        <v>1.1703766842605656E-2</v>
      </c>
      <c r="AG498">
        <f>(Table2[[#This Row],[Close Price]]/Table2[[#This Row],[Current Month Low]])-1</f>
        <v>0.13162678538304595</v>
      </c>
      <c r="AH498">
        <f>(Table2[[#This Row],[Current Month High]]/Table2[[#This Row],[Close Price]])-1</f>
        <v>2.9177457954955299E-2</v>
      </c>
      <c r="AI498">
        <v>32.865619775104001</v>
      </c>
      <c r="AJ498">
        <v>30.354700854700798</v>
      </c>
      <c r="AK498" t="str">
        <f>IF(AND(Table2[[#This Row],[20D EMA]]&gt;Table2[[#This Row],[50D EMA]],Table2[[#This Row],[50D EMA]]&gt;Table2[[#This Row],[200D EMA]]),"Uptrend","Downtrend/NoTrend")</f>
        <v>Downtrend/NoTrend</v>
      </c>
      <c r="AL498">
        <v>-0.19</v>
      </c>
      <c r="AM498" t="s">
        <v>3034</v>
      </c>
      <c r="AN498">
        <v>-1.54</v>
      </c>
      <c r="AO498" t="s">
        <v>3034</v>
      </c>
      <c r="AP498">
        <v>0.112034648470903</v>
      </c>
      <c r="AQ498">
        <f>(Table2[[#This Row],[Sharpe Ratio]]-AVERAGE(Table2[Sharpe Ratio]))/_xlfn.STDEV.P(Table2[Sharpe Ratio])</f>
        <v>0.62106880639699691</v>
      </c>
      <c r="AR4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8">
        <f>_xlfn.RANK.AVG(Table2[[#This Row],[1Y Return vs Nifty Z-Score]],Table2[1Y Return vs Nifty Z-Score])</f>
        <v>564</v>
      </c>
      <c r="AT498">
        <f>_xlfn.RANK.AVG(Table2[[#This Row],[6M Return vs Nifty Z-Score]],Table2[6M Return vs Nifty Z-Score])</f>
        <v>676</v>
      </c>
      <c r="AU498">
        <f>_xlfn.RANK.AVG(Table2[[#This Row],[Sharpe Ratio Z-Score]],Table2[Sharpe Ratio Z-Score])</f>
        <v>185</v>
      </c>
      <c r="AV498">
        <f>(Table2[[#This Row],[Rank 1Y]]+Table2[[#This Row],[Rank 6M]]+Table2[[#This Row],[Rank Sharpe]])/3</f>
        <v>475</v>
      </c>
    </row>
    <row r="499" spans="1:48" x14ac:dyDescent="0.3">
      <c r="A499" t="s">
        <v>1700</v>
      </c>
      <c r="B499" t="s">
        <v>1701</v>
      </c>
      <c r="C499" t="s">
        <v>2988</v>
      </c>
      <c r="D499" t="s">
        <v>24</v>
      </c>
      <c r="E499">
        <v>4436.6700065750001</v>
      </c>
      <c r="F499">
        <v>140.13999999999999</v>
      </c>
      <c r="G499">
        <v>-4.6629837609138596</v>
      </c>
      <c r="H499">
        <f>(Table2[[#This Row],[1Y Return vs Nifty]]-AVERAGE(Table2[1Y Return vs Nifty]))/_xlfn.STDEV.P(Table2[1Y Return vs Nifty])</f>
        <v>-0.58734984241604371</v>
      </c>
      <c r="I499">
        <v>5.8348811309966404</v>
      </c>
      <c r="J499">
        <f>(Table2[[#This Row],[1M Return vs Nifty]]-AVERAGE(Table2[1M Return vs Nifty]))/_xlfn.STDEV.P(Table2[1M Return vs Nifty])</f>
        <v>0.30479712257285646</v>
      </c>
      <c r="K499">
        <v>0.121991257848078</v>
      </c>
      <c r="L499">
        <f>(Table2[[#This Row],[6M Return vs Nifty]]-AVERAGE(Table2[6M Return vs Nifty]))/_xlfn.STDEV.P(Table2[6M Return vs Nifty])</f>
        <v>-0.37798753522852491</v>
      </c>
      <c r="M499">
        <v>0.40621967471099502</v>
      </c>
      <c r="N499">
        <f>(Table2[[#This Row],[1W Return vs Nifty]]-AVERAGE(Table2[1W Return vs Nifty]))/_xlfn.STDEV.P(Table2[1W Return vs Nifty])</f>
        <v>0.42381382766652681</v>
      </c>
      <c r="O499">
        <v>136.21</v>
      </c>
      <c r="P499">
        <v>132.949985934848</v>
      </c>
      <c r="Q499">
        <v>127.936564377683</v>
      </c>
      <c r="R499">
        <v>66.796103231971998</v>
      </c>
      <c r="S499">
        <f>(Table2[[#This Row],[Close Price]]-Table2[[#This Row],[20D EMA]])/Table2[[#This Row],[20D EMA]]</f>
        <v>2.8852507158064592E-2</v>
      </c>
      <c r="T499">
        <f>(Table2[[#This Row],[Close Price]]-Table2[[#This Row],[50D EMA]])/Table2[[#This Row],[50D EMA]]</f>
        <v>5.4080592898110146E-2</v>
      </c>
      <c r="U499">
        <f>(Table2[[#This Row],[Close Price]]-Table2[[#This Row],[200D EMA]])/Table2[[#This Row],[200D EMA]]</f>
        <v>9.5386613527396955E-2</v>
      </c>
      <c r="V499">
        <v>1.5430489025983001</v>
      </c>
      <c r="W499">
        <v>140</v>
      </c>
      <c r="X499">
        <v>143.94999999999999</v>
      </c>
      <c r="Y499">
        <v>137.6</v>
      </c>
      <c r="Z499">
        <v>143.94999999999999</v>
      </c>
      <c r="AA499">
        <v>115</v>
      </c>
      <c r="AB499">
        <v>145.9</v>
      </c>
      <c r="AC499">
        <f>(Table2[[#This Row],[Close Price]]/Table2[[#This Row],[Day Low]])-1</f>
        <v>9.9999999999988987E-4</v>
      </c>
      <c r="AD499">
        <f>(Table2[[#This Row],[Day High]]/Table2[[#This Row],[Close Price]])-1</f>
        <v>2.7187098615670147E-2</v>
      </c>
      <c r="AE499">
        <f>(Table2[[#This Row],[Close Price]]/Table2[[#This Row],[Current Week Low]])-1</f>
        <v>1.8459302325581239E-2</v>
      </c>
      <c r="AF499">
        <f>(Table2[[#This Row],[Current Week High]]/Table2[[#This Row],[Close Price]])-1</f>
        <v>2.7187098615670147E-2</v>
      </c>
      <c r="AG499">
        <f>(Table2[[#This Row],[Close Price]]/Table2[[#This Row],[Current Month Low]])-1</f>
        <v>0.21860869565217378</v>
      </c>
      <c r="AH499">
        <f>(Table2[[#This Row],[Current Month High]]/Table2[[#This Row],[Close Price]])-1</f>
        <v>4.1101755387469741E-2</v>
      </c>
      <c r="AI499">
        <v>16.633366633366599</v>
      </c>
      <c r="AJ499">
        <v>27.5159235668789</v>
      </c>
      <c r="AK499" t="str">
        <f>IF(AND(Table2[[#This Row],[20D EMA]]&gt;Table2[[#This Row],[50D EMA]],Table2[[#This Row],[50D EMA]]&gt;Table2[[#This Row],[200D EMA]]),"Uptrend","Downtrend/NoTrend")</f>
        <v>Uptrend</v>
      </c>
      <c r="AL499">
        <v>0.01</v>
      </c>
      <c r="AM499" t="s">
        <v>3033</v>
      </c>
      <c r="AN499">
        <v>6.17</v>
      </c>
      <c r="AO499" t="s">
        <v>3033</v>
      </c>
      <c r="AP499">
        <v>1.5714822306590999E-2</v>
      </c>
      <c r="AQ499">
        <f>(Table2[[#This Row],[Sharpe Ratio]]-AVERAGE(Table2[Sharpe Ratio]))/_xlfn.STDEV.P(Table2[Sharpe Ratio])</f>
        <v>-0.46938284584793644</v>
      </c>
      <c r="AR4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-0.70610927325312178</v>
      </c>
      <c r="AS499">
        <f>_xlfn.RANK.AVG(Table2[[#This Row],[1Y Return vs Nifty Z-Score]],Table2[1Y Return vs Nifty Z-Score])</f>
        <v>528</v>
      </c>
      <c r="AT499">
        <f>_xlfn.RANK.AVG(Table2[[#This Row],[6M Return vs Nifty Z-Score]],Table2[6M Return vs Nifty Z-Score])</f>
        <v>426</v>
      </c>
      <c r="AU499">
        <f>_xlfn.RANK.AVG(Table2[[#This Row],[Sharpe Ratio Z-Score]],Table2[Sharpe Ratio Z-Score])</f>
        <v>472</v>
      </c>
      <c r="AV499">
        <f>(Table2[[#This Row],[Rank 1Y]]+Table2[[#This Row],[Rank 6M]]+Table2[[#This Row],[Rank Sharpe]])/3</f>
        <v>475.33333333333331</v>
      </c>
    </row>
    <row r="500" spans="1:48" x14ac:dyDescent="0.3">
      <c r="A500" t="s">
        <v>183</v>
      </c>
      <c r="B500" t="s">
        <v>184</v>
      </c>
      <c r="C500" t="s">
        <v>2987</v>
      </c>
      <c r="D500" t="s">
        <v>21</v>
      </c>
      <c r="E500">
        <v>139617.15409177501</v>
      </c>
      <c r="F500">
        <v>1413.05</v>
      </c>
      <c r="G500">
        <v>-0.61646600713186195</v>
      </c>
      <c r="H500">
        <f>(Table2[[#This Row],[1Y Return vs Nifty]]-AVERAGE(Table2[1Y Return vs Nifty]))/_xlfn.STDEV.P(Table2[1Y Return vs Nifty])</f>
        <v>-0.53935767304280302</v>
      </c>
      <c r="I500">
        <v>3.6737204823318201</v>
      </c>
      <c r="J500">
        <f>(Table2[[#This Row],[1M Return vs Nifty]]-AVERAGE(Table2[1M Return vs Nifty]))/_xlfn.STDEV.P(Table2[1M Return vs Nifty])</f>
        <v>9.6359457068922502E-2</v>
      </c>
      <c r="K500">
        <v>-1.09903981003478</v>
      </c>
      <c r="L500">
        <f>(Table2[[#This Row],[6M Return vs Nifty]]-AVERAGE(Table2[6M Return vs Nifty]))/_xlfn.STDEV.P(Table2[6M Return vs Nifty])</f>
        <v>-0.41502289245211987</v>
      </c>
      <c r="M500">
        <v>2.3210072164053801</v>
      </c>
      <c r="N500">
        <f>(Table2[[#This Row],[1W Return vs Nifty]]-AVERAGE(Table2[1W Return vs Nifty]))/_xlfn.STDEV.P(Table2[1W Return vs Nifty])</f>
        <v>0.84555391082100961</v>
      </c>
      <c r="O500">
        <v>1360.68</v>
      </c>
      <c r="P500">
        <v>1319.97589266519</v>
      </c>
      <c r="Q500">
        <v>1261.1811999884901</v>
      </c>
      <c r="R500">
        <v>77.418363010563198</v>
      </c>
      <c r="S500">
        <f>(Table2[[#This Row],[Close Price]]-Table2[[#This Row],[20D EMA]])/Table2[[#This Row],[20D EMA]]</f>
        <v>3.848810888673302E-2</v>
      </c>
      <c r="T500">
        <f>(Table2[[#This Row],[Close Price]]-Table2[[#This Row],[50D EMA]])/Table2[[#This Row],[50D EMA]]</f>
        <v>7.0511975144396097E-2</v>
      </c>
      <c r="U500">
        <f>(Table2[[#This Row],[Close Price]]-Table2[[#This Row],[200D EMA]])/Table2[[#This Row],[200D EMA]]</f>
        <v>0.12041790665203053</v>
      </c>
      <c r="V500">
        <v>0.93713335014375199</v>
      </c>
      <c r="W500">
        <v>1410</v>
      </c>
      <c r="X500">
        <v>1434.8</v>
      </c>
      <c r="Y500">
        <v>1381</v>
      </c>
      <c r="Z500">
        <v>1434.8</v>
      </c>
      <c r="AA500">
        <v>1193.6500000000001</v>
      </c>
      <c r="AB500">
        <v>1440.3</v>
      </c>
      <c r="AC500">
        <f>(Table2[[#This Row],[Close Price]]/Table2[[#This Row],[Day Low]])-1</f>
        <v>2.1631205673757758E-3</v>
      </c>
      <c r="AD500">
        <f>(Table2[[#This Row],[Day High]]/Table2[[#This Row],[Close Price]])-1</f>
        <v>1.5392236651215363E-2</v>
      </c>
      <c r="AE500">
        <f>(Table2[[#This Row],[Close Price]]/Table2[[#This Row],[Current Week Low]])-1</f>
        <v>2.3207820419985481E-2</v>
      </c>
      <c r="AF500">
        <f>(Table2[[#This Row],[Current Week High]]/Table2[[#This Row],[Close Price]])-1</f>
        <v>1.5392236651215363E-2</v>
      </c>
      <c r="AG500">
        <f>(Table2[[#This Row],[Close Price]]/Table2[[#This Row],[Current Month Low]])-1</f>
        <v>0.18380597327524817</v>
      </c>
      <c r="AH500">
        <f>(Table2[[#This Row],[Current Month High]]/Table2[[#This Row],[Close Price]])-1</f>
        <v>1.9284526379109046E-2</v>
      </c>
      <c r="AI500">
        <v>1.9284526379108999</v>
      </c>
      <c r="AJ500">
        <v>30.559918691675101</v>
      </c>
      <c r="AK500" t="str">
        <f>IF(AND(Table2[[#This Row],[20D EMA]]&gt;Table2[[#This Row],[50D EMA]],Table2[[#This Row],[50D EMA]]&gt;Table2[[#This Row],[200D EMA]]),"Uptrend","Downtrend/NoTrend")</f>
        <v>Uptrend</v>
      </c>
      <c r="AL500">
        <v>0.11</v>
      </c>
      <c r="AM500" t="s">
        <v>3033</v>
      </c>
      <c r="AN500">
        <v>2.57</v>
      </c>
      <c r="AO500" t="s">
        <v>3033</v>
      </c>
      <c r="AP500">
        <v>7.7008979934530004E-3</v>
      </c>
      <c r="AQ500">
        <f>(Table2[[#This Row],[Sharpe Ratio]]-AVERAGE(Table2[Sharpe Ratio]))/_xlfn.STDEV.P(Table2[Sharpe Ratio])</f>
        <v>-0.5601097227145917</v>
      </c>
      <c r="AR5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-0.57257692031958241</v>
      </c>
      <c r="AS500">
        <f>_xlfn.RANK.AVG(Table2[[#This Row],[1Y Return vs Nifty Z-Score]],Table2[1Y Return vs Nifty Z-Score])</f>
        <v>500</v>
      </c>
      <c r="AT500">
        <f>_xlfn.RANK.AVG(Table2[[#This Row],[6M Return vs Nifty Z-Score]],Table2[6M Return vs Nifty Z-Score])</f>
        <v>441</v>
      </c>
      <c r="AU500">
        <f>_xlfn.RANK.AVG(Table2[[#This Row],[Sharpe Ratio Z-Score]],Table2[Sharpe Ratio Z-Score])</f>
        <v>488</v>
      </c>
      <c r="AV500">
        <f>(Table2[[#This Row],[Rank 1Y]]+Table2[[#This Row],[Rank 6M]]+Table2[[#This Row],[Rank Sharpe]])/3</f>
        <v>476.33333333333331</v>
      </c>
    </row>
    <row r="501" spans="1:48" x14ac:dyDescent="0.3">
      <c r="A501" t="s">
        <v>1788</v>
      </c>
      <c r="B501" t="s">
        <v>1789</v>
      </c>
      <c r="C501" t="s">
        <v>2999</v>
      </c>
      <c r="D501" t="s">
        <v>149</v>
      </c>
      <c r="E501">
        <v>3889.5565131499998</v>
      </c>
      <c r="F501">
        <v>786.15</v>
      </c>
      <c r="G501">
        <v>36.679817928189898</v>
      </c>
      <c r="H501">
        <f>(Table2[[#This Row],[1Y Return vs Nifty]]-AVERAGE(Table2[1Y Return vs Nifty]))/_xlfn.STDEV.P(Table2[1Y Return vs Nifty])</f>
        <v>-9.7019424571382892E-2</v>
      </c>
      <c r="I501">
        <v>-11.268085538940801</v>
      </c>
      <c r="J501">
        <f>(Table2[[#This Row],[1M Return vs Nifty]]-AVERAGE(Table2[1M Return vs Nifty]))/_xlfn.STDEV.P(Table2[1M Return vs Nifty])</f>
        <v>-1.3447343215961702</v>
      </c>
      <c r="K501">
        <v>-3.4818425295509701</v>
      </c>
      <c r="L501">
        <f>(Table2[[#This Row],[6M Return vs Nifty]]-AVERAGE(Table2[6M Return vs Nifty]))/_xlfn.STDEV.P(Table2[6M Return vs Nifty])</f>
        <v>-0.4872961967372012</v>
      </c>
      <c r="M501">
        <v>-1.9052113255477301</v>
      </c>
      <c r="N501">
        <f>(Table2[[#This Row],[1W Return vs Nifty]]-AVERAGE(Table2[1W Return vs Nifty]))/_xlfn.STDEV.P(Table2[1W Return vs Nifty])</f>
        <v>-8.5288660744458136E-2</v>
      </c>
      <c r="O501">
        <v>826.6</v>
      </c>
      <c r="P501">
        <v>813.20804764933405</v>
      </c>
      <c r="Q501">
        <v>726.12558824202995</v>
      </c>
      <c r="R501">
        <v>47.536136271063</v>
      </c>
      <c r="S501">
        <f>(Table2[[#This Row],[Close Price]]-Table2[[#This Row],[20D EMA]])/Table2[[#This Row],[20D EMA]]</f>
        <v>-4.8935398015969085E-2</v>
      </c>
      <c r="T501">
        <f>(Table2[[#This Row],[Close Price]]-Table2[[#This Row],[50D EMA]])/Table2[[#This Row],[50D EMA]]</f>
        <v>-3.3273216770970587E-2</v>
      </c>
      <c r="U501">
        <f>(Table2[[#This Row],[Close Price]]-Table2[[#This Row],[200D EMA]])/Table2[[#This Row],[200D EMA]]</f>
        <v>8.2663953357284631E-2</v>
      </c>
      <c r="V501">
        <v>1.4734095537674301</v>
      </c>
      <c r="W501">
        <v>780.2</v>
      </c>
      <c r="X501">
        <v>818.75</v>
      </c>
      <c r="Y501">
        <v>780.2</v>
      </c>
      <c r="Z501">
        <v>850.1</v>
      </c>
      <c r="AA501">
        <v>756.55</v>
      </c>
      <c r="AB501">
        <v>918.35</v>
      </c>
      <c r="AC501">
        <f>(Table2[[#This Row],[Close Price]]/Table2[[#This Row],[Day Low]])-1</f>
        <v>7.6262496795691526E-3</v>
      </c>
      <c r="AD501">
        <f>(Table2[[#This Row],[Day High]]/Table2[[#This Row],[Close Price]])-1</f>
        <v>4.1467913248107946E-2</v>
      </c>
      <c r="AE501">
        <f>(Table2[[#This Row],[Close Price]]/Table2[[#This Row],[Current Week Low]])-1</f>
        <v>7.6262496795691526E-3</v>
      </c>
      <c r="AF501">
        <f>(Table2[[#This Row],[Current Week High]]/Table2[[#This Row],[Close Price]])-1</f>
        <v>8.1345799147745312E-2</v>
      </c>
      <c r="AG501">
        <f>(Table2[[#This Row],[Close Price]]/Table2[[#This Row],[Current Month Low]])-1</f>
        <v>3.9124975216443092E-2</v>
      </c>
      <c r="AH501">
        <f>(Table2[[#This Row],[Current Month High]]/Table2[[#This Row],[Close Price]])-1</f>
        <v>0.16816129237422883</v>
      </c>
      <c r="AI501">
        <v>23.844050117662</v>
      </c>
      <c r="AJ501">
        <v>66.504288891242197</v>
      </c>
      <c r="AK501" t="str">
        <f>IF(AND(Table2[[#This Row],[20D EMA]]&gt;Table2[[#This Row],[50D EMA]],Table2[[#This Row],[50D EMA]]&gt;Table2[[#This Row],[200D EMA]]),"Uptrend","Downtrend/NoTrend")</f>
        <v>Uptrend</v>
      </c>
      <c r="AL501">
        <v>0.09</v>
      </c>
      <c r="AM501" t="s">
        <v>3033</v>
      </c>
      <c r="AN501">
        <v>-4.3899999999999997</v>
      </c>
      <c r="AO501" t="s">
        <v>3034</v>
      </c>
      <c r="AP501">
        <v>-6.4372167107259001E-2</v>
      </c>
      <c r="AQ501">
        <f>(Table2[[#This Row],[Sharpe Ratio]]-AVERAGE(Table2[Sharpe Ratio]))/_xlfn.STDEV.P(Table2[Sharpe Ratio])</f>
        <v>-1.3760600420949196</v>
      </c>
      <c r="AR5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-3.3903986457441322</v>
      </c>
      <c r="AS501">
        <f>_xlfn.RANK.AVG(Table2[[#This Row],[1Y Return vs Nifty Z-Score]],Table2[1Y Return vs Nifty Z-Score])</f>
        <v>308</v>
      </c>
      <c r="AT501">
        <f>_xlfn.RANK.AVG(Table2[[#This Row],[6M Return vs Nifty Z-Score]],Table2[6M Return vs Nifty Z-Score])</f>
        <v>462</v>
      </c>
      <c r="AU501">
        <f>_xlfn.RANK.AVG(Table2[[#This Row],[Sharpe Ratio Z-Score]],Table2[Sharpe Ratio Z-Score])</f>
        <v>661</v>
      </c>
      <c r="AV501">
        <f>(Table2[[#This Row],[Rank 1Y]]+Table2[[#This Row],[Rank 6M]]+Table2[[#This Row],[Rank Sharpe]])/3</f>
        <v>477</v>
      </c>
    </row>
    <row r="502" spans="1:48" x14ac:dyDescent="0.3">
      <c r="A502" t="s">
        <v>2084</v>
      </c>
      <c r="B502" t="s">
        <v>2085</v>
      </c>
      <c r="C502" t="s">
        <v>2986</v>
      </c>
      <c r="D502" t="s">
        <v>77</v>
      </c>
      <c r="E502">
        <v>2654.9162699640001</v>
      </c>
      <c r="F502">
        <v>206.18</v>
      </c>
      <c r="G502">
        <v>-27.952308502356399</v>
      </c>
      <c r="H502">
        <f>(Table2[[#This Row],[1Y Return vs Nifty]]-AVERAGE(Table2[1Y Return vs Nifty]))/_xlfn.STDEV.P(Table2[1Y Return vs Nifty])</f>
        <v>-0.86356393205770454</v>
      </c>
      <c r="I502">
        <v>0.91896171227047896</v>
      </c>
      <c r="J502">
        <f>(Table2[[#This Row],[1M Return vs Nifty]]-AVERAGE(Table2[1M Return vs Nifty]))/_xlfn.STDEV.P(Table2[1M Return vs Nifty])</f>
        <v>-0.16932902259723104</v>
      </c>
      <c r="K502">
        <v>1.16092080115561</v>
      </c>
      <c r="L502">
        <f>(Table2[[#This Row],[6M Return vs Nifty]]-AVERAGE(Table2[6M Return vs Nifty]))/_xlfn.STDEV.P(Table2[6M Return vs Nifty])</f>
        <v>-0.34647553870475412</v>
      </c>
      <c r="M502">
        <v>0.63130104320219704</v>
      </c>
      <c r="N502">
        <f>(Table2[[#This Row],[1W Return vs Nifty]]-AVERAGE(Table2[1W Return vs Nifty]))/_xlfn.STDEV.P(Table2[1W Return vs Nifty])</f>
        <v>0.47338895440878925</v>
      </c>
      <c r="O502">
        <v>193.64</v>
      </c>
      <c r="P502">
        <v>191.94101613774001</v>
      </c>
      <c r="Q502">
        <v>184.01513809109201</v>
      </c>
      <c r="R502">
        <v>65.802181067142101</v>
      </c>
      <c r="S502">
        <f>(Table2[[#This Row],[Close Price]]-Table2[[#This Row],[20D EMA]])/Table2[[#This Row],[20D EMA]]</f>
        <v>6.4759347242305421E-2</v>
      </c>
      <c r="T502">
        <f>(Table2[[#This Row],[Close Price]]-Table2[[#This Row],[50D EMA]])/Table2[[#This Row],[50D EMA]]</f>
        <v>7.4184164222835372E-2</v>
      </c>
      <c r="U502">
        <f>(Table2[[#This Row],[Close Price]]-Table2[[#This Row],[200D EMA]])/Table2[[#This Row],[200D EMA]]</f>
        <v>0.12045129622942131</v>
      </c>
      <c r="V502">
        <v>1.61217702598962</v>
      </c>
      <c r="W502">
        <v>199.8</v>
      </c>
      <c r="X502">
        <v>207.85</v>
      </c>
      <c r="Y502">
        <v>190.9</v>
      </c>
      <c r="Z502">
        <v>211.7</v>
      </c>
      <c r="AA502">
        <v>166</v>
      </c>
      <c r="AB502">
        <v>211.7</v>
      </c>
      <c r="AC502">
        <f>(Table2[[#This Row],[Close Price]]/Table2[[#This Row],[Day Low]])-1</f>
        <v>3.1931931931932001E-2</v>
      </c>
      <c r="AD502">
        <f>(Table2[[#This Row],[Day High]]/Table2[[#This Row],[Close Price]])-1</f>
        <v>8.0997186924045561E-3</v>
      </c>
      <c r="AE502">
        <f>(Table2[[#This Row],[Close Price]]/Table2[[#This Row],[Current Week Low]])-1</f>
        <v>8.0041906757464698E-2</v>
      </c>
      <c r="AF502">
        <f>(Table2[[#This Row],[Current Week High]]/Table2[[#This Row],[Close Price]])-1</f>
        <v>2.6772722863517284E-2</v>
      </c>
      <c r="AG502">
        <f>(Table2[[#This Row],[Close Price]]/Table2[[#This Row],[Current Month Low]])-1</f>
        <v>0.24204819277108447</v>
      </c>
      <c r="AH502">
        <f>(Table2[[#This Row],[Current Month High]]/Table2[[#This Row],[Close Price]])-1</f>
        <v>2.6772722863517284E-2</v>
      </c>
      <c r="AI502">
        <v>25.1091279464545</v>
      </c>
      <c r="AJ502">
        <v>33.277310924369701</v>
      </c>
      <c r="AK502" t="str">
        <f>IF(AND(Table2[[#This Row],[20D EMA]]&gt;Table2[[#This Row],[50D EMA]],Table2[[#This Row],[50D EMA]]&gt;Table2[[#This Row],[200D EMA]]),"Uptrend","Downtrend/NoTrend")</f>
        <v>Uptrend</v>
      </c>
      <c r="AL502">
        <v>7.0000000000000007E-2</v>
      </c>
      <c r="AM502" t="s">
        <v>3033</v>
      </c>
      <c r="AN502">
        <v>12.48</v>
      </c>
      <c r="AO502" t="s">
        <v>3033</v>
      </c>
      <c r="AP502">
        <v>4.9234951799196E-2</v>
      </c>
      <c r="AQ502">
        <f>(Table2[[#This Row],[Sharpe Ratio]]-AVERAGE(Table2[Sharpe Ratio]))/_xlfn.STDEV.P(Table2[Sharpe Ratio])</f>
        <v>-8.9896274450672428E-2</v>
      </c>
      <c r="AR5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-0.99587581340157261</v>
      </c>
      <c r="AS502">
        <f>_xlfn.RANK.AVG(Table2[[#This Row],[1Y Return vs Nifty Z-Score]],Table2[1Y Return vs Nifty Z-Score])</f>
        <v>648</v>
      </c>
      <c r="AT502">
        <f>_xlfn.RANK.AVG(Table2[[#This Row],[6M Return vs Nifty Z-Score]],Table2[6M Return vs Nifty Z-Score])</f>
        <v>418</v>
      </c>
      <c r="AU502">
        <f>_xlfn.RANK.AVG(Table2[[#This Row],[Sharpe Ratio Z-Score]],Table2[Sharpe Ratio Z-Score])</f>
        <v>367</v>
      </c>
      <c r="AV502">
        <f>(Table2[[#This Row],[Rank 1Y]]+Table2[[#This Row],[Rank 6M]]+Table2[[#This Row],[Rank Sharpe]])/3</f>
        <v>477.66666666666669</v>
      </c>
    </row>
    <row r="503" spans="1:48" x14ac:dyDescent="0.3">
      <c r="A503" t="s">
        <v>1049</v>
      </c>
      <c r="B503" t="s">
        <v>1050</v>
      </c>
      <c r="C503" t="s">
        <v>2998</v>
      </c>
      <c r="D503" t="s">
        <v>83</v>
      </c>
      <c r="E503">
        <v>11792.213812845001</v>
      </c>
      <c r="F503">
        <v>1574.45</v>
      </c>
      <c r="G503">
        <v>-0.86193814099357202</v>
      </c>
      <c r="H503">
        <f>(Table2[[#This Row],[1Y Return vs Nifty]]-AVERAGE(Table2[1Y Return vs Nifty]))/_xlfn.STDEV.P(Table2[1Y Return vs Nifty])</f>
        <v>-0.542269000989824</v>
      </c>
      <c r="I503">
        <v>2.07784855567829</v>
      </c>
      <c r="J503">
        <f>(Table2[[#This Row],[1M Return vs Nifty]]-AVERAGE(Table2[1M Return vs Nifty]))/_xlfn.STDEV.P(Table2[1M Return vs Nifty])</f>
        <v>-5.7557753593058709E-2</v>
      </c>
      <c r="K503">
        <v>-0.26470766408900498</v>
      </c>
      <c r="L503">
        <f>(Table2[[#This Row],[6M Return vs Nifty]]-AVERAGE(Table2[6M Return vs Nifty]))/_xlfn.STDEV.P(Table2[6M Return vs Nifty])</f>
        <v>-0.38971658380773183</v>
      </c>
      <c r="M503">
        <v>-4.3919130927362398</v>
      </c>
      <c r="N503">
        <f>(Table2[[#This Row],[1W Return vs Nifty]]-AVERAGE(Table2[1W Return vs Nifty]))/_xlfn.STDEV.P(Table2[1W Return vs Nifty])</f>
        <v>-0.63299527948841317</v>
      </c>
      <c r="O503">
        <v>1516.11</v>
      </c>
      <c r="P503">
        <v>1496.4660277728201</v>
      </c>
      <c r="Q503">
        <v>1416.80789036633</v>
      </c>
      <c r="R503">
        <v>53.419520898377399</v>
      </c>
      <c r="S503">
        <f>(Table2[[#This Row],[Close Price]]-Table2[[#This Row],[20D EMA]])/Table2[[#This Row],[20D EMA]]</f>
        <v>3.8480057515615722E-2</v>
      </c>
      <c r="T503">
        <f>(Table2[[#This Row],[Close Price]]-Table2[[#This Row],[50D EMA]])/Table2[[#This Row],[50D EMA]]</f>
        <v>5.211208993714541E-2</v>
      </c>
      <c r="U503">
        <f>(Table2[[#This Row],[Close Price]]-Table2[[#This Row],[200D EMA]])/Table2[[#This Row],[200D EMA]]</f>
        <v>0.11126569149252136</v>
      </c>
      <c r="V503">
        <v>1.1253350497584</v>
      </c>
      <c r="W503">
        <v>1525</v>
      </c>
      <c r="X503">
        <v>1619</v>
      </c>
      <c r="Y503">
        <v>1508.1</v>
      </c>
      <c r="Z503">
        <v>1619</v>
      </c>
      <c r="AA503">
        <v>1313.25</v>
      </c>
      <c r="AB503">
        <v>1625.95</v>
      </c>
      <c r="AC503">
        <f>(Table2[[#This Row],[Close Price]]/Table2[[#This Row],[Day Low]])-1</f>
        <v>3.2426229508196736E-2</v>
      </c>
      <c r="AD503">
        <f>(Table2[[#This Row],[Day High]]/Table2[[#This Row],[Close Price]])-1</f>
        <v>2.8295595287243236E-2</v>
      </c>
      <c r="AE503">
        <f>(Table2[[#This Row],[Close Price]]/Table2[[#This Row],[Current Week Low]])-1</f>
        <v>4.3995756249585627E-2</v>
      </c>
      <c r="AF503">
        <f>(Table2[[#This Row],[Current Week High]]/Table2[[#This Row],[Close Price]])-1</f>
        <v>2.8295595287243236E-2</v>
      </c>
      <c r="AG503">
        <f>(Table2[[#This Row],[Close Price]]/Table2[[#This Row],[Current Month Low]])-1</f>
        <v>0.19889586902722267</v>
      </c>
      <c r="AH503">
        <f>(Table2[[#This Row],[Current Month High]]/Table2[[#This Row],[Close Price]])-1</f>
        <v>3.2709835180539271E-2</v>
      </c>
      <c r="AI503">
        <v>14.4526660103528</v>
      </c>
      <c r="AJ503">
        <v>48.4559898166045</v>
      </c>
      <c r="AK503" t="str">
        <f>IF(AND(Table2[[#This Row],[20D EMA]]&gt;Table2[[#This Row],[50D EMA]],Table2[[#This Row],[50D EMA]]&gt;Table2[[#This Row],[200D EMA]]),"Uptrend","Downtrend/NoTrend")</f>
        <v>Uptrend</v>
      </c>
      <c r="AL503">
        <v>-0.03</v>
      </c>
      <c r="AM503" t="s">
        <v>3034</v>
      </c>
      <c r="AN503">
        <v>6.63</v>
      </c>
      <c r="AO503" t="s">
        <v>3033</v>
      </c>
      <c r="AP503">
        <v>2.1643964464919999E-3</v>
      </c>
      <c r="AQ503">
        <f>(Table2[[#This Row],[Sharpe Ratio]]-AVERAGE(Table2[Sharpe Ratio]))/_xlfn.STDEV.P(Table2[Sharpe Ratio])</f>
        <v>-0.62278931319932984</v>
      </c>
      <c r="AR5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-2.2453279310783576</v>
      </c>
      <c r="AS503">
        <f>_xlfn.RANK.AVG(Table2[[#This Row],[1Y Return vs Nifty Z-Score]],Table2[1Y Return vs Nifty Z-Score])</f>
        <v>503</v>
      </c>
      <c r="AT503">
        <f>_xlfn.RANK.AVG(Table2[[#This Row],[6M Return vs Nifty Z-Score]],Table2[6M Return vs Nifty Z-Score])</f>
        <v>433</v>
      </c>
      <c r="AU503">
        <f>_xlfn.RANK.AVG(Table2[[#This Row],[Sharpe Ratio Z-Score]],Table2[Sharpe Ratio Z-Score])</f>
        <v>499</v>
      </c>
      <c r="AV503">
        <f>(Table2[[#This Row],[Rank 1Y]]+Table2[[#This Row],[Rank 6M]]+Table2[[#This Row],[Rank Sharpe]])/3</f>
        <v>478.33333333333331</v>
      </c>
    </row>
    <row r="504" spans="1:48" x14ac:dyDescent="0.3">
      <c r="A504" t="s">
        <v>2098</v>
      </c>
      <c r="B504" t="s">
        <v>2099</v>
      </c>
      <c r="C504" t="s">
        <v>2998</v>
      </c>
      <c r="D504" t="s">
        <v>83</v>
      </c>
      <c r="E504">
        <v>2641.6416760000002</v>
      </c>
      <c r="F504">
        <v>102.93</v>
      </c>
      <c r="G504">
        <v>17.7833627646169</v>
      </c>
      <c r="H504">
        <f>(Table2[[#This Row],[1Y Return vs Nifty]]-AVERAGE(Table2[1Y Return vs Nifty]))/_xlfn.STDEV.P(Table2[1Y Return vs Nifty])</f>
        <v>-0.32113357207918586</v>
      </c>
      <c r="I504">
        <v>3.95480095264071</v>
      </c>
      <c r="J504">
        <f>(Table2[[#This Row],[1M Return vs Nifty]]-AVERAGE(Table2[1M Return vs Nifty]))/_xlfn.STDEV.P(Table2[1M Return vs Nifty])</f>
        <v>0.12346885177594195</v>
      </c>
      <c r="K504">
        <v>-31.064038760870002</v>
      </c>
      <c r="L504">
        <f>(Table2[[#This Row],[6M Return vs Nifty]]-AVERAGE(Table2[6M Return vs Nifty]))/_xlfn.STDEV.P(Table2[6M Return vs Nifty])</f>
        <v>-1.3238977520190001</v>
      </c>
      <c r="M504">
        <v>-4.4333353542606</v>
      </c>
      <c r="N504">
        <f>(Table2[[#This Row],[1W Return vs Nifty]]-AVERAGE(Table2[1W Return vs Nifty]))/_xlfn.STDEV.P(Table2[1W Return vs Nifty])</f>
        <v>-0.64211870840119578</v>
      </c>
      <c r="O504">
        <v>97.86</v>
      </c>
      <c r="P504">
        <v>96.538850992163304</v>
      </c>
      <c r="Q504">
        <v>100.89063652385801</v>
      </c>
      <c r="R504">
        <v>60.889302068927599</v>
      </c>
      <c r="S504">
        <f>(Table2[[#This Row],[Close Price]]-Table2[[#This Row],[20D EMA]])/Table2[[#This Row],[20D EMA]]</f>
        <v>5.1808706315144157E-2</v>
      </c>
      <c r="T504">
        <f>(Table2[[#This Row],[Close Price]]-Table2[[#This Row],[50D EMA]])/Table2[[#This Row],[50D EMA]]</f>
        <v>6.6202870058558225E-2</v>
      </c>
      <c r="U504">
        <f>(Table2[[#This Row],[Close Price]]-Table2[[#This Row],[200D EMA]])/Table2[[#This Row],[200D EMA]]</f>
        <v>2.0213605012391254E-2</v>
      </c>
      <c r="V504">
        <v>2.4947680167345201</v>
      </c>
      <c r="W504">
        <v>96.5</v>
      </c>
      <c r="X504">
        <v>104.5</v>
      </c>
      <c r="Y504">
        <v>96.5</v>
      </c>
      <c r="Z504">
        <v>105.59</v>
      </c>
      <c r="AA504">
        <v>84.1</v>
      </c>
      <c r="AB504">
        <v>112.62</v>
      </c>
      <c r="AC504">
        <f>(Table2[[#This Row],[Close Price]]/Table2[[#This Row],[Day Low]])-1</f>
        <v>6.6632124352331568E-2</v>
      </c>
      <c r="AD504">
        <f>(Table2[[#This Row],[Day High]]/Table2[[#This Row],[Close Price]])-1</f>
        <v>1.5253084620615809E-2</v>
      </c>
      <c r="AE504">
        <f>(Table2[[#This Row],[Close Price]]/Table2[[#This Row],[Current Week Low]])-1</f>
        <v>6.6632124352331568E-2</v>
      </c>
      <c r="AF504">
        <f>(Table2[[#This Row],[Current Week High]]/Table2[[#This Row],[Close Price]])-1</f>
        <v>2.5842805790342815E-2</v>
      </c>
      <c r="AG504">
        <f>(Table2[[#This Row],[Close Price]]/Table2[[#This Row],[Current Month Low]])-1</f>
        <v>0.22390011890606432</v>
      </c>
      <c r="AH504">
        <f>(Table2[[#This Row],[Current Month High]]/Table2[[#This Row],[Close Price]])-1</f>
        <v>9.4141649664820637E-2</v>
      </c>
      <c r="AI504">
        <v>51.5593121538909</v>
      </c>
      <c r="AJ504">
        <v>50.043731778425602</v>
      </c>
      <c r="AK504" t="str">
        <f>IF(AND(Table2[[#This Row],[20D EMA]]&gt;Table2[[#This Row],[50D EMA]],Table2[[#This Row],[50D EMA]]&gt;Table2[[#This Row],[200D EMA]]),"Uptrend","Downtrend/NoTrend")</f>
        <v>Downtrend/NoTrend</v>
      </c>
      <c r="AL504">
        <v>-0.02</v>
      </c>
      <c r="AM504" t="s">
        <v>3034</v>
      </c>
      <c r="AN504">
        <v>14.49</v>
      </c>
      <c r="AO504" t="s">
        <v>3033</v>
      </c>
      <c r="AP504">
        <v>5.7645579084186001E-2</v>
      </c>
      <c r="AQ504">
        <f>(Table2[[#This Row],[Sharpe Ratio]]-AVERAGE(Table2[Sharpe Ratio]))/_xlfn.STDEV.P(Table2[Sharpe Ratio])</f>
        <v>5.3217381284636827E-3</v>
      </c>
      <c r="AR5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4">
        <f>_xlfn.RANK.AVG(Table2[[#This Row],[1Y Return vs Nifty Z-Score]],Table2[1Y Return vs Nifty Z-Score])</f>
        <v>402</v>
      </c>
      <c r="AT504">
        <f>_xlfn.RANK.AVG(Table2[[#This Row],[6M Return vs Nifty Z-Score]],Table2[6M Return vs Nifty Z-Score])</f>
        <v>698</v>
      </c>
      <c r="AU504">
        <f>_xlfn.RANK.AVG(Table2[[#This Row],[Sharpe Ratio Z-Score]],Table2[Sharpe Ratio Z-Score])</f>
        <v>337</v>
      </c>
      <c r="AV504">
        <f>(Table2[[#This Row],[Rank 1Y]]+Table2[[#This Row],[Rank 6M]]+Table2[[#This Row],[Rank Sharpe]])/3</f>
        <v>479</v>
      </c>
    </row>
    <row r="505" spans="1:48" x14ac:dyDescent="0.3">
      <c r="A505" t="s">
        <v>423</v>
      </c>
      <c r="B505" t="s">
        <v>424</v>
      </c>
      <c r="C505" t="s">
        <v>2992</v>
      </c>
      <c r="D505" t="s">
        <v>385</v>
      </c>
      <c r="E505">
        <v>53843.367339354998</v>
      </c>
      <c r="F505">
        <v>125927.45</v>
      </c>
      <c r="G505">
        <v>-1.7161521664644199</v>
      </c>
      <c r="H505">
        <f>(Table2[[#This Row],[1Y Return vs Nifty]]-AVERAGE(Table2[1Y Return vs Nifty]))/_xlfn.STDEV.P(Table2[1Y Return vs Nifty])</f>
        <v>-0.55240007829773374</v>
      </c>
      <c r="I505">
        <v>-6.6820581917397002</v>
      </c>
      <c r="J505">
        <f>(Table2[[#This Row],[1M Return vs Nifty]]-AVERAGE(Table2[1M Return vs Nifty]))/_xlfn.STDEV.P(Table2[1M Return vs Nifty])</f>
        <v>-0.90242530825264178</v>
      </c>
      <c r="K505">
        <v>-6.6168250644062399</v>
      </c>
      <c r="L505">
        <f>(Table2[[#This Row],[6M Return vs Nifty]]-AVERAGE(Table2[6M Return vs Nifty]))/_xlfn.STDEV.P(Table2[6M Return vs Nifty])</f>
        <v>-0.58238402957130808</v>
      </c>
      <c r="M505">
        <v>-0.90048312060997904</v>
      </c>
      <c r="N505">
        <f>(Table2[[#This Row],[1W Return vs Nifty]]-AVERAGE(Table2[1W Return vs Nifty]))/_xlfn.STDEV.P(Table2[1W Return vs Nifty])</f>
        <v>0.13600699084680995</v>
      </c>
      <c r="O505">
        <v>126458.72</v>
      </c>
      <c r="P505">
        <v>128469.384352084</v>
      </c>
      <c r="Q505">
        <v>124470.17768622701</v>
      </c>
      <c r="R505">
        <v>55.750734126543101</v>
      </c>
      <c r="S505">
        <f>(Table2[[#This Row],[Close Price]]-Table2[[#This Row],[20D EMA]])/Table2[[#This Row],[20D EMA]]</f>
        <v>-4.2011337770934583E-3</v>
      </c>
      <c r="T505">
        <f>(Table2[[#This Row],[Close Price]]-Table2[[#This Row],[50D EMA]])/Table2[[#This Row],[50D EMA]]</f>
        <v>-1.9786304456146247E-2</v>
      </c>
      <c r="U505">
        <f>(Table2[[#This Row],[Close Price]]-Table2[[#This Row],[200D EMA]])/Table2[[#This Row],[200D EMA]]</f>
        <v>1.1707802952178506E-2</v>
      </c>
      <c r="V505">
        <v>0.67956041853970195</v>
      </c>
      <c r="W505">
        <v>125800.5</v>
      </c>
      <c r="X505">
        <v>127480</v>
      </c>
      <c r="Y505">
        <v>124500</v>
      </c>
      <c r="Z505">
        <v>127770</v>
      </c>
      <c r="AA505">
        <v>116347.85</v>
      </c>
      <c r="AB505">
        <v>128900</v>
      </c>
      <c r="AC505">
        <f>(Table2[[#This Row],[Close Price]]/Table2[[#This Row],[Day Low]])-1</f>
        <v>1.0091374835552447E-3</v>
      </c>
      <c r="AD505">
        <f>(Table2[[#This Row],[Day High]]/Table2[[#This Row],[Close Price]])-1</f>
        <v>1.2328924313166123E-2</v>
      </c>
      <c r="AE505">
        <f>(Table2[[#This Row],[Close Price]]/Table2[[#This Row],[Current Week Low]])-1</f>
        <v>1.1465461847389502E-2</v>
      </c>
      <c r="AF505">
        <f>(Table2[[#This Row],[Current Week High]]/Table2[[#This Row],[Close Price]])-1</f>
        <v>1.4631837617612442E-2</v>
      </c>
      <c r="AG505">
        <f>(Table2[[#This Row],[Close Price]]/Table2[[#This Row],[Current Month Low]])-1</f>
        <v>8.2335857516920186E-2</v>
      </c>
      <c r="AH505">
        <f>(Table2[[#This Row],[Current Month High]]/Table2[[#This Row],[Close Price]])-1</f>
        <v>2.3605258424592934E-2</v>
      </c>
      <c r="AI505">
        <v>20.263691514439401</v>
      </c>
      <c r="AJ505">
        <v>27.199444444444399</v>
      </c>
      <c r="AK505" t="str">
        <f>IF(AND(Table2[[#This Row],[20D EMA]]&gt;Table2[[#This Row],[50D EMA]],Table2[[#This Row],[50D EMA]]&gt;Table2[[#This Row],[200D EMA]]),"Uptrend","Downtrend/NoTrend")</f>
        <v>Downtrend/NoTrend</v>
      </c>
      <c r="AL505">
        <v>-0.19</v>
      </c>
      <c r="AM505" t="s">
        <v>3034</v>
      </c>
      <c r="AN505">
        <v>-1.06</v>
      </c>
      <c r="AO505" t="s">
        <v>3034</v>
      </c>
      <c r="AP505">
        <v>2.4354910059230999E-2</v>
      </c>
      <c r="AQ505">
        <f>(Table2[[#This Row],[Sharpe Ratio]]-AVERAGE(Table2[Sharpe Ratio]))/_xlfn.STDEV.P(Table2[Sharpe Ratio])</f>
        <v>-0.37156707581804466</v>
      </c>
      <c r="AR5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5">
        <f>_xlfn.RANK.AVG(Table2[[#This Row],[1Y Return vs Nifty Z-Score]],Table2[1Y Return vs Nifty Z-Score])</f>
        <v>509</v>
      </c>
      <c r="AT505">
        <f>_xlfn.RANK.AVG(Table2[[#This Row],[6M Return vs Nifty Z-Score]],Table2[6M Return vs Nifty Z-Score])</f>
        <v>495</v>
      </c>
      <c r="AU505">
        <f>_xlfn.RANK.AVG(Table2[[#This Row],[Sharpe Ratio Z-Score]],Table2[Sharpe Ratio Z-Score])</f>
        <v>433</v>
      </c>
      <c r="AV505">
        <f>(Table2[[#This Row],[Rank 1Y]]+Table2[[#This Row],[Rank 6M]]+Table2[[#This Row],[Rank Sharpe]])/3</f>
        <v>479</v>
      </c>
    </row>
    <row r="506" spans="1:48" x14ac:dyDescent="0.3">
      <c r="A506" t="s">
        <v>1680</v>
      </c>
      <c r="B506" t="s">
        <v>1681</v>
      </c>
      <c r="C506" t="s">
        <v>2995</v>
      </c>
      <c r="D506" t="s">
        <v>1498</v>
      </c>
      <c r="E506">
        <v>4567.958585505</v>
      </c>
      <c r="F506">
        <v>710.85</v>
      </c>
      <c r="G506">
        <v>-3.1977148949901699</v>
      </c>
      <c r="H506">
        <f>(Table2[[#This Row],[1Y Return vs Nifty]]-AVERAGE(Table2[1Y Return vs Nifty]))/_xlfn.STDEV.P(Table2[1Y Return vs Nifty])</f>
        <v>-0.56997158390598979</v>
      </c>
      <c r="I506">
        <v>-1.2880743460925299</v>
      </c>
      <c r="J506">
        <f>(Table2[[#This Row],[1M Return vs Nifty]]-AVERAGE(Table2[1M Return vs Nifty]))/_xlfn.STDEV.P(Table2[1M Return vs Nifty])</f>
        <v>-0.38219123807963812</v>
      </c>
      <c r="K506">
        <v>-27.142297248781599</v>
      </c>
      <c r="L506">
        <f>(Table2[[#This Row],[6M Return vs Nifty]]-AVERAGE(Table2[6M Return vs Nifty]))/_xlfn.STDEV.P(Table2[6M Return vs Nifty])</f>
        <v>-1.2049465626028029</v>
      </c>
      <c r="M506">
        <v>-1.75454630881497</v>
      </c>
      <c r="N506">
        <f>(Table2[[#This Row],[1W Return vs Nifty]]-AVERAGE(Table2[1W Return vs Nifty]))/_xlfn.STDEV.P(Table2[1W Return vs Nifty])</f>
        <v>-5.210405132866975E-2</v>
      </c>
      <c r="O506">
        <v>699.47</v>
      </c>
      <c r="P506">
        <v>719.39246769865395</v>
      </c>
      <c r="Q506">
        <v>746.206421945496</v>
      </c>
      <c r="R506">
        <v>57.396685592634597</v>
      </c>
      <c r="S506">
        <f>(Table2[[#This Row],[Close Price]]-Table2[[#This Row],[20D EMA]])/Table2[[#This Row],[20D EMA]]</f>
        <v>1.626946116345232E-2</v>
      </c>
      <c r="T506">
        <f>(Table2[[#This Row],[Close Price]]-Table2[[#This Row],[50D EMA]])/Table2[[#This Row],[50D EMA]]</f>
        <v>-1.1874558161529533E-2</v>
      </c>
      <c r="U506">
        <f>(Table2[[#This Row],[Close Price]]-Table2[[#This Row],[200D EMA]])/Table2[[#This Row],[200D EMA]]</f>
        <v>-4.7381556772609051E-2</v>
      </c>
      <c r="V506">
        <v>0.66910014147581298</v>
      </c>
      <c r="W506">
        <v>691.25</v>
      </c>
      <c r="X506">
        <v>714</v>
      </c>
      <c r="Y506">
        <v>691.25</v>
      </c>
      <c r="Z506">
        <v>719</v>
      </c>
      <c r="AA506">
        <v>610.4</v>
      </c>
      <c r="AB506">
        <v>723.35</v>
      </c>
      <c r="AC506">
        <f>(Table2[[#This Row],[Close Price]]/Table2[[#This Row],[Day Low]])-1</f>
        <v>2.8354430379746942E-2</v>
      </c>
      <c r="AD506">
        <f>(Table2[[#This Row],[Day High]]/Table2[[#This Row],[Close Price]])-1</f>
        <v>4.4313146233381229E-3</v>
      </c>
      <c r="AE506">
        <f>(Table2[[#This Row],[Close Price]]/Table2[[#This Row],[Current Week Low]])-1</f>
        <v>2.8354430379746942E-2</v>
      </c>
      <c r="AF506">
        <f>(Table2[[#This Row],[Current Week High]]/Table2[[#This Row],[Close Price]])-1</f>
        <v>1.1465147358795669E-2</v>
      </c>
      <c r="AG506">
        <f>(Table2[[#This Row],[Close Price]]/Table2[[#This Row],[Current Month Low]])-1</f>
        <v>0.16456422018348627</v>
      </c>
      <c r="AH506">
        <f>(Table2[[#This Row],[Current Month High]]/Table2[[#This Row],[Close Price]])-1</f>
        <v>1.7584581838643976E-2</v>
      </c>
      <c r="AI506">
        <v>53.196876978265401</v>
      </c>
      <c r="AJ506">
        <v>26.926167306490498</v>
      </c>
      <c r="AK506" t="str">
        <f>IF(AND(Table2[[#This Row],[20D EMA]]&gt;Table2[[#This Row],[50D EMA]],Table2[[#This Row],[50D EMA]]&gt;Table2[[#This Row],[200D EMA]]),"Uptrend","Downtrend/NoTrend")</f>
        <v>Downtrend/NoTrend</v>
      </c>
      <c r="AL506">
        <v>-0.18</v>
      </c>
      <c r="AM506" t="s">
        <v>3034</v>
      </c>
      <c r="AN506">
        <v>2.81</v>
      </c>
      <c r="AO506" t="s">
        <v>3033</v>
      </c>
      <c r="AP506">
        <v>8.9917853123470004E-2</v>
      </c>
      <c r="AQ506">
        <f>(Table2[[#This Row],[Sharpe Ratio]]-AVERAGE(Table2[Sharpe Ratio]))/_xlfn.STDEV.P(Table2[Sharpe Ratio])</f>
        <v>0.37068114490112103</v>
      </c>
      <c r="AR5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6">
        <f>_xlfn.RANK.AVG(Table2[[#This Row],[1Y Return vs Nifty Z-Score]],Table2[1Y Return vs Nifty Z-Score])</f>
        <v>517</v>
      </c>
      <c r="AT506">
        <f>_xlfn.RANK.AVG(Table2[[#This Row],[6M Return vs Nifty Z-Score]],Table2[6M Return vs Nifty Z-Score])</f>
        <v>683</v>
      </c>
      <c r="AU506">
        <f>_xlfn.RANK.AVG(Table2[[#This Row],[Sharpe Ratio Z-Score]],Table2[Sharpe Ratio Z-Score])</f>
        <v>241</v>
      </c>
      <c r="AV506">
        <f>(Table2[[#This Row],[Rank 1Y]]+Table2[[#This Row],[Rank 6M]]+Table2[[#This Row],[Rank Sharpe]])/3</f>
        <v>480.33333333333331</v>
      </c>
    </row>
    <row r="507" spans="1:48" x14ac:dyDescent="0.3">
      <c r="A507" t="s">
        <v>531</v>
      </c>
      <c r="B507" t="s">
        <v>532</v>
      </c>
      <c r="C507" t="s">
        <v>3002</v>
      </c>
      <c r="D507" t="s">
        <v>533</v>
      </c>
      <c r="E507">
        <v>36604.766250000001</v>
      </c>
      <c r="F507">
        <v>3320.1</v>
      </c>
      <c r="G507">
        <v>-17.466162740380401</v>
      </c>
      <c r="H507">
        <f>(Table2[[#This Row],[1Y Return vs Nifty]]-AVERAGE(Table2[1Y Return vs Nifty]))/_xlfn.STDEV.P(Table2[1Y Return vs Nifty])</f>
        <v>-0.73919702843770052</v>
      </c>
      <c r="I507">
        <v>-1.01128704949492</v>
      </c>
      <c r="J507">
        <f>(Table2[[#This Row],[1M Return vs Nifty]]-AVERAGE(Table2[1M Return vs Nifty]))/_xlfn.STDEV.P(Table2[1M Return vs Nifty])</f>
        <v>-0.35549590750363774</v>
      </c>
      <c r="K507">
        <v>-19.228093220649001</v>
      </c>
      <c r="L507">
        <f>(Table2[[#This Row],[6M Return vs Nifty]]-AVERAGE(Table2[6M Return vs Nifty]))/_xlfn.STDEV.P(Table2[6M Return vs Nifty])</f>
        <v>-0.96489912971436764</v>
      </c>
      <c r="M507">
        <v>2.82980637713321</v>
      </c>
      <c r="N507">
        <f>(Table2[[#This Row],[1W Return vs Nifty]]-AVERAGE(Table2[1W Return vs Nifty]))/_xlfn.STDEV.P(Table2[1W Return vs Nifty])</f>
        <v>0.9576190855110458</v>
      </c>
      <c r="O507">
        <v>3235.14</v>
      </c>
      <c r="P507">
        <v>3261.7637942948099</v>
      </c>
      <c r="Q507">
        <v>3255.7918841651299</v>
      </c>
      <c r="R507">
        <v>60.763913011296999</v>
      </c>
      <c r="S507">
        <f>(Table2[[#This Row],[Close Price]]-Table2[[#This Row],[20D EMA]])/Table2[[#This Row],[20D EMA]]</f>
        <v>2.6261614644188518E-2</v>
      </c>
      <c r="T507">
        <f>(Table2[[#This Row],[Close Price]]-Table2[[#This Row],[50D EMA]])/Table2[[#This Row],[50D EMA]]</f>
        <v>1.7884865178535162E-2</v>
      </c>
      <c r="U507">
        <f>(Table2[[#This Row],[Close Price]]-Table2[[#This Row],[200D EMA]])/Table2[[#This Row],[200D EMA]]</f>
        <v>1.9751912322049512E-2</v>
      </c>
      <c r="V507">
        <v>2.55428985172908</v>
      </c>
      <c r="W507">
        <v>3280.05</v>
      </c>
      <c r="X507">
        <v>3405.6</v>
      </c>
      <c r="Y507">
        <v>3280.05</v>
      </c>
      <c r="Z507">
        <v>3405.6</v>
      </c>
      <c r="AA507">
        <v>2476</v>
      </c>
      <c r="AB507">
        <v>3499.95</v>
      </c>
      <c r="AC507">
        <f>(Table2[[#This Row],[Close Price]]/Table2[[#This Row],[Day Low]])-1</f>
        <v>1.2210179722869974E-2</v>
      </c>
      <c r="AD507">
        <f>(Table2[[#This Row],[Day High]]/Table2[[#This Row],[Close Price]])-1</f>
        <v>2.5752236378422388E-2</v>
      </c>
      <c r="AE507">
        <f>(Table2[[#This Row],[Close Price]]/Table2[[#This Row],[Current Week Low]])-1</f>
        <v>1.2210179722869974E-2</v>
      </c>
      <c r="AF507">
        <f>(Table2[[#This Row],[Current Week High]]/Table2[[#This Row],[Close Price]])-1</f>
        <v>2.5752236378422388E-2</v>
      </c>
      <c r="AG507">
        <f>(Table2[[#This Row],[Close Price]]/Table2[[#This Row],[Current Month Low]])-1</f>
        <v>0.34091276252019376</v>
      </c>
      <c r="AH507">
        <f>(Table2[[#This Row],[Current Month High]]/Table2[[#This Row],[Close Price]])-1</f>
        <v>5.417005511882178E-2</v>
      </c>
      <c r="AI507">
        <v>18.0687328694918</v>
      </c>
      <c r="AJ507">
        <v>34.091276252019298</v>
      </c>
      <c r="AK507" t="str">
        <f>IF(AND(Table2[[#This Row],[20D EMA]]&gt;Table2[[#This Row],[50D EMA]],Table2[[#This Row],[50D EMA]]&gt;Table2[[#This Row],[200D EMA]]),"Uptrend","Downtrend/NoTrend")</f>
        <v>Downtrend/NoTrend</v>
      </c>
      <c r="AL507">
        <v>-0.02</v>
      </c>
      <c r="AM507" t="s">
        <v>3034</v>
      </c>
      <c r="AN507">
        <v>11.69</v>
      </c>
      <c r="AO507" t="s">
        <v>3033</v>
      </c>
      <c r="AP507">
        <v>0.105033715659846</v>
      </c>
      <c r="AQ507">
        <f>(Table2[[#This Row],[Sharpe Ratio]]-AVERAGE(Table2[Sharpe Ratio]))/_xlfn.STDEV.P(Table2[Sharpe Ratio])</f>
        <v>0.54181016303057583</v>
      </c>
      <c r="AR5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7">
        <f>_xlfn.RANK.AVG(Table2[[#This Row],[1Y Return vs Nifty Z-Score]],Table2[1Y Return vs Nifty Z-Score])</f>
        <v>600</v>
      </c>
      <c r="AT507">
        <f>_xlfn.RANK.AVG(Table2[[#This Row],[6M Return vs Nifty Z-Score]],Table2[6M Return vs Nifty Z-Score])</f>
        <v>639</v>
      </c>
      <c r="AU507">
        <f>_xlfn.RANK.AVG(Table2[[#This Row],[Sharpe Ratio Z-Score]],Table2[Sharpe Ratio Z-Score])</f>
        <v>205</v>
      </c>
      <c r="AV507">
        <f>(Table2[[#This Row],[Rank 1Y]]+Table2[[#This Row],[Rank 6M]]+Table2[[#This Row],[Rank Sharpe]])/3</f>
        <v>481.33333333333331</v>
      </c>
    </row>
    <row r="508" spans="1:48" x14ac:dyDescent="0.3">
      <c r="A508" t="s">
        <v>695</v>
      </c>
      <c r="B508" t="s">
        <v>696</v>
      </c>
      <c r="C508" t="s">
        <v>2988</v>
      </c>
      <c r="D508" t="s">
        <v>49</v>
      </c>
      <c r="E508">
        <v>23224.328010000001</v>
      </c>
      <c r="F508">
        <v>804.9</v>
      </c>
      <c r="G508">
        <v>-5.69073162779085</v>
      </c>
      <c r="H508">
        <f>(Table2[[#This Row],[1Y Return vs Nifty]]-AVERAGE(Table2[1Y Return vs Nifty]))/_xlfn.STDEV.P(Table2[1Y Return vs Nifty])</f>
        <v>-0.59953905118796802</v>
      </c>
      <c r="I508">
        <v>8.1817761133397902</v>
      </c>
      <c r="J508">
        <f>(Table2[[#This Row],[1M Return vs Nifty]]-AVERAGE(Table2[1M Return vs Nifty]))/_xlfn.STDEV.P(Table2[1M Return vs Nifty])</f>
        <v>0.53114832492550057</v>
      </c>
      <c r="K508">
        <v>4.2836782275915599</v>
      </c>
      <c r="L508">
        <f>(Table2[[#This Row],[6M Return vs Nifty]]-AVERAGE(Table2[6M Return vs Nifty]))/_xlfn.STDEV.P(Table2[6M Return vs Nifty])</f>
        <v>-0.25175850827634833</v>
      </c>
      <c r="M508">
        <v>-2.6085988565163198</v>
      </c>
      <c r="N508">
        <f>(Table2[[#This Row],[1W Return vs Nifty]]-AVERAGE(Table2[1W Return vs Nifty]))/_xlfn.STDEV.P(Table2[1W Return vs Nifty])</f>
        <v>-0.2402127498880601</v>
      </c>
      <c r="O508">
        <v>786.42</v>
      </c>
      <c r="P508">
        <v>759.82454379161595</v>
      </c>
      <c r="Q508">
        <v>720.47014752555503</v>
      </c>
      <c r="R508">
        <v>50.346671459686497</v>
      </c>
      <c r="S508">
        <f>(Table2[[#This Row],[Close Price]]-Table2[[#This Row],[20D EMA]])/Table2[[#This Row],[20D EMA]]</f>
        <v>2.3498893720912514E-2</v>
      </c>
      <c r="T508">
        <f>(Table2[[#This Row],[Close Price]]-Table2[[#This Row],[50D EMA]])/Table2[[#This Row],[50D EMA]]</f>
        <v>5.9323506428802721E-2</v>
      </c>
      <c r="U508">
        <f>(Table2[[#This Row],[Close Price]]-Table2[[#This Row],[200D EMA]])/Table2[[#This Row],[200D EMA]]</f>
        <v>0.11718716280531279</v>
      </c>
      <c r="V508">
        <v>0.49678910685243799</v>
      </c>
      <c r="W508">
        <v>779.55</v>
      </c>
      <c r="X508">
        <v>808.8</v>
      </c>
      <c r="Y508">
        <v>779.55</v>
      </c>
      <c r="Z508">
        <v>824.5</v>
      </c>
      <c r="AA508">
        <v>714.7</v>
      </c>
      <c r="AB508">
        <v>862.75</v>
      </c>
      <c r="AC508">
        <f>(Table2[[#This Row],[Close Price]]/Table2[[#This Row],[Day Low]])-1</f>
        <v>3.2518760823551984E-2</v>
      </c>
      <c r="AD508">
        <f>(Table2[[#This Row],[Day High]]/Table2[[#This Row],[Close Price]])-1</f>
        <v>4.8453224002982243E-3</v>
      </c>
      <c r="AE508">
        <f>(Table2[[#This Row],[Close Price]]/Table2[[#This Row],[Current Week Low]])-1</f>
        <v>3.2518760823551984E-2</v>
      </c>
      <c r="AF508">
        <f>(Table2[[#This Row],[Current Week High]]/Table2[[#This Row],[Close Price]])-1</f>
        <v>2.4350851037395982E-2</v>
      </c>
      <c r="AG508">
        <f>(Table2[[#This Row],[Close Price]]/Table2[[#This Row],[Current Month Low]])-1</f>
        <v>0.12620680005596752</v>
      </c>
      <c r="AH508">
        <f>(Table2[[#This Row],[Current Month High]]/Table2[[#This Row],[Close Price]])-1</f>
        <v>7.1872282271089549E-2</v>
      </c>
      <c r="AI508">
        <v>8.9017269225990692</v>
      </c>
      <c r="AJ508">
        <v>34.138821764852899</v>
      </c>
      <c r="AK508" t="str">
        <f>IF(AND(Table2[[#This Row],[20D EMA]]&gt;Table2[[#This Row],[50D EMA]],Table2[[#This Row],[50D EMA]]&gt;Table2[[#This Row],[200D EMA]]),"Uptrend","Downtrend/NoTrend")</f>
        <v>Uptrend</v>
      </c>
      <c r="AL508">
        <v>-0.03</v>
      </c>
      <c r="AM508" t="s">
        <v>3034</v>
      </c>
      <c r="AN508">
        <v>1.74</v>
      </c>
      <c r="AO508" t="s">
        <v>3033</v>
      </c>
      <c r="AQ508">
        <f>(Table2[[#This Row],[Sharpe Ratio]]-AVERAGE(Table2[Sharpe Ratio]))/_xlfn.STDEV.P(Table2[Sharpe Ratio])</f>
        <v>-0.64729278019234593</v>
      </c>
      <c r="AR5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-1.2076547646192219</v>
      </c>
      <c r="AS508">
        <f>_xlfn.RANK.AVG(Table2[[#This Row],[1Y Return vs Nifty Z-Score]],Table2[1Y Return vs Nifty Z-Score])</f>
        <v>536</v>
      </c>
      <c r="AT508">
        <f>_xlfn.RANK.AVG(Table2[[#This Row],[6M Return vs Nifty Z-Score]],Table2[6M Return vs Nifty Z-Score])</f>
        <v>386</v>
      </c>
      <c r="AU508">
        <f>_xlfn.RANK.AVG(Table2[[#This Row],[Sharpe Ratio Z-Score]],Table2[Sharpe Ratio Z-Score])</f>
        <v>524.5</v>
      </c>
      <c r="AV508">
        <f>(Table2[[#This Row],[Rank 1Y]]+Table2[[#This Row],[Rank 6M]]+Table2[[#This Row],[Rank Sharpe]])/3</f>
        <v>482.16666666666669</v>
      </c>
    </row>
    <row r="509" spans="1:48" x14ac:dyDescent="0.3">
      <c r="A509" t="s">
        <v>943</v>
      </c>
      <c r="B509" t="s">
        <v>944</v>
      </c>
      <c r="C509" t="s">
        <v>2988</v>
      </c>
      <c r="D509" t="s">
        <v>495</v>
      </c>
      <c r="E509">
        <v>14681.602373075</v>
      </c>
      <c r="F509">
        <v>1869.5</v>
      </c>
      <c r="G509">
        <v>6.7169784228287399E-2</v>
      </c>
      <c r="H509">
        <f>(Table2[[#This Row],[1Y Return vs Nifty]]-AVERAGE(Table2[1Y Return vs Nifty]))/_xlfn.STDEV.P(Table2[1Y Return vs Nifty])</f>
        <v>-0.53124967335395923</v>
      </c>
      <c r="I509">
        <v>8.8140399478157896</v>
      </c>
      <c r="J509">
        <f>(Table2[[#This Row],[1M Return vs Nifty]]-AVERAGE(Table2[1M Return vs Nifty]))/_xlfn.STDEV.P(Table2[1M Return vs Nifty])</f>
        <v>0.59212833477445015</v>
      </c>
      <c r="K509">
        <v>16.529565983880602</v>
      </c>
      <c r="L509">
        <f>(Table2[[#This Row],[6M Return vs Nifty]]-AVERAGE(Table2[6M Return vs Nifty]))/_xlfn.STDEV.P(Table2[6M Return vs Nifty])</f>
        <v>0.11967415998539216</v>
      </c>
      <c r="M509">
        <v>-5.12882657400431</v>
      </c>
      <c r="N509">
        <f>(Table2[[#This Row],[1W Return vs Nifty]]-AVERAGE(Table2[1W Return vs Nifty]))/_xlfn.STDEV.P(Table2[1W Return vs Nifty])</f>
        <v>-0.79530360148252977</v>
      </c>
      <c r="O509">
        <v>1790.7</v>
      </c>
      <c r="P509">
        <v>1680.1654591876099</v>
      </c>
      <c r="Q509">
        <v>1587.3563724681501</v>
      </c>
      <c r="R509">
        <v>56.688900559865999</v>
      </c>
      <c r="S509">
        <f>(Table2[[#This Row],[Close Price]]-Table2[[#This Row],[20D EMA]])/Table2[[#This Row],[20D EMA]]</f>
        <v>4.4005137655665355E-2</v>
      </c>
      <c r="T509">
        <f>(Table2[[#This Row],[Close Price]]-Table2[[#This Row],[50D EMA]])/Table2[[#This Row],[50D EMA]]</f>
        <v>0.11268803306070624</v>
      </c>
      <c r="U509">
        <f>(Table2[[#This Row],[Close Price]]-Table2[[#This Row],[200D EMA]])/Table2[[#This Row],[200D EMA]]</f>
        <v>0.17774435056013929</v>
      </c>
      <c r="V509">
        <v>0.87333696969543395</v>
      </c>
      <c r="W509">
        <v>1840.05</v>
      </c>
      <c r="X509">
        <v>1879</v>
      </c>
      <c r="Y509">
        <v>1840</v>
      </c>
      <c r="Z509">
        <v>1934.75</v>
      </c>
      <c r="AA509">
        <v>1460.95</v>
      </c>
      <c r="AB509">
        <v>1978.95</v>
      </c>
      <c r="AC509">
        <f>(Table2[[#This Row],[Close Price]]/Table2[[#This Row],[Day Low]])-1</f>
        <v>1.6004999864134062E-2</v>
      </c>
      <c r="AD509">
        <f>(Table2[[#This Row],[Day High]]/Table2[[#This Row],[Close Price]])-1</f>
        <v>5.0815726129980199E-3</v>
      </c>
      <c r="AE509">
        <f>(Table2[[#This Row],[Close Price]]/Table2[[#This Row],[Current Week Low]])-1</f>
        <v>1.6032608695652151E-2</v>
      </c>
      <c r="AF509">
        <f>(Table2[[#This Row],[Current Week High]]/Table2[[#This Row],[Close Price]])-1</f>
        <v>3.4902380315592341E-2</v>
      </c>
      <c r="AG509">
        <f>(Table2[[#This Row],[Close Price]]/Table2[[#This Row],[Current Month Low]])-1</f>
        <v>0.27964680516102525</v>
      </c>
      <c r="AH509">
        <f>(Table2[[#This Row],[Current Month High]]/Table2[[#This Row],[Close Price]])-1</f>
        <v>5.8545065525541506E-2</v>
      </c>
      <c r="AI509">
        <v>5.8545065525541498</v>
      </c>
      <c r="AJ509">
        <v>43.037490436113202</v>
      </c>
      <c r="AK509" t="str">
        <f>IF(AND(Table2[[#This Row],[20D EMA]]&gt;Table2[[#This Row],[50D EMA]],Table2[[#This Row],[50D EMA]]&gt;Table2[[#This Row],[200D EMA]]),"Uptrend","Downtrend/NoTrend")</f>
        <v>Uptrend</v>
      </c>
      <c r="AL509">
        <v>0.17</v>
      </c>
      <c r="AM509" t="s">
        <v>3033</v>
      </c>
      <c r="AN509">
        <v>11.62</v>
      </c>
      <c r="AO509" t="s">
        <v>3033</v>
      </c>
      <c r="AP509">
        <v>-8.7492434208966005E-2</v>
      </c>
      <c r="AQ509">
        <f>(Table2[[#This Row],[Sharpe Ratio]]-AVERAGE(Table2[Sharpe Ratio]))/_xlfn.STDEV.P(Table2[Sharpe Ratio])</f>
        <v>-1.6378081625534451</v>
      </c>
      <c r="AR5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-2.2525589426300918</v>
      </c>
      <c r="AS509">
        <f>_xlfn.RANK.AVG(Table2[[#This Row],[1Y Return vs Nifty Z-Score]],Table2[1Y Return vs Nifty Z-Score])</f>
        <v>495</v>
      </c>
      <c r="AT509">
        <f>_xlfn.RANK.AVG(Table2[[#This Row],[6M Return vs Nifty Z-Score]],Table2[6M Return vs Nifty Z-Score])</f>
        <v>270</v>
      </c>
      <c r="AU509">
        <f>_xlfn.RANK.AVG(Table2[[#This Row],[Sharpe Ratio Z-Score]],Table2[Sharpe Ratio Z-Score])</f>
        <v>688</v>
      </c>
      <c r="AV509">
        <f>(Table2[[#This Row],[Rank 1Y]]+Table2[[#This Row],[Rank 6M]]+Table2[[#This Row],[Rank Sharpe]])/3</f>
        <v>484.33333333333331</v>
      </c>
    </row>
    <row r="510" spans="1:48" x14ac:dyDescent="0.3">
      <c r="A510" t="s">
        <v>636</v>
      </c>
      <c r="B510" t="s">
        <v>637</v>
      </c>
      <c r="C510" t="s">
        <v>2992</v>
      </c>
      <c r="D510" t="s">
        <v>196</v>
      </c>
      <c r="E510">
        <v>28368.38059185</v>
      </c>
      <c r="F510">
        <v>1340.8</v>
      </c>
      <c r="G510">
        <v>-14.5482824852833</v>
      </c>
      <c r="H510">
        <f>(Table2[[#This Row],[1Y Return vs Nifty]]-AVERAGE(Table2[1Y Return vs Nifty]))/_xlfn.STDEV.P(Table2[1Y Return vs Nifty])</f>
        <v>-0.70459063055829585</v>
      </c>
      <c r="I510">
        <v>11.486645885235699</v>
      </c>
      <c r="J510">
        <f>(Table2[[#This Row],[1M Return vs Nifty]]-AVERAGE(Table2[1M Return vs Nifty]))/_xlfn.STDEV.P(Table2[1M Return vs Nifty])</f>
        <v>0.84989341242007632</v>
      </c>
      <c r="K510">
        <v>-3.5616541072528398</v>
      </c>
      <c r="L510">
        <f>(Table2[[#This Row],[6M Return vs Nifty]]-AVERAGE(Table2[6M Return vs Nifty]))/_xlfn.STDEV.P(Table2[6M Return vs Nifty])</f>
        <v>-0.48971697895029642</v>
      </c>
      <c r="M510">
        <v>2.4296909669612501</v>
      </c>
      <c r="N510">
        <f>(Table2[[#This Row],[1W Return vs Nifty]]-AVERAGE(Table2[1W Return vs Nifty]))/_xlfn.STDEV.P(Table2[1W Return vs Nifty])</f>
        <v>0.86949196817666452</v>
      </c>
      <c r="O510">
        <v>1269.67</v>
      </c>
      <c r="P510">
        <v>1209.6182215977501</v>
      </c>
      <c r="Q510">
        <v>1169.86702991525</v>
      </c>
      <c r="R510">
        <v>83.453388267641003</v>
      </c>
      <c r="S510">
        <f>(Table2[[#This Row],[Close Price]]-Table2[[#This Row],[20D EMA]])/Table2[[#This Row],[20D EMA]]</f>
        <v>5.6022431025384449E-2</v>
      </c>
      <c r="T510">
        <f>(Table2[[#This Row],[Close Price]]-Table2[[#This Row],[50D EMA]])/Table2[[#This Row],[50D EMA]]</f>
        <v>0.10844891062320108</v>
      </c>
      <c r="U510">
        <f>(Table2[[#This Row],[Close Price]]-Table2[[#This Row],[200D EMA]])/Table2[[#This Row],[200D EMA]]</f>
        <v>0.14611316133691968</v>
      </c>
      <c r="V510">
        <v>1.19221406983046</v>
      </c>
      <c r="W510">
        <v>1338.1</v>
      </c>
      <c r="X510">
        <v>1396</v>
      </c>
      <c r="Y510">
        <v>1293.7</v>
      </c>
      <c r="Z510">
        <v>1396</v>
      </c>
      <c r="AA510">
        <v>1184.95</v>
      </c>
      <c r="AB510">
        <v>1396</v>
      </c>
      <c r="AC510">
        <f>(Table2[[#This Row],[Close Price]]/Table2[[#This Row],[Day Low]])-1</f>
        <v>2.0177864135715318E-3</v>
      </c>
      <c r="AD510">
        <f>(Table2[[#This Row],[Day High]]/Table2[[#This Row],[Close Price]])-1</f>
        <v>4.116945107398573E-2</v>
      </c>
      <c r="AE510">
        <f>(Table2[[#This Row],[Close Price]]/Table2[[#This Row],[Current Week Low]])-1</f>
        <v>3.6407204143155125E-2</v>
      </c>
      <c r="AF510">
        <f>(Table2[[#This Row],[Current Week High]]/Table2[[#This Row],[Close Price]])-1</f>
        <v>4.116945107398573E-2</v>
      </c>
      <c r="AG510">
        <f>(Table2[[#This Row],[Close Price]]/Table2[[#This Row],[Current Month Low]])-1</f>
        <v>0.13152453690029109</v>
      </c>
      <c r="AH510">
        <f>(Table2[[#This Row],[Current Month High]]/Table2[[#This Row],[Close Price]])-1</f>
        <v>4.116945107398573E-2</v>
      </c>
      <c r="AI510">
        <v>4.1169451073985703</v>
      </c>
      <c r="AJ510">
        <v>33.672299486565898</v>
      </c>
      <c r="AK510" t="str">
        <f>IF(AND(Table2[[#This Row],[20D EMA]]&gt;Table2[[#This Row],[50D EMA]],Table2[[#This Row],[50D EMA]]&gt;Table2[[#This Row],[200D EMA]]),"Uptrend","Downtrend/NoTrend")</f>
        <v>Uptrend</v>
      </c>
      <c r="AL510">
        <v>7.0000000000000007E-2</v>
      </c>
      <c r="AM510" t="s">
        <v>3033</v>
      </c>
      <c r="AN510">
        <v>6.92</v>
      </c>
      <c r="AO510" t="s">
        <v>3033</v>
      </c>
      <c r="AP510">
        <v>3.3964127691787999E-2</v>
      </c>
      <c r="AQ510">
        <f>(Table2[[#This Row],[Sharpe Ratio]]-AVERAGE(Table2[Sharpe Ratio]))/_xlfn.STDEV.P(Table2[Sharpe Ratio])</f>
        <v>-0.26277963649763048</v>
      </c>
      <c r="AR5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0.26229813459051809</v>
      </c>
      <c r="AS510">
        <f>_xlfn.RANK.AVG(Table2[[#This Row],[1Y Return vs Nifty Z-Score]],Table2[1Y Return vs Nifty Z-Score])</f>
        <v>582</v>
      </c>
      <c r="AT510">
        <f>_xlfn.RANK.AVG(Table2[[#This Row],[6M Return vs Nifty Z-Score]],Table2[6M Return vs Nifty Z-Score])</f>
        <v>464</v>
      </c>
      <c r="AU510">
        <f>_xlfn.RANK.AVG(Table2[[#This Row],[Sharpe Ratio Z-Score]],Table2[Sharpe Ratio Z-Score])</f>
        <v>409</v>
      </c>
      <c r="AV510">
        <f>(Table2[[#This Row],[Rank 1Y]]+Table2[[#This Row],[Rank 6M]]+Table2[[#This Row],[Rank Sharpe]])/3</f>
        <v>485</v>
      </c>
    </row>
    <row r="511" spans="1:48" x14ac:dyDescent="0.3">
      <c r="A511" t="s">
        <v>1075</v>
      </c>
      <c r="B511" t="s">
        <v>1076</v>
      </c>
      <c r="C511" t="s">
        <v>2997</v>
      </c>
      <c r="D511" t="s">
        <v>947</v>
      </c>
      <c r="E511">
        <v>11406.2975081899</v>
      </c>
      <c r="F511">
        <v>2408.6999999999998</v>
      </c>
      <c r="G511">
        <v>10.997331944343101</v>
      </c>
      <c r="H511">
        <f>(Table2[[#This Row],[1Y Return vs Nifty]]-AVERAGE(Table2[1Y Return vs Nifty]))/_xlfn.STDEV.P(Table2[1Y Return vs Nifty])</f>
        <v>-0.4016166838100621</v>
      </c>
      <c r="I511">
        <v>0.52725514210282398</v>
      </c>
      <c r="J511">
        <f>(Table2[[#This Row],[1M Return vs Nifty]]-AVERAGE(Table2[1M Return vs Nifty]))/_xlfn.STDEV.P(Table2[1M Return vs Nifty])</f>
        <v>-0.2071079832213478</v>
      </c>
      <c r="K511">
        <v>-19.240380756980699</v>
      </c>
      <c r="L511">
        <f>(Table2[[#This Row],[6M Return vs Nifty]]-AVERAGE(Table2[6M Return vs Nifty]))/_xlfn.STDEV.P(Table2[6M Return vs Nifty])</f>
        <v>-0.9652718256345717</v>
      </c>
      <c r="M511">
        <v>-2.0446358335805201</v>
      </c>
      <c r="N511">
        <f>(Table2[[#This Row],[1W Return vs Nifty]]-AVERAGE(Table2[1W Return vs Nifty]))/_xlfn.STDEV.P(Table2[1W Return vs Nifty])</f>
        <v>-0.11599750041002706</v>
      </c>
      <c r="O511">
        <v>2346.54</v>
      </c>
      <c r="P511">
        <v>2348.1527897364799</v>
      </c>
      <c r="Q511">
        <v>2264.4331807400899</v>
      </c>
      <c r="R511">
        <v>54.055963658553203</v>
      </c>
      <c r="S511">
        <f>(Table2[[#This Row],[Close Price]]-Table2[[#This Row],[20D EMA]])/Table2[[#This Row],[20D EMA]]</f>
        <v>2.64900662251655E-2</v>
      </c>
      <c r="T511">
        <f>(Table2[[#This Row],[Close Price]]-Table2[[#This Row],[50D EMA]])/Table2[[#This Row],[50D EMA]]</f>
        <v>2.5785038575072781E-2</v>
      </c>
      <c r="U511">
        <f>(Table2[[#This Row],[Close Price]]-Table2[[#This Row],[200D EMA]])/Table2[[#This Row],[200D EMA]]</f>
        <v>6.3709903426145173E-2</v>
      </c>
      <c r="V511">
        <v>1.1821440266109999</v>
      </c>
      <c r="W511">
        <v>2383.0500000000002</v>
      </c>
      <c r="X511">
        <v>2433.6999999999998</v>
      </c>
      <c r="Y511">
        <v>2349.5</v>
      </c>
      <c r="Z511">
        <v>2433.6999999999998</v>
      </c>
      <c r="AA511">
        <v>2114</v>
      </c>
      <c r="AB511">
        <v>2512</v>
      </c>
      <c r="AC511">
        <f>(Table2[[#This Row],[Close Price]]/Table2[[#This Row],[Day Low]])-1</f>
        <v>1.0763517341222162E-2</v>
      </c>
      <c r="AD511">
        <f>(Table2[[#This Row],[Day High]]/Table2[[#This Row],[Close Price]])-1</f>
        <v>1.0379042637107094E-2</v>
      </c>
      <c r="AE511">
        <f>(Table2[[#This Row],[Close Price]]/Table2[[#This Row],[Current Week Low]])-1</f>
        <v>2.5196850393700787E-2</v>
      </c>
      <c r="AF511">
        <f>(Table2[[#This Row],[Current Week High]]/Table2[[#This Row],[Close Price]])-1</f>
        <v>1.0379042637107094E-2</v>
      </c>
      <c r="AG511">
        <f>(Table2[[#This Row],[Close Price]]/Table2[[#This Row],[Current Month Low]])-1</f>
        <v>0.13940397350993372</v>
      </c>
      <c r="AH511">
        <f>(Table2[[#This Row],[Current Month High]]/Table2[[#This Row],[Close Price]])-1</f>
        <v>4.2886204176526777E-2</v>
      </c>
      <c r="AI511">
        <v>17.407730310956101</v>
      </c>
      <c r="AJ511">
        <v>52.256637168141502</v>
      </c>
      <c r="AK511" t="str">
        <f>IF(AND(Table2[[#This Row],[20D EMA]]&gt;Table2[[#This Row],[50D EMA]],Table2[[#This Row],[50D EMA]]&gt;Table2[[#This Row],[200D EMA]]),"Uptrend","Downtrend/NoTrend")</f>
        <v>Downtrend/NoTrend</v>
      </c>
      <c r="AL511">
        <v>-0.03</v>
      </c>
      <c r="AM511" t="s">
        <v>3034</v>
      </c>
      <c r="AN511">
        <v>3.89</v>
      </c>
      <c r="AO511" t="s">
        <v>3033</v>
      </c>
      <c r="AP511">
        <v>4.2467570584615998E-2</v>
      </c>
      <c r="AQ511">
        <f>(Table2[[#This Row],[Sharpe Ratio]]-AVERAGE(Table2[Sharpe Ratio]))/_xlfn.STDEV.P(Table2[Sharpe Ratio])</f>
        <v>-0.16651084406400826</v>
      </c>
      <c r="AR5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1">
        <f>_xlfn.RANK.AVG(Table2[[#This Row],[1Y Return vs Nifty Z-Score]],Table2[1Y Return vs Nifty Z-Score])</f>
        <v>429</v>
      </c>
      <c r="AT511">
        <f>_xlfn.RANK.AVG(Table2[[#This Row],[6M Return vs Nifty Z-Score]],Table2[6M Return vs Nifty Z-Score])</f>
        <v>640</v>
      </c>
      <c r="AU511">
        <f>_xlfn.RANK.AVG(Table2[[#This Row],[Sharpe Ratio Z-Score]],Table2[Sharpe Ratio Z-Score])</f>
        <v>387</v>
      </c>
      <c r="AV511">
        <f>(Table2[[#This Row],[Rank 1Y]]+Table2[[#This Row],[Rank 6M]]+Table2[[#This Row],[Rank Sharpe]])/3</f>
        <v>485.33333333333331</v>
      </c>
    </row>
    <row r="512" spans="1:48" x14ac:dyDescent="0.3">
      <c r="A512" t="s">
        <v>832</v>
      </c>
      <c r="B512" t="s">
        <v>833</v>
      </c>
      <c r="C512" t="s">
        <v>2994</v>
      </c>
      <c r="D512" t="s">
        <v>62</v>
      </c>
      <c r="E512">
        <v>17838.103502999998</v>
      </c>
      <c r="F512">
        <v>900.15</v>
      </c>
      <c r="G512">
        <v>14.189238604006601</v>
      </c>
      <c r="H512">
        <f>(Table2[[#This Row],[1Y Return vs Nifty]]-AVERAGE(Table2[1Y Return vs Nifty]))/_xlfn.STDEV.P(Table2[1Y Return vs Nifty])</f>
        <v>-0.36376030102489521</v>
      </c>
      <c r="I512">
        <v>-8.9152818732508106</v>
      </c>
      <c r="J512">
        <f>(Table2[[#This Row],[1M Return vs Nifty]]-AVERAGE(Table2[1M Return vs Nifty]))/_xlfn.STDEV.P(Table2[1M Return vs Nifty])</f>
        <v>-1.1178132439018766</v>
      </c>
      <c r="K512">
        <v>4.4908095478507501</v>
      </c>
      <c r="L512">
        <f>(Table2[[#This Row],[6M Return vs Nifty]]-AVERAGE(Table2[6M Return vs Nifty]))/_xlfn.STDEV.P(Table2[6M Return vs Nifty])</f>
        <v>-0.24547596343390218</v>
      </c>
      <c r="M512">
        <v>1.63060456250505</v>
      </c>
      <c r="N512">
        <f>(Table2[[#This Row],[1W Return vs Nifty]]-AVERAGE(Table2[1W Return vs Nifty]))/_xlfn.STDEV.P(Table2[1W Return vs Nifty])</f>
        <v>0.69348979596451454</v>
      </c>
      <c r="O512">
        <v>900.25</v>
      </c>
      <c r="P512">
        <v>927.60218405178796</v>
      </c>
      <c r="Q512">
        <v>877.08095360750099</v>
      </c>
      <c r="R512">
        <v>58.081303621269903</v>
      </c>
      <c r="S512">
        <f>(Table2[[#This Row],[Close Price]]-Table2[[#This Row],[20D EMA]])/Table2[[#This Row],[20D EMA]]</f>
        <v>-1.1108025548461288E-4</v>
      </c>
      <c r="T512">
        <f>(Table2[[#This Row],[Close Price]]-Table2[[#This Row],[50D EMA]])/Table2[[#This Row],[50D EMA]]</f>
        <v>-2.9594781603333665E-2</v>
      </c>
      <c r="U512">
        <f>(Table2[[#This Row],[Close Price]]-Table2[[#This Row],[200D EMA]])/Table2[[#This Row],[200D EMA]]</f>
        <v>2.6302072001009986E-2</v>
      </c>
      <c r="V512">
        <v>2.01591513393929</v>
      </c>
      <c r="W512">
        <v>896</v>
      </c>
      <c r="X512">
        <v>922.8</v>
      </c>
      <c r="Y512">
        <v>869.15</v>
      </c>
      <c r="Z512">
        <v>923</v>
      </c>
      <c r="AA512">
        <v>823.4</v>
      </c>
      <c r="AB512">
        <v>940.2</v>
      </c>
      <c r="AC512">
        <f>(Table2[[#This Row],[Close Price]]/Table2[[#This Row],[Day Low]])-1</f>
        <v>4.631696428571308E-3</v>
      </c>
      <c r="AD512">
        <f>(Table2[[#This Row],[Day High]]/Table2[[#This Row],[Close Price]])-1</f>
        <v>2.5162472921179679E-2</v>
      </c>
      <c r="AE512">
        <f>(Table2[[#This Row],[Close Price]]/Table2[[#This Row],[Current Week Low]])-1</f>
        <v>3.5667031007305949E-2</v>
      </c>
      <c r="AF512">
        <f>(Table2[[#This Row],[Current Week High]]/Table2[[#This Row],[Close Price]])-1</f>
        <v>2.5384658112536762E-2</v>
      </c>
      <c r="AG512">
        <f>(Table2[[#This Row],[Close Price]]/Table2[[#This Row],[Current Month Low]])-1</f>
        <v>9.3211076026232798E-2</v>
      </c>
      <c r="AH512">
        <f>(Table2[[#This Row],[Current Month High]]/Table2[[#This Row],[Close Price]])-1</f>
        <v>4.4492584569238547E-2</v>
      </c>
      <c r="AI512">
        <v>21.5352996722768</v>
      </c>
      <c r="AJ512">
        <v>48.785123966942102</v>
      </c>
      <c r="AK512" t="str">
        <f>IF(AND(Table2[[#This Row],[20D EMA]]&gt;Table2[[#This Row],[50D EMA]],Table2[[#This Row],[50D EMA]]&gt;Table2[[#This Row],[200D EMA]]),"Uptrend","Downtrend/NoTrend")</f>
        <v>Downtrend/NoTrend</v>
      </c>
      <c r="AL512">
        <v>-0.12</v>
      </c>
      <c r="AM512" t="s">
        <v>3034</v>
      </c>
      <c r="AN512">
        <v>-1.73</v>
      </c>
      <c r="AO512" t="s">
        <v>3034</v>
      </c>
      <c r="AP512">
        <v>-6.414366928477E-2</v>
      </c>
      <c r="AQ512">
        <f>(Table2[[#This Row],[Sharpe Ratio]]-AVERAGE(Table2[Sharpe Ratio]))/_xlfn.STDEV.P(Table2[Sharpe Ratio])</f>
        <v>-1.3734731828989484</v>
      </c>
      <c r="AR5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2">
        <f>_xlfn.RANK.AVG(Table2[[#This Row],[1Y Return vs Nifty Z-Score]],Table2[1Y Return vs Nifty Z-Score])</f>
        <v>416</v>
      </c>
      <c r="AT512">
        <f>_xlfn.RANK.AVG(Table2[[#This Row],[6M Return vs Nifty Z-Score]],Table2[6M Return vs Nifty Z-Score])</f>
        <v>383</v>
      </c>
      <c r="AU512">
        <f>_xlfn.RANK.AVG(Table2[[#This Row],[Sharpe Ratio Z-Score]],Table2[Sharpe Ratio Z-Score])</f>
        <v>660</v>
      </c>
      <c r="AV512">
        <f>(Table2[[#This Row],[Rank 1Y]]+Table2[[#This Row],[Rank 6M]]+Table2[[#This Row],[Rank Sharpe]])/3</f>
        <v>486.33333333333331</v>
      </c>
    </row>
    <row r="513" spans="1:48" x14ac:dyDescent="0.3">
      <c r="A513" t="s">
        <v>247</v>
      </c>
      <c r="B513" t="s">
        <v>248</v>
      </c>
      <c r="C513" t="s">
        <v>2990</v>
      </c>
      <c r="D513" t="s">
        <v>249</v>
      </c>
      <c r="E513">
        <v>104297.298959359</v>
      </c>
      <c r="F513">
        <v>1086.9000000000001</v>
      </c>
      <c r="G513">
        <v>-1.6906498035078801</v>
      </c>
      <c r="H513">
        <f>(Table2[[#This Row],[1Y Return vs Nifty]]-AVERAGE(Table2[1Y Return vs Nifty]))/_xlfn.STDEV.P(Table2[1Y Return vs Nifty])</f>
        <v>-0.55209761731846729</v>
      </c>
      <c r="I513">
        <v>-4.5300303898656296</v>
      </c>
      <c r="J513">
        <f>(Table2[[#This Row],[1M Return vs Nifty]]-AVERAGE(Table2[1M Return vs Nifty]))/_xlfn.STDEV.P(Table2[1M Return vs Nifty])</f>
        <v>-0.69486847928700268</v>
      </c>
      <c r="K513">
        <v>-3.4243913390112999</v>
      </c>
      <c r="L513">
        <f>(Table2[[#This Row],[6M Return vs Nifty]]-AVERAGE(Table2[6M Return vs Nifty]))/_xlfn.STDEV.P(Table2[6M Return vs Nifty])</f>
        <v>-0.48555363225991338</v>
      </c>
      <c r="M513">
        <v>-4.5557860992899402</v>
      </c>
      <c r="N513">
        <f>(Table2[[#This Row],[1W Return vs Nifty]]-AVERAGE(Table2[1W Return vs Nifty]))/_xlfn.STDEV.P(Table2[1W Return vs Nifty])</f>
        <v>-0.6690890047220629</v>
      </c>
      <c r="O513">
        <v>1104.6099999999999</v>
      </c>
      <c r="P513">
        <v>1109.2327985757199</v>
      </c>
      <c r="Q513">
        <v>1048.69895598419</v>
      </c>
      <c r="R513">
        <v>42.424638785123101</v>
      </c>
      <c r="S513">
        <f>(Table2[[#This Row],[Close Price]]-Table2[[#This Row],[20D EMA]])/Table2[[#This Row],[20D EMA]]</f>
        <v>-1.6032807959370104E-2</v>
      </c>
      <c r="T513">
        <f>(Table2[[#This Row],[Close Price]]-Table2[[#This Row],[50D EMA]])/Table2[[#This Row],[50D EMA]]</f>
        <v>-2.0133554114515596E-2</v>
      </c>
      <c r="U513">
        <f>(Table2[[#This Row],[Close Price]]-Table2[[#This Row],[200D EMA]])/Table2[[#This Row],[200D EMA]]</f>
        <v>3.6427083099323715E-2</v>
      </c>
      <c r="V513">
        <v>0.54634344393421197</v>
      </c>
      <c r="W513">
        <v>1083.0999999999999</v>
      </c>
      <c r="X513">
        <v>1099.8</v>
      </c>
      <c r="Y513">
        <v>1077.1500000000001</v>
      </c>
      <c r="Z513">
        <v>1108.2</v>
      </c>
      <c r="AA513">
        <v>1028.9000000000001</v>
      </c>
      <c r="AB513">
        <v>1160</v>
      </c>
      <c r="AC513">
        <f>(Table2[[#This Row],[Close Price]]/Table2[[#This Row],[Day Low]])-1</f>
        <v>3.5084479734097673E-3</v>
      </c>
      <c r="AD513">
        <f>(Table2[[#This Row],[Day High]]/Table2[[#This Row],[Close Price]])-1</f>
        <v>1.1868617168092621E-2</v>
      </c>
      <c r="AE513">
        <f>(Table2[[#This Row],[Close Price]]/Table2[[#This Row],[Current Week Low]])-1</f>
        <v>9.0516641136331177E-3</v>
      </c>
      <c r="AF513">
        <f>(Table2[[#This Row],[Current Week High]]/Table2[[#This Row],[Close Price]])-1</f>
        <v>1.9597019044990338E-2</v>
      </c>
      <c r="AG513">
        <f>(Table2[[#This Row],[Close Price]]/Table2[[#This Row],[Current Month Low]])-1</f>
        <v>5.6370881523957639E-2</v>
      </c>
      <c r="AH513">
        <f>(Table2[[#This Row],[Current Month High]]/Table2[[#This Row],[Close Price]])-1</f>
        <v>6.7255497285858779E-2</v>
      </c>
      <c r="AI513">
        <v>16.754071211703</v>
      </c>
      <c r="AJ513">
        <v>32.2262773722627</v>
      </c>
      <c r="AK513" t="str">
        <f>IF(AND(Table2[[#This Row],[20D EMA]]&gt;Table2[[#This Row],[50D EMA]],Table2[[#This Row],[50D EMA]]&gt;Table2[[#This Row],[200D EMA]]),"Uptrend","Downtrend/NoTrend")</f>
        <v>Downtrend/NoTrend</v>
      </c>
      <c r="AL513">
        <v>-0.08</v>
      </c>
      <c r="AM513" t="s">
        <v>3034</v>
      </c>
      <c r="AN513">
        <v>-4.29</v>
      </c>
      <c r="AO513" t="s">
        <v>3034</v>
      </c>
      <c r="AP513">
        <v>5.1135839740510001E-3</v>
      </c>
      <c r="AQ513">
        <f>(Table2[[#This Row],[Sharpe Ratio]]-AVERAGE(Table2[Sharpe Ratio]))/_xlfn.STDEV.P(Table2[Sharpe Ratio])</f>
        <v>-0.58940110497394571</v>
      </c>
      <c r="AR5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3">
        <f>_xlfn.RANK.AVG(Table2[[#This Row],[1Y Return vs Nifty Z-Score]],Table2[1Y Return vs Nifty Z-Score])</f>
        <v>508</v>
      </c>
      <c r="AT513">
        <f>_xlfn.RANK.AVG(Table2[[#This Row],[6M Return vs Nifty Z-Score]],Table2[6M Return vs Nifty Z-Score])</f>
        <v>459</v>
      </c>
      <c r="AU513">
        <f>_xlfn.RANK.AVG(Table2[[#This Row],[Sharpe Ratio Z-Score]],Table2[Sharpe Ratio Z-Score])</f>
        <v>493</v>
      </c>
      <c r="AV513">
        <f>(Table2[[#This Row],[Rank 1Y]]+Table2[[#This Row],[Rank 6M]]+Table2[[#This Row],[Rank Sharpe]])/3</f>
        <v>486.66666666666669</v>
      </c>
    </row>
    <row r="514" spans="1:48" x14ac:dyDescent="0.3">
      <c r="A514" t="s">
        <v>1211</v>
      </c>
      <c r="B514" t="s">
        <v>1212</v>
      </c>
      <c r="C514" t="s">
        <v>2997</v>
      </c>
      <c r="D514" t="s">
        <v>1213</v>
      </c>
      <c r="E514">
        <v>9036.0534694800008</v>
      </c>
      <c r="F514">
        <v>602.4</v>
      </c>
      <c r="G514">
        <v>13.5419367437965</v>
      </c>
      <c r="H514">
        <f>(Table2[[#This Row],[1Y Return vs Nifty]]-AVERAGE(Table2[1Y Return vs Nifty]))/_xlfn.STDEV.P(Table2[1Y Return vs Nifty])</f>
        <v>-0.37143737608079536</v>
      </c>
      <c r="I514">
        <v>-4.9478034529982402</v>
      </c>
      <c r="J514">
        <f>(Table2[[#This Row],[1M Return vs Nifty]]-AVERAGE(Table2[1M Return vs Nifty]))/_xlfn.STDEV.P(Table2[1M Return vs Nifty])</f>
        <v>-0.73516147742371563</v>
      </c>
      <c r="K514">
        <v>6.6113059569673798</v>
      </c>
      <c r="L514">
        <f>(Table2[[#This Row],[6M Return vs Nifty]]-AVERAGE(Table2[6M Return vs Nifty]))/_xlfn.STDEV.P(Table2[6M Return vs Nifty])</f>
        <v>-0.18115872854228438</v>
      </c>
      <c r="M514">
        <v>-3.9609797366480102</v>
      </c>
      <c r="N514">
        <f>(Table2[[#This Row],[1W Return vs Nifty]]-AVERAGE(Table2[1W Return vs Nifty]))/_xlfn.STDEV.P(Table2[1W Return vs Nifty])</f>
        <v>-0.53808037876273374</v>
      </c>
      <c r="O514">
        <v>603.19000000000005</v>
      </c>
      <c r="P514">
        <v>595.48517568712202</v>
      </c>
      <c r="Q514">
        <v>534.35909879942801</v>
      </c>
      <c r="R514">
        <v>55.442097407749003</v>
      </c>
      <c r="S514">
        <f>(Table2[[#This Row],[Close Price]]-Table2[[#This Row],[20D EMA]])/Table2[[#This Row],[20D EMA]]</f>
        <v>-1.3097034102025518E-3</v>
      </c>
      <c r="T514">
        <f>(Table2[[#This Row],[Close Price]]-Table2[[#This Row],[50D EMA]])/Table2[[#This Row],[50D EMA]]</f>
        <v>1.1612084725533317E-2</v>
      </c>
      <c r="U514">
        <f>(Table2[[#This Row],[Close Price]]-Table2[[#This Row],[200D EMA]])/Table2[[#This Row],[200D EMA]]</f>
        <v>0.12733179121202007</v>
      </c>
      <c r="V514">
        <v>0.359007469774207</v>
      </c>
      <c r="W514">
        <v>600.04999999999995</v>
      </c>
      <c r="X514">
        <v>608.95000000000005</v>
      </c>
      <c r="Y514">
        <v>599</v>
      </c>
      <c r="Z514">
        <v>618.70000000000005</v>
      </c>
      <c r="AA514">
        <v>521.04999999999995</v>
      </c>
      <c r="AB514">
        <v>637</v>
      </c>
      <c r="AC514">
        <f>(Table2[[#This Row],[Close Price]]/Table2[[#This Row],[Day Low]])-1</f>
        <v>3.9163403049746748E-3</v>
      </c>
      <c r="AD514">
        <f>(Table2[[#This Row],[Day High]]/Table2[[#This Row],[Close Price]])-1</f>
        <v>1.0873173970783689E-2</v>
      </c>
      <c r="AE514">
        <f>(Table2[[#This Row],[Close Price]]/Table2[[#This Row],[Current Week Low]])-1</f>
        <v>5.6761268781302388E-3</v>
      </c>
      <c r="AF514">
        <f>(Table2[[#This Row],[Current Week High]]/Table2[[#This Row],[Close Price]])-1</f>
        <v>2.7058432934927046E-2</v>
      </c>
      <c r="AG514">
        <f>(Table2[[#This Row],[Close Price]]/Table2[[#This Row],[Current Month Low]])-1</f>
        <v>0.15612705114672298</v>
      </c>
      <c r="AH514">
        <f>(Table2[[#This Row],[Current Month High]]/Table2[[#This Row],[Close Price]])-1</f>
        <v>5.74369189907038E-2</v>
      </c>
      <c r="AI514">
        <v>11.2881806108897</v>
      </c>
      <c r="AJ514">
        <v>51.470958008549097</v>
      </c>
      <c r="AK514" t="str">
        <f>IF(AND(Table2[[#This Row],[20D EMA]]&gt;Table2[[#This Row],[50D EMA]],Table2[[#This Row],[50D EMA]]&gt;Table2[[#This Row],[200D EMA]]),"Uptrend","Downtrend/NoTrend")</f>
        <v>Uptrend</v>
      </c>
      <c r="AL514">
        <v>0.02</v>
      </c>
      <c r="AM514" t="s">
        <v>3033</v>
      </c>
      <c r="AN514">
        <v>2.79</v>
      </c>
      <c r="AO514" t="s">
        <v>3033</v>
      </c>
      <c r="AP514">
        <v>-8.1931159079392996E-2</v>
      </c>
      <c r="AQ514">
        <f>(Table2[[#This Row],[Sharpe Ratio]]-AVERAGE(Table2[Sharpe Ratio]))/_xlfn.STDEV.P(Table2[Sharpe Ratio])</f>
        <v>-1.5748481065075959</v>
      </c>
      <c r="AR5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-3.4006860673171246</v>
      </c>
      <c r="AS514">
        <f>_xlfn.RANK.AVG(Table2[[#This Row],[1Y Return vs Nifty Z-Score]],Table2[1Y Return vs Nifty Z-Score])</f>
        <v>418</v>
      </c>
      <c r="AT514">
        <f>_xlfn.RANK.AVG(Table2[[#This Row],[6M Return vs Nifty Z-Score]],Table2[6M Return vs Nifty Z-Score])</f>
        <v>362</v>
      </c>
      <c r="AU514">
        <f>_xlfn.RANK.AVG(Table2[[#This Row],[Sharpe Ratio Z-Score]],Table2[Sharpe Ratio Z-Score])</f>
        <v>682</v>
      </c>
      <c r="AV514">
        <f>(Table2[[#This Row],[Rank 1Y]]+Table2[[#This Row],[Rank 6M]]+Table2[[#This Row],[Rank Sharpe]])/3</f>
        <v>487.33333333333331</v>
      </c>
    </row>
    <row r="515" spans="1:48" x14ac:dyDescent="0.3">
      <c r="A515" t="s">
        <v>297</v>
      </c>
      <c r="B515" t="s">
        <v>298</v>
      </c>
      <c r="C515" t="s">
        <v>2994</v>
      </c>
      <c r="D515" t="s">
        <v>62</v>
      </c>
      <c r="E515">
        <v>85263.170069159998</v>
      </c>
      <c r="F515">
        <v>2139.5</v>
      </c>
      <c r="G515">
        <v>-2.0584306287287601</v>
      </c>
      <c r="H515">
        <f>(Table2[[#This Row],[1Y Return vs Nifty]]-AVERAGE(Table2[1Y Return vs Nifty]))/_xlfn.STDEV.P(Table2[1Y Return vs Nifty])</f>
        <v>-0.55645954051520441</v>
      </c>
      <c r="I515">
        <v>-1.69089268900528</v>
      </c>
      <c r="J515">
        <f>(Table2[[#This Row],[1M Return vs Nifty]]-AVERAGE(Table2[1M Return vs Nifty]))/_xlfn.STDEV.P(Table2[1M Return vs Nifty])</f>
        <v>-0.42104189690075328</v>
      </c>
      <c r="K515">
        <v>-0.22177710690819899</v>
      </c>
      <c r="L515">
        <f>(Table2[[#This Row],[6M Return vs Nifty]]-AVERAGE(Table2[6M Return vs Nifty]))/_xlfn.STDEV.P(Table2[6M Return vs Nifty])</f>
        <v>-0.3884144477992223</v>
      </c>
      <c r="M515">
        <v>-7.0395361041545996</v>
      </c>
      <c r="N515">
        <f>(Table2[[#This Row],[1W Return vs Nifty]]-AVERAGE(Table2[1W Return vs Nifty]))/_xlfn.STDEV.P(Table2[1W Return vs Nifty])</f>
        <v>-1.2161454852857729</v>
      </c>
      <c r="O515">
        <v>2171.9299999999998</v>
      </c>
      <c r="P515">
        <v>2184.8424535638701</v>
      </c>
      <c r="Q515">
        <v>2039.2804768334099</v>
      </c>
      <c r="R515">
        <v>33.814897144943401</v>
      </c>
      <c r="S515">
        <f>(Table2[[#This Row],[Close Price]]-Table2[[#This Row],[20D EMA]])/Table2[[#This Row],[20D EMA]]</f>
        <v>-1.4931420441726869E-2</v>
      </c>
      <c r="T515">
        <f>(Table2[[#This Row],[Close Price]]-Table2[[#This Row],[50D EMA]])/Table2[[#This Row],[50D EMA]]</f>
        <v>-2.0753191375381973E-2</v>
      </c>
      <c r="U515">
        <f>(Table2[[#This Row],[Close Price]]-Table2[[#This Row],[200D EMA]])/Table2[[#This Row],[200D EMA]]</f>
        <v>4.9144550886992613E-2</v>
      </c>
      <c r="V515">
        <v>0.39590812797633801</v>
      </c>
      <c r="W515">
        <v>2121.1999999999998</v>
      </c>
      <c r="X515">
        <v>2153</v>
      </c>
      <c r="Y515">
        <v>2115</v>
      </c>
      <c r="Z515">
        <v>2194.9499999999998</v>
      </c>
      <c r="AA515">
        <v>1931.35</v>
      </c>
      <c r="AB515">
        <v>2282.75</v>
      </c>
      <c r="AC515">
        <f>(Table2[[#This Row],[Close Price]]/Table2[[#This Row],[Day Low]])-1</f>
        <v>8.6271921553837672E-3</v>
      </c>
      <c r="AD515">
        <f>(Table2[[#This Row],[Day High]]/Table2[[#This Row],[Close Price]])-1</f>
        <v>6.3098854872634114E-3</v>
      </c>
      <c r="AE515">
        <f>(Table2[[#This Row],[Close Price]]/Table2[[#This Row],[Current Week Low]])-1</f>
        <v>1.1583924349881869E-2</v>
      </c>
      <c r="AF515">
        <f>(Table2[[#This Row],[Current Week High]]/Table2[[#This Row],[Close Price]])-1</f>
        <v>2.5917270390277913E-2</v>
      </c>
      <c r="AG515">
        <f>(Table2[[#This Row],[Close Price]]/Table2[[#This Row],[Current Month Low]])-1</f>
        <v>0.10777435472596886</v>
      </c>
      <c r="AH515">
        <f>(Table2[[#This Row],[Current Month High]]/Table2[[#This Row],[Close Price]])-1</f>
        <v>6.6954896003739162E-2</v>
      </c>
      <c r="AI515">
        <v>16.382332320635602</v>
      </c>
      <c r="AJ515">
        <v>28.804069714939299</v>
      </c>
      <c r="AK515" t="str">
        <f>IF(AND(Table2[[#This Row],[20D EMA]]&gt;Table2[[#This Row],[50D EMA]],Table2[[#This Row],[50D EMA]]&gt;Table2[[#This Row],[200D EMA]]),"Uptrend","Downtrend/NoTrend")</f>
        <v>Downtrend/NoTrend</v>
      </c>
      <c r="AL515">
        <v>-0.11</v>
      </c>
      <c r="AM515" t="s">
        <v>3034</v>
      </c>
      <c r="AN515">
        <v>0.56000000000000005</v>
      </c>
      <c r="AO515" t="s">
        <v>3033</v>
      </c>
      <c r="AQ515">
        <f>(Table2[[#This Row],[Sharpe Ratio]]-AVERAGE(Table2[Sharpe Ratio]))/_xlfn.STDEV.P(Table2[Sharpe Ratio])</f>
        <v>-0.64729278019234593</v>
      </c>
      <c r="AR5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5">
        <f>_xlfn.RANK.AVG(Table2[[#This Row],[1Y Return vs Nifty Z-Score]],Table2[1Y Return vs Nifty Z-Score])</f>
        <v>511</v>
      </c>
      <c r="AT515">
        <f>_xlfn.RANK.AVG(Table2[[#This Row],[6M Return vs Nifty Z-Score]],Table2[6M Return vs Nifty Z-Score])</f>
        <v>431</v>
      </c>
      <c r="AU515">
        <f>_xlfn.RANK.AVG(Table2[[#This Row],[Sharpe Ratio Z-Score]],Table2[Sharpe Ratio Z-Score])</f>
        <v>524.5</v>
      </c>
      <c r="AV515">
        <f>(Table2[[#This Row],[Rank 1Y]]+Table2[[#This Row],[Rank 6M]]+Table2[[#This Row],[Rank Sharpe]])/3</f>
        <v>488.83333333333331</v>
      </c>
    </row>
    <row r="516" spans="1:48" x14ac:dyDescent="0.3">
      <c r="A516" t="s">
        <v>1541</v>
      </c>
      <c r="B516" t="s">
        <v>1542</v>
      </c>
      <c r="C516" t="s">
        <v>3002</v>
      </c>
      <c r="D516" t="s">
        <v>284</v>
      </c>
      <c r="E516">
        <v>5782.4237107199997</v>
      </c>
      <c r="F516">
        <v>781.55</v>
      </c>
      <c r="G516">
        <v>-11.49376271609</v>
      </c>
      <c r="H516">
        <f>(Table2[[#This Row],[1Y Return vs Nifty]]-AVERAGE(Table2[1Y Return vs Nifty]))/_xlfn.STDEV.P(Table2[1Y Return vs Nifty])</f>
        <v>-0.66836367221120185</v>
      </c>
      <c r="I516">
        <v>-5.0579355817551201</v>
      </c>
      <c r="J516">
        <f>(Table2[[#This Row],[1M Return vs Nifty]]-AVERAGE(Table2[1M Return vs Nifty]))/_xlfn.STDEV.P(Table2[1M Return vs Nifty])</f>
        <v>-0.74578340126322507</v>
      </c>
      <c r="K516">
        <v>-12.3095035133108</v>
      </c>
      <c r="L516">
        <f>(Table2[[#This Row],[6M Return vs Nifty]]-AVERAGE(Table2[6M Return vs Nifty]))/_xlfn.STDEV.P(Table2[6M Return vs Nifty])</f>
        <v>-0.75504988997386024</v>
      </c>
      <c r="M516">
        <v>-0.55153719671494705</v>
      </c>
      <c r="N516">
        <f>(Table2[[#This Row],[1W Return vs Nifty]]-AVERAGE(Table2[1W Return vs Nifty]))/_xlfn.STDEV.P(Table2[1W Return vs Nifty])</f>
        <v>0.21286381164567705</v>
      </c>
      <c r="O516">
        <v>775.07</v>
      </c>
      <c r="P516">
        <v>773.85348146709998</v>
      </c>
      <c r="Q516">
        <v>757.05912845516696</v>
      </c>
      <c r="R516">
        <v>56.633464294575099</v>
      </c>
      <c r="S516">
        <f>(Table2[[#This Row],[Close Price]]-Table2[[#This Row],[20D EMA]])/Table2[[#This Row],[20D EMA]]</f>
        <v>8.3605351774677181E-3</v>
      </c>
      <c r="T516">
        <f>(Table2[[#This Row],[Close Price]]-Table2[[#This Row],[50D EMA]])/Table2[[#This Row],[50D EMA]]</f>
        <v>9.9457051201845455E-3</v>
      </c>
      <c r="U516">
        <f>(Table2[[#This Row],[Close Price]]-Table2[[#This Row],[200D EMA]])/Table2[[#This Row],[200D EMA]]</f>
        <v>3.2350011543759292E-2</v>
      </c>
      <c r="V516">
        <v>0.885024095220591</v>
      </c>
      <c r="W516">
        <v>772.95</v>
      </c>
      <c r="X516">
        <v>791.3</v>
      </c>
      <c r="Y516">
        <v>772.95</v>
      </c>
      <c r="Z516">
        <v>797.2</v>
      </c>
      <c r="AA516">
        <v>645</v>
      </c>
      <c r="AB516">
        <v>819</v>
      </c>
      <c r="AC516">
        <f>(Table2[[#This Row],[Close Price]]/Table2[[#This Row],[Day Low]])-1</f>
        <v>1.1126204799792871E-2</v>
      </c>
      <c r="AD516">
        <f>(Table2[[#This Row],[Day High]]/Table2[[#This Row],[Close Price]])-1</f>
        <v>1.2475209519544395E-2</v>
      </c>
      <c r="AE516">
        <f>(Table2[[#This Row],[Close Price]]/Table2[[#This Row],[Current Week Low]])-1</f>
        <v>1.1126204799792871E-2</v>
      </c>
      <c r="AF516">
        <f>(Table2[[#This Row],[Current Week High]]/Table2[[#This Row],[Close Price]])-1</f>
        <v>2.0024310664704892E-2</v>
      </c>
      <c r="AG516">
        <f>(Table2[[#This Row],[Close Price]]/Table2[[#This Row],[Current Month Low]])-1</f>
        <v>0.21170542635658918</v>
      </c>
      <c r="AH516">
        <f>(Table2[[#This Row],[Current Month High]]/Table2[[#This Row],[Close Price]])-1</f>
        <v>4.7917599641737585E-2</v>
      </c>
      <c r="AI516">
        <v>11.163713134156399</v>
      </c>
      <c r="AJ516">
        <v>25.449438202247102</v>
      </c>
      <c r="AK516" t="str">
        <f>IF(AND(Table2[[#This Row],[20D EMA]]&gt;Table2[[#This Row],[50D EMA]],Table2[[#This Row],[50D EMA]]&gt;Table2[[#This Row],[200D EMA]]),"Uptrend","Downtrend/NoTrend")</f>
        <v>Uptrend</v>
      </c>
      <c r="AL516">
        <v>-0.02</v>
      </c>
      <c r="AM516" t="s">
        <v>3034</v>
      </c>
      <c r="AN516">
        <v>5.25</v>
      </c>
      <c r="AO516" t="s">
        <v>3033</v>
      </c>
      <c r="AP516">
        <v>5.7388412907015997E-2</v>
      </c>
      <c r="AQ516">
        <f>(Table2[[#This Row],[Sharpe Ratio]]-AVERAGE(Table2[Sharpe Ratio]))/_xlfn.STDEV.P(Table2[Sharpe Ratio])</f>
        <v>2.4103200542848198E-3</v>
      </c>
      <c r="AR5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-1.953922831748325</v>
      </c>
      <c r="AS516">
        <f>_xlfn.RANK.AVG(Table2[[#This Row],[1Y Return vs Nifty Z-Score]],Table2[1Y Return vs Nifty Z-Score])</f>
        <v>566</v>
      </c>
      <c r="AT516">
        <f>_xlfn.RANK.AVG(Table2[[#This Row],[6M Return vs Nifty Z-Score]],Table2[6M Return vs Nifty Z-Score])</f>
        <v>565</v>
      </c>
      <c r="AU516">
        <f>_xlfn.RANK.AVG(Table2[[#This Row],[Sharpe Ratio Z-Score]],Table2[Sharpe Ratio Z-Score])</f>
        <v>338</v>
      </c>
      <c r="AV516">
        <f>(Table2[[#This Row],[Rank 1Y]]+Table2[[#This Row],[Rank 6M]]+Table2[[#This Row],[Rank Sharpe]])/3</f>
        <v>489.66666666666669</v>
      </c>
    </row>
    <row r="517" spans="1:48" x14ac:dyDescent="0.3">
      <c r="A517" t="s">
        <v>1022</v>
      </c>
      <c r="B517" t="s">
        <v>1023</v>
      </c>
      <c r="C517" t="s">
        <v>2988</v>
      </c>
      <c r="D517" t="s">
        <v>24</v>
      </c>
      <c r="E517">
        <v>12460.323440992001</v>
      </c>
      <c r="F517">
        <v>167.55</v>
      </c>
      <c r="G517">
        <v>9.4666809347980792</v>
      </c>
      <c r="H517">
        <f>(Table2[[#This Row],[1Y Return vs Nifty]]-AVERAGE(Table2[1Y Return vs Nifty]))/_xlfn.STDEV.P(Table2[1Y Return vs Nifty])</f>
        <v>-0.41977038211837903</v>
      </c>
      <c r="I517">
        <v>11.9294718644533</v>
      </c>
      <c r="J517">
        <f>(Table2[[#This Row],[1M Return vs Nifty]]-AVERAGE(Table2[1M Return vs Nifty]))/_xlfn.STDEV.P(Table2[1M Return vs Nifty])</f>
        <v>0.89260269152416993</v>
      </c>
      <c r="K517">
        <v>1.16606318079181</v>
      </c>
      <c r="L517">
        <f>(Table2[[#This Row],[6M Return vs Nifty]]-AVERAGE(Table2[6M Return vs Nifty]))/_xlfn.STDEV.P(Table2[6M Return vs Nifty])</f>
        <v>-0.34631956407657677</v>
      </c>
      <c r="M517">
        <v>4.3380587897668503</v>
      </c>
      <c r="N517">
        <f>(Table2[[#This Row],[1W Return vs Nifty]]-AVERAGE(Table2[1W Return vs Nifty]))/_xlfn.STDEV.P(Table2[1W Return vs Nifty])</f>
        <v>1.2898180809981312</v>
      </c>
      <c r="O517">
        <v>155.68</v>
      </c>
      <c r="P517">
        <v>151.41983595682001</v>
      </c>
      <c r="Q517">
        <v>145.40089744059901</v>
      </c>
      <c r="R517">
        <v>76.621527962140405</v>
      </c>
      <c r="S517">
        <f>(Table2[[#This Row],[Close Price]]-Table2[[#This Row],[20D EMA]])/Table2[[#This Row],[20D EMA]]</f>
        <v>7.6246145940390572E-2</v>
      </c>
      <c r="T517">
        <f>(Table2[[#This Row],[Close Price]]-Table2[[#This Row],[50D EMA]])/Table2[[#This Row],[50D EMA]]</f>
        <v>0.10652609640773748</v>
      </c>
      <c r="U517">
        <f>(Table2[[#This Row],[Close Price]]-Table2[[#This Row],[200D EMA]])/Table2[[#This Row],[200D EMA]]</f>
        <v>0.15233126445075504</v>
      </c>
      <c r="V517">
        <v>1.92282441412828</v>
      </c>
      <c r="W517">
        <v>166.44</v>
      </c>
      <c r="X517">
        <v>170</v>
      </c>
      <c r="Y517">
        <v>158.80000000000001</v>
      </c>
      <c r="Z517">
        <v>170</v>
      </c>
      <c r="AA517">
        <v>130.4</v>
      </c>
      <c r="AB517">
        <v>170</v>
      </c>
      <c r="AC517">
        <f>(Table2[[#This Row],[Close Price]]/Table2[[#This Row],[Day Low]])-1</f>
        <v>6.6690699351117377E-3</v>
      </c>
      <c r="AD517">
        <f>(Table2[[#This Row],[Day High]]/Table2[[#This Row],[Close Price]])-1</f>
        <v>1.4622500746045874E-2</v>
      </c>
      <c r="AE517">
        <f>(Table2[[#This Row],[Close Price]]/Table2[[#This Row],[Current Week Low]])-1</f>
        <v>5.5100755667506274E-2</v>
      </c>
      <c r="AF517">
        <f>(Table2[[#This Row],[Current Week High]]/Table2[[#This Row],[Close Price]])-1</f>
        <v>1.4622500746045874E-2</v>
      </c>
      <c r="AG517">
        <f>(Table2[[#This Row],[Close Price]]/Table2[[#This Row],[Current Month Low]])-1</f>
        <v>0.28489263803680975</v>
      </c>
      <c r="AH517">
        <f>(Table2[[#This Row],[Current Month High]]/Table2[[#This Row],[Close Price]])-1</f>
        <v>1.4622500746045874E-2</v>
      </c>
      <c r="AI517">
        <v>1.4622500746045799</v>
      </c>
      <c r="AJ517">
        <v>40.033430839949801</v>
      </c>
      <c r="AK517" t="str">
        <f>IF(AND(Table2[[#This Row],[20D EMA]]&gt;Table2[[#This Row],[50D EMA]],Table2[[#This Row],[50D EMA]]&gt;Table2[[#This Row],[200D EMA]]),"Uptrend","Downtrend/NoTrend")</f>
        <v>Uptrend</v>
      </c>
      <c r="AL517">
        <v>-0.01</v>
      </c>
      <c r="AM517" t="s">
        <v>3034</v>
      </c>
      <c r="AN517">
        <v>13.9</v>
      </c>
      <c r="AO517" t="s">
        <v>3033</v>
      </c>
      <c r="AP517">
        <v>-3.7287473457016003E-2</v>
      </c>
      <c r="AQ517">
        <f>(Table2[[#This Row],[Sharpe Ratio]]-AVERAGE(Table2[Sharpe Ratio]))/_xlfn.STDEV.P(Table2[Sharpe Ratio])</f>
        <v>-1.069430035401673</v>
      </c>
      <c r="AR5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0.34690079092567228</v>
      </c>
      <c r="AS517">
        <f>_xlfn.RANK.AVG(Table2[[#This Row],[1Y Return vs Nifty Z-Score]],Table2[1Y Return vs Nifty Z-Score])</f>
        <v>437</v>
      </c>
      <c r="AT517">
        <f>_xlfn.RANK.AVG(Table2[[#This Row],[6M Return vs Nifty Z-Score]],Table2[6M Return vs Nifty Z-Score])</f>
        <v>416</v>
      </c>
      <c r="AU517">
        <f>_xlfn.RANK.AVG(Table2[[#This Row],[Sharpe Ratio Z-Score]],Table2[Sharpe Ratio Z-Score])</f>
        <v>616</v>
      </c>
      <c r="AV517">
        <f>(Table2[[#This Row],[Rank 1Y]]+Table2[[#This Row],[Rank 6M]]+Table2[[#This Row],[Rank Sharpe]])/3</f>
        <v>489.66666666666669</v>
      </c>
    </row>
    <row r="518" spans="1:48" x14ac:dyDescent="0.3">
      <c r="A518" t="s">
        <v>1604</v>
      </c>
      <c r="B518" t="s">
        <v>1605</v>
      </c>
      <c r="C518" t="s">
        <v>3002</v>
      </c>
      <c r="D518" t="s">
        <v>284</v>
      </c>
      <c r="E518">
        <v>5255.0226556799998</v>
      </c>
      <c r="F518">
        <v>558.70000000000005</v>
      </c>
      <c r="G518">
        <v>-17.546950686353401</v>
      </c>
      <c r="H518">
        <f>(Table2[[#This Row],[1Y Return vs Nifty]]-AVERAGE(Table2[1Y Return vs Nifty]))/_xlfn.STDEV.P(Table2[1Y Return vs Nifty])</f>
        <v>-0.74015518283670911</v>
      </c>
      <c r="I518">
        <v>3.25806605970243</v>
      </c>
      <c r="J518">
        <f>(Table2[[#This Row],[1M Return vs Nifty]]-AVERAGE(Table2[1M Return vs Nifty]))/_xlfn.STDEV.P(Table2[1M Return vs Nifty])</f>
        <v>5.6270795653223869E-2</v>
      </c>
      <c r="K518">
        <v>-13.166043010190901</v>
      </c>
      <c r="L518">
        <f>(Table2[[#This Row],[6M Return vs Nifty]]-AVERAGE(Table2[6M Return vs Nifty]))/_xlfn.STDEV.P(Table2[6M Return vs Nifty])</f>
        <v>-0.78102977457915201</v>
      </c>
      <c r="M518">
        <v>3.8356373689624901</v>
      </c>
      <c r="N518">
        <f>(Table2[[#This Row],[1W Return vs Nifty]]-AVERAGE(Table2[1W Return vs Nifty]))/_xlfn.STDEV.P(Table2[1W Return vs Nifty])</f>
        <v>1.1791576305958256</v>
      </c>
      <c r="O518">
        <v>528.98</v>
      </c>
      <c r="P518">
        <v>516.36311516723595</v>
      </c>
      <c r="Q518">
        <v>525.82782820619695</v>
      </c>
      <c r="R518">
        <v>65.801231581898904</v>
      </c>
      <c r="S518">
        <f>(Table2[[#This Row],[Close Price]]-Table2[[#This Row],[20D EMA]])/Table2[[#This Row],[20D EMA]]</f>
        <v>5.6183598623766547E-2</v>
      </c>
      <c r="T518">
        <f>(Table2[[#This Row],[Close Price]]-Table2[[#This Row],[50D EMA]])/Table2[[#This Row],[50D EMA]]</f>
        <v>8.1990528736841192E-2</v>
      </c>
      <c r="U518">
        <f>(Table2[[#This Row],[Close Price]]-Table2[[#This Row],[200D EMA]])/Table2[[#This Row],[200D EMA]]</f>
        <v>6.2515085795179087E-2</v>
      </c>
      <c r="V518">
        <v>1.48384749827091</v>
      </c>
      <c r="W518">
        <v>553</v>
      </c>
      <c r="X518">
        <v>567</v>
      </c>
      <c r="Y518">
        <v>546</v>
      </c>
      <c r="Z518">
        <v>567</v>
      </c>
      <c r="AA518">
        <v>475</v>
      </c>
      <c r="AB518">
        <v>567.15</v>
      </c>
      <c r="AC518">
        <f>(Table2[[#This Row],[Close Price]]/Table2[[#This Row],[Day Low]])-1</f>
        <v>1.0307414104882451E-2</v>
      </c>
      <c r="AD518">
        <f>(Table2[[#This Row],[Day High]]/Table2[[#This Row],[Close Price]])-1</f>
        <v>1.4855915518167118E-2</v>
      </c>
      <c r="AE518">
        <f>(Table2[[#This Row],[Close Price]]/Table2[[#This Row],[Current Week Low]])-1</f>
        <v>2.3260073260073399E-2</v>
      </c>
      <c r="AF518">
        <f>(Table2[[#This Row],[Current Week High]]/Table2[[#This Row],[Close Price]])-1</f>
        <v>1.4855915518167118E-2</v>
      </c>
      <c r="AG518">
        <f>(Table2[[#This Row],[Close Price]]/Table2[[#This Row],[Current Month Low]])-1</f>
        <v>0.1762105263157896</v>
      </c>
      <c r="AH518">
        <f>(Table2[[#This Row],[Current Month High]]/Table2[[#This Row],[Close Price]])-1</f>
        <v>1.5124395919097866E-2</v>
      </c>
      <c r="AI518">
        <v>18.113477716126699</v>
      </c>
      <c r="AJ518">
        <v>28.451546154730401</v>
      </c>
      <c r="AK518" t="str">
        <f>IF(AND(Table2[[#This Row],[20D EMA]]&gt;Table2[[#This Row],[50D EMA]],Table2[[#This Row],[50D EMA]]&gt;Table2[[#This Row],[200D EMA]]),"Uptrend","Downtrend/NoTrend")</f>
        <v>Downtrend/NoTrend</v>
      </c>
      <c r="AL518">
        <v>0.06</v>
      </c>
      <c r="AM518" t="s">
        <v>3033</v>
      </c>
      <c r="AN518">
        <v>12.82</v>
      </c>
      <c r="AO518" t="s">
        <v>3033</v>
      </c>
      <c r="AP518">
        <v>6.8272457040502998E-2</v>
      </c>
      <c r="AQ518">
        <f>(Table2[[#This Row],[Sharpe Ratio]]-AVERAGE(Table2[Sharpe Ratio]))/_xlfn.STDEV.P(Table2[Sharpe Ratio])</f>
        <v>0.12563026740158545</v>
      </c>
      <c r="AR5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8">
        <f>_xlfn.RANK.AVG(Table2[[#This Row],[1Y Return vs Nifty Z-Score]],Table2[1Y Return vs Nifty Z-Score])</f>
        <v>602</v>
      </c>
      <c r="AT518">
        <f>_xlfn.RANK.AVG(Table2[[#This Row],[6M Return vs Nifty Z-Score]],Table2[6M Return vs Nifty Z-Score])</f>
        <v>575</v>
      </c>
      <c r="AU518">
        <f>_xlfn.RANK.AVG(Table2[[#This Row],[Sharpe Ratio Z-Score]],Table2[Sharpe Ratio Z-Score])</f>
        <v>295</v>
      </c>
      <c r="AV518">
        <f>(Table2[[#This Row],[Rank 1Y]]+Table2[[#This Row],[Rank 6M]]+Table2[[#This Row],[Rank Sharpe]])/3</f>
        <v>490.66666666666669</v>
      </c>
    </row>
    <row r="519" spans="1:48" x14ac:dyDescent="0.3">
      <c r="A519" t="s">
        <v>753</v>
      </c>
      <c r="B519" t="s">
        <v>754</v>
      </c>
      <c r="C519" t="s">
        <v>2988</v>
      </c>
      <c r="D519" t="s">
        <v>495</v>
      </c>
      <c r="E519">
        <v>20300.362442959999</v>
      </c>
      <c r="F519">
        <v>791.85</v>
      </c>
      <c r="G519">
        <v>3.8904561803169799</v>
      </c>
      <c r="H519">
        <f>(Table2[[#This Row],[1Y Return vs Nifty]]-AVERAGE(Table2[1Y Return vs Nifty]))/_xlfn.STDEV.P(Table2[1Y Return vs Nifty])</f>
        <v>-0.48590505374565474</v>
      </c>
      <c r="I519">
        <v>-6.81177041628324</v>
      </c>
      <c r="J519">
        <f>(Table2[[#This Row],[1M Return vs Nifty]]-AVERAGE(Table2[1M Return vs Nifty]))/_xlfn.STDEV.P(Table2[1M Return vs Nifty])</f>
        <v>-0.91493567544255017</v>
      </c>
      <c r="K519">
        <v>-10.589889600495001</v>
      </c>
      <c r="L519">
        <f>(Table2[[#This Row],[6M Return vs Nifty]]-AVERAGE(Table2[6M Return vs Nifty]))/_xlfn.STDEV.P(Table2[6M Return vs Nifty])</f>
        <v>-0.7028919087209976</v>
      </c>
      <c r="M519">
        <v>-11.5370875579559</v>
      </c>
      <c r="N519">
        <f>(Table2[[#This Row],[1W Return vs Nifty]]-AVERAGE(Table2[1W Return vs Nifty]))/_xlfn.STDEV.P(Table2[1W Return vs Nifty])</f>
        <v>-2.2067502823272549</v>
      </c>
      <c r="O519">
        <v>784.79</v>
      </c>
      <c r="P519">
        <v>768.02649160426301</v>
      </c>
      <c r="Q519">
        <v>723.46469601149295</v>
      </c>
      <c r="R519">
        <v>46.993387763379197</v>
      </c>
      <c r="S519">
        <f>(Table2[[#This Row],[Close Price]]-Table2[[#This Row],[20D EMA]])/Table2[[#This Row],[20D EMA]]</f>
        <v>8.9960371564368289E-3</v>
      </c>
      <c r="T519">
        <f>(Table2[[#This Row],[Close Price]]-Table2[[#This Row],[50D EMA]])/Table2[[#This Row],[50D EMA]]</f>
        <v>3.1019123241405613E-2</v>
      </c>
      <c r="U519">
        <f>(Table2[[#This Row],[Close Price]]-Table2[[#This Row],[200D EMA]])/Table2[[#This Row],[200D EMA]]</f>
        <v>9.4524728525828036E-2</v>
      </c>
      <c r="V519">
        <v>2.5300257896801099</v>
      </c>
      <c r="W519">
        <v>790</v>
      </c>
      <c r="X519">
        <v>804.3</v>
      </c>
      <c r="Y519">
        <v>762.45</v>
      </c>
      <c r="Z519">
        <v>804.3</v>
      </c>
      <c r="AA519">
        <v>616.6</v>
      </c>
      <c r="AB519">
        <v>903.25</v>
      </c>
      <c r="AC519">
        <f>(Table2[[#This Row],[Close Price]]/Table2[[#This Row],[Day Low]])-1</f>
        <v>2.3417721518987911E-3</v>
      </c>
      <c r="AD519">
        <f>(Table2[[#This Row],[Day High]]/Table2[[#This Row],[Close Price]])-1</f>
        <v>1.572267474900535E-2</v>
      </c>
      <c r="AE519">
        <f>(Table2[[#This Row],[Close Price]]/Table2[[#This Row],[Current Week Low]])-1</f>
        <v>3.8559905567578268E-2</v>
      </c>
      <c r="AF519">
        <f>(Table2[[#This Row],[Current Week High]]/Table2[[#This Row],[Close Price]])-1</f>
        <v>1.572267474900535E-2</v>
      </c>
      <c r="AG519">
        <f>(Table2[[#This Row],[Close Price]]/Table2[[#This Row],[Current Month Low]])-1</f>
        <v>0.28421991566655858</v>
      </c>
      <c r="AH519">
        <f>(Table2[[#This Row],[Current Month High]]/Table2[[#This Row],[Close Price]])-1</f>
        <v>0.1406832102039528</v>
      </c>
      <c r="AI519">
        <v>15.388015406958299</v>
      </c>
      <c r="AJ519">
        <v>41.654740608228899</v>
      </c>
      <c r="AK519" t="str">
        <f>IF(AND(Table2[[#This Row],[20D EMA]]&gt;Table2[[#This Row],[50D EMA]],Table2[[#This Row],[50D EMA]]&gt;Table2[[#This Row],[200D EMA]]),"Uptrend","Downtrend/NoTrend")</f>
        <v>Uptrend</v>
      </c>
      <c r="AL519">
        <v>-7.0000000000000007E-2</v>
      </c>
      <c r="AM519" t="s">
        <v>3034</v>
      </c>
      <c r="AN519">
        <v>6.08</v>
      </c>
      <c r="AO519" t="s">
        <v>3033</v>
      </c>
      <c r="AP519">
        <v>1.9084856646143001E-2</v>
      </c>
      <c r="AQ519">
        <f>(Table2[[#This Row],[Sharpe Ratio]]-AVERAGE(Table2[Sharpe Ratio]))/_xlfn.STDEV.P(Table2[Sharpe Ratio])</f>
        <v>-0.43123016576089285</v>
      </c>
      <c r="AR5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-4.7417130859973504</v>
      </c>
      <c r="AS519">
        <f>_xlfn.RANK.AVG(Table2[[#This Row],[1Y Return vs Nifty Z-Score]],Table2[1Y Return vs Nifty Z-Score])</f>
        <v>473</v>
      </c>
      <c r="AT519">
        <f>_xlfn.RANK.AVG(Table2[[#This Row],[6M Return vs Nifty Z-Score]],Table2[6M Return vs Nifty Z-Score])</f>
        <v>546</v>
      </c>
      <c r="AU519">
        <f>_xlfn.RANK.AVG(Table2[[#This Row],[Sharpe Ratio Z-Score]],Table2[Sharpe Ratio Z-Score])</f>
        <v>457</v>
      </c>
      <c r="AV519">
        <f>(Table2[[#This Row],[Rank 1Y]]+Table2[[#This Row],[Rank 6M]]+Table2[[#This Row],[Rank Sharpe]])/3</f>
        <v>492</v>
      </c>
    </row>
    <row r="520" spans="1:48" x14ac:dyDescent="0.3">
      <c r="A520" t="s">
        <v>1265</v>
      </c>
      <c r="B520" t="s">
        <v>1266</v>
      </c>
      <c r="C520" t="s">
        <v>3002</v>
      </c>
      <c r="D520" t="s">
        <v>284</v>
      </c>
      <c r="E520">
        <v>8506.3700580149998</v>
      </c>
      <c r="F520">
        <v>691.65</v>
      </c>
      <c r="G520">
        <v>1.9674303038776599</v>
      </c>
      <c r="H520">
        <f>(Table2[[#This Row],[1Y Return vs Nifty]]-AVERAGE(Table2[1Y Return vs Nifty]))/_xlfn.STDEV.P(Table2[1Y Return vs Nifty])</f>
        <v>-0.50871236343432302</v>
      </c>
      <c r="I520">
        <v>6.8655635744992196</v>
      </c>
      <c r="J520">
        <f>(Table2[[#This Row],[1M Return vs Nifty]]-AVERAGE(Table2[1M Return vs Nifty]))/_xlfn.STDEV.P(Table2[1M Return vs Nifty])</f>
        <v>0.404203449692635</v>
      </c>
      <c r="K520">
        <v>-3.88891626995804</v>
      </c>
      <c r="L520">
        <f>(Table2[[#This Row],[6M Return vs Nifty]]-AVERAGE(Table2[6M Return vs Nifty]))/_xlfn.STDEV.P(Table2[6M Return vs Nifty])</f>
        <v>-0.49964323833906749</v>
      </c>
      <c r="M520">
        <v>3.0893367222654802</v>
      </c>
      <c r="N520">
        <f>(Table2[[#This Row],[1W Return vs Nifty]]-AVERAGE(Table2[1W Return vs Nifty]))/_xlfn.STDEV.P(Table2[1W Return vs Nifty])</f>
        <v>1.0147817455732371</v>
      </c>
      <c r="O520">
        <v>657.14</v>
      </c>
      <c r="P520">
        <v>647.06930197260499</v>
      </c>
      <c r="Q520">
        <v>629.97543150633396</v>
      </c>
      <c r="R520">
        <v>70.044599420299207</v>
      </c>
      <c r="S520">
        <f>(Table2[[#This Row],[Close Price]]-Table2[[#This Row],[20D EMA]])/Table2[[#This Row],[20D EMA]]</f>
        <v>5.2515445719329201E-2</v>
      </c>
      <c r="T520">
        <f>(Table2[[#This Row],[Close Price]]-Table2[[#This Row],[50D EMA]])/Table2[[#This Row],[50D EMA]]</f>
        <v>6.8896326701776381E-2</v>
      </c>
      <c r="U520">
        <f>(Table2[[#This Row],[Close Price]]-Table2[[#This Row],[200D EMA]])/Table2[[#This Row],[200D EMA]]</f>
        <v>9.7899958330431996E-2</v>
      </c>
      <c r="V520">
        <v>1.6988177024689699</v>
      </c>
      <c r="W520">
        <v>682.6</v>
      </c>
      <c r="X520">
        <v>697</v>
      </c>
      <c r="Y520">
        <v>675.05</v>
      </c>
      <c r="Z520">
        <v>709.2</v>
      </c>
      <c r="AA520">
        <v>581.1</v>
      </c>
      <c r="AB520">
        <v>709.2</v>
      </c>
      <c r="AC520">
        <f>(Table2[[#This Row],[Close Price]]/Table2[[#This Row],[Day Low]])-1</f>
        <v>1.3258130676823798E-2</v>
      </c>
      <c r="AD520">
        <f>(Table2[[#This Row],[Day High]]/Table2[[#This Row],[Close Price]])-1</f>
        <v>7.7351261476179545E-3</v>
      </c>
      <c r="AE520">
        <f>(Table2[[#This Row],[Close Price]]/Table2[[#This Row],[Current Week Low]])-1</f>
        <v>2.4590771053996097E-2</v>
      </c>
      <c r="AF520">
        <f>(Table2[[#This Row],[Current Week High]]/Table2[[#This Row],[Close Price]])-1</f>
        <v>2.5374105400130187E-2</v>
      </c>
      <c r="AG520">
        <f>(Table2[[#This Row],[Close Price]]/Table2[[#This Row],[Current Month Low]])-1</f>
        <v>0.19024264326277751</v>
      </c>
      <c r="AH520">
        <f>(Table2[[#This Row],[Current Month High]]/Table2[[#This Row],[Close Price]])-1</f>
        <v>2.5374105400130187E-2</v>
      </c>
      <c r="AI520">
        <v>21.116171474011399</v>
      </c>
      <c r="AJ520">
        <v>39.967621167661598</v>
      </c>
      <c r="AK520" t="str">
        <f>IF(AND(Table2[[#This Row],[20D EMA]]&gt;Table2[[#This Row],[50D EMA]],Table2[[#This Row],[50D EMA]]&gt;Table2[[#This Row],[200D EMA]]),"Uptrend","Downtrend/NoTrend")</f>
        <v>Uptrend</v>
      </c>
      <c r="AL520">
        <v>0.03</v>
      </c>
      <c r="AM520" t="s">
        <v>3033</v>
      </c>
      <c r="AN520">
        <v>12.65</v>
      </c>
      <c r="AO520" t="s">
        <v>3033</v>
      </c>
      <c r="AQ520">
        <f>(Table2[[#This Row],[Sharpe Ratio]]-AVERAGE(Table2[Sharpe Ratio]))/_xlfn.STDEV.P(Table2[Sharpe Ratio])</f>
        <v>-0.64729278019234593</v>
      </c>
      <c r="AR5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-0.2366631866998643</v>
      </c>
      <c r="AS520">
        <f>_xlfn.RANK.AVG(Table2[[#This Row],[1Y Return vs Nifty Z-Score]],Table2[1Y Return vs Nifty Z-Score])</f>
        <v>486</v>
      </c>
      <c r="AT520">
        <f>_xlfn.RANK.AVG(Table2[[#This Row],[6M Return vs Nifty Z-Score]],Table2[6M Return vs Nifty Z-Score])</f>
        <v>470</v>
      </c>
      <c r="AU520">
        <f>_xlfn.RANK.AVG(Table2[[#This Row],[Sharpe Ratio Z-Score]],Table2[Sharpe Ratio Z-Score])</f>
        <v>524.5</v>
      </c>
      <c r="AV520">
        <f>(Table2[[#This Row],[Rank 1Y]]+Table2[[#This Row],[Rank 6M]]+Table2[[#This Row],[Rank Sharpe]])/3</f>
        <v>493.5</v>
      </c>
    </row>
    <row r="521" spans="1:48" x14ac:dyDescent="0.3">
      <c r="A521" t="s">
        <v>1836</v>
      </c>
      <c r="B521" t="s">
        <v>1837</v>
      </c>
      <c r="C521" t="s">
        <v>2994</v>
      </c>
      <c r="D521" t="s">
        <v>281</v>
      </c>
      <c r="E521">
        <v>3638.762125705</v>
      </c>
      <c r="F521">
        <v>411.05</v>
      </c>
      <c r="G521">
        <v>-0.74252140820146195</v>
      </c>
      <c r="H521">
        <f>(Table2[[#This Row],[1Y Return vs Nifty]]-AVERAGE(Table2[1Y Return vs Nifty]))/_xlfn.STDEV.P(Table2[1Y Return vs Nifty])</f>
        <v>-0.5408527047037639</v>
      </c>
      <c r="I521">
        <v>-4.7438827511245201</v>
      </c>
      <c r="J521">
        <f>(Table2[[#This Row],[1M Return vs Nifty]]-AVERAGE(Table2[1M Return vs Nifty]))/_xlfn.STDEV.P(Table2[1M Return vs Nifty])</f>
        <v>-0.71549391820143304</v>
      </c>
      <c r="K521">
        <v>-3.0648303984663201</v>
      </c>
      <c r="L521">
        <f>(Table2[[#This Row],[6M Return vs Nifty]]-AVERAGE(Table2[6M Return vs Nifty]))/_xlfn.STDEV.P(Table2[6M Return vs Nifty])</f>
        <v>-0.47464771165969111</v>
      </c>
      <c r="M521">
        <v>-2.0982851641945999</v>
      </c>
      <c r="N521">
        <f>(Table2[[#This Row],[1W Return vs Nifty]]-AVERAGE(Table2[1W Return vs Nifty]))/_xlfn.STDEV.P(Table2[1W Return vs Nifty])</f>
        <v>-0.12781399318621392</v>
      </c>
      <c r="O521">
        <v>421.15</v>
      </c>
      <c r="P521">
        <v>426.65786985332801</v>
      </c>
      <c r="Q521">
        <v>403.74689320079102</v>
      </c>
      <c r="R521">
        <v>53.9592728021182</v>
      </c>
      <c r="S521">
        <f>(Table2[[#This Row],[Close Price]]-Table2[[#This Row],[20D EMA]])/Table2[[#This Row],[20D EMA]]</f>
        <v>-2.398195417309739E-2</v>
      </c>
      <c r="T521">
        <f>(Table2[[#This Row],[Close Price]]-Table2[[#This Row],[50D EMA]])/Table2[[#This Row],[50D EMA]]</f>
        <v>-3.658169919306424E-2</v>
      </c>
      <c r="U521">
        <f>(Table2[[#This Row],[Close Price]]-Table2[[#This Row],[200D EMA]])/Table2[[#This Row],[200D EMA]]</f>
        <v>1.8088329401898372E-2</v>
      </c>
      <c r="V521">
        <v>0.95595668319566496</v>
      </c>
      <c r="W521">
        <v>409.25</v>
      </c>
      <c r="X521">
        <v>427.25</v>
      </c>
      <c r="Y521">
        <v>409.25</v>
      </c>
      <c r="Z521">
        <v>429.85</v>
      </c>
      <c r="AA521">
        <v>382</v>
      </c>
      <c r="AB521">
        <v>439.45</v>
      </c>
      <c r="AC521">
        <f>(Table2[[#This Row],[Close Price]]/Table2[[#This Row],[Day Low]])-1</f>
        <v>4.3982895540624067E-3</v>
      </c>
      <c r="AD521">
        <f>(Table2[[#This Row],[Day High]]/Table2[[#This Row],[Close Price]])-1</f>
        <v>3.9411263836516275E-2</v>
      </c>
      <c r="AE521">
        <f>(Table2[[#This Row],[Close Price]]/Table2[[#This Row],[Current Week Low]])-1</f>
        <v>4.3982895540624067E-3</v>
      </c>
      <c r="AF521">
        <f>(Table2[[#This Row],[Current Week High]]/Table2[[#This Row],[Close Price]])-1</f>
        <v>4.5736528402870791E-2</v>
      </c>
      <c r="AG521">
        <f>(Table2[[#This Row],[Close Price]]/Table2[[#This Row],[Current Month Low]])-1</f>
        <v>7.6047120418848202E-2</v>
      </c>
      <c r="AH521">
        <f>(Table2[[#This Row],[Current Month High]]/Table2[[#This Row],[Close Price]])-1</f>
        <v>6.9091351417102542E-2</v>
      </c>
      <c r="AI521">
        <v>22.831772290475499</v>
      </c>
      <c r="AJ521">
        <v>34.286180986605601</v>
      </c>
      <c r="AK521" t="str">
        <f>IF(AND(Table2[[#This Row],[20D EMA]]&gt;Table2[[#This Row],[50D EMA]],Table2[[#This Row],[50D EMA]]&gt;Table2[[#This Row],[200D EMA]]),"Uptrend","Downtrend/NoTrend")</f>
        <v>Downtrend/NoTrend</v>
      </c>
      <c r="AL521">
        <v>-0.12</v>
      </c>
      <c r="AM521" t="s">
        <v>3034</v>
      </c>
      <c r="AN521">
        <v>-0.82</v>
      </c>
      <c r="AO521" t="s">
        <v>3034</v>
      </c>
      <c r="AQ521">
        <f>(Table2[[#This Row],[Sharpe Ratio]]-AVERAGE(Table2[Sharpe Ratio]))/_xlfn.STDEV.P(Table2[Sharpe Ratio])</f>
        <v>-0.64729278019234593</v>
      </c>
      <c r="AR5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1">
        <f>_xlfn.RANK.AVG(Table2[[#This Row],[1Y Return vs Nifty Z-Score]],Table2[1Y Return vs Nifty Z-Score])</f>
        <v>501</v>
      </c>
      <c r="AT521">
        <f>_xlfn.RANK.AVG(Table2[[#This Row],[6M Return vs Nifty Z-Score]],Table2[6M Return vs Nifty Z-Score])</f>
        <v>455</v>
      </c>
      <c r="AU521">
        <f>_xlfn.RANK.AVG(Table2[[#This Row],[Sharpe Ratio Z-Score]],Table2[Sharpe Ratio Z-Score])</f>
        <v>524.5</v>
      </c>
      <c r="AV521">
        <f>(Table2[[#This Row],[Rank 1Y]]+Table2[[#This Row],[Rank 6M]]+Table2[[#This Row],[Rank Sharpe]])/3</f>
        <v>493.5</v>
      </c>
    </row>
    <row r="522" spans="1:48" x14ac:dyDescent="0.3">
      <c r="A522" t="s">
        <v>90</v>
      </c>
      <c r="B522" t="s">
        <v>91</v>
      </c>
      <c r="C522" t="s">
        <v>3000</v>
      </c>
      <c r="D522" t="s">
        <v>92</v>
      </c>
      <c r="E522">
        <v>301818.26048220001</v>
      </c>
      <c r="F522">
        <v>3372.75</v>
      </c>
      <c r="G522">
        <v>-14.239456487497</v>
      </c>
      <c r="H522">
        <f>(Table2[[#This Row],[1Y Return vs Nifty]]-AVERAGE(Table2[1Y Return vs Nifty]))/_xlfn.STDEV.P(Table2[1Y Return vs Nifty])</f>
        <v>-0.70092791844520363</v>
      </c>
      <c r="I522">
        <v>-4.6094070356336996</v>
      </c>
      <c r="J522">
        <f>(Table2[[#This Row],[1M Return vs Nifty]]-AVERAGE(Table2[1M Return vs Nifty]))/_xlfn.STDEV.P(Table2[1M Return vs Nifty])</f>
        <v>-0.70252412614955817</v>
      </c>
      <c r="K522">
        <v>-19.0865468318514</v>
      </c>
      <c r="L522">
        <f>(Table2[[#This Row],[6M Return vs Nifty]]-AVERAGE(Table2[6M Return vs Nifty]))/_xlfn.STDEV.P(Table2[6M Return vs Nifty])</f>
        <v>-0.9606058556030721</v>
      </c>
      <c r="M522">
        <v>-6.47833205776847</v>
      </c>
      <c r="N522">
        <f>(Table2[[#This Row],[1W Return vs Nifty]]-AVERAGE(Table2[1W Return vs Nifty]))/_xlfn.STDEV.P(Table2[1W Return vs Nifty])</f>
        <v>-1.0925379121029646</v>
      </c>
      <c r="O522">
        <v>3411.08</v>
      </c>
      <c r="P522">
        <v>3442.5163256461001</v>
      </c>
      <c r="Q522">
        <v>3404.91085967051</v>
      </c>
      <c r="R522">
        <v>46.5340453665059</v>
      </c>
      <c r="S522">
        <f>(Table2[[#This Row],[Close Price]]-Table2[[#This Row],[20D EMA]])/Table2[[#This Row],[20D EMA]]</f>
        <v>-1.1236910304067899E-2</v>
      </c>
      <c r="T522">
        <f>(Table2[[#This Row],[Close Price]]-Table2[[#This Row],[50D EMA]])/Table2[[#This Row],[50D EMA]]</f>
        <v>-2.0266084179864034E-2</v>
      </c>
      <c r="U522">
        <f>(Table2[[#This Row],[Close Price]]-Table2[[#This Row],[200D EMA]])/Table2[[#This Row],[200D EMA]]</f>
        <v>-9.4454336680115641E-3</v>
      </c>
      <c r="V522">
        <v>1.27325036630101</v>
      </c>
      <c r="W522">
        <v>3370</v>
      </c>
      <c r="X522">
        <v>3401.5</v>
      </c>
      <c r="Y522">
        <v>3370</v>
      </c>
      <c r="Z522">
        <v>3429</v>
      </c>
      <c r="AA522">
        <v>3055.65</v>
      </c>
      <c r="AB522">
        <v>3625</v>
      </c>
      <c r="AC522">
        <f>(Table2[[#This Row],[Close Price]]/Table2[[#This Row],[Day Low]])-1</f>
        <v>8.1602373887235125E-4</v>
      </c>
      <c r="AD522">
        <f>(Table2[[#This Row],[Day High]]/Table2[[#This Row],[Close Price]])-1</f>
        <v>8.5242013193980171E-3</v>
      </c>
      <c r="AE522">
        <f>(Table2[[#This Row],[Close Price]]/Table2[[#This Row],[Current Week Low]])-1</f>
        <v>8.1602373887235125E-4</v>
      </c>
      <c r="AF522">
        <f>(Table2[[#This Row],[Current Week High]]/Table2[[#This Row],[Close Price]])-1</f>
        <v>1.6677785190126748E-2</v>
      </c>
      <c r="AG522">
        <f>(Table2[[#This Row],[Close Price]]/Table2[[#This Row],[Current Month Low]])-1</f>
        <v>0.10377497422806936</v>
      </c>
      <c r="AH522">
        <f>(Table2[[#This Row],[Current Month High]]/Table2[[#This Row],[Close Price]])-1</f>
        <v>7.4790601141501822E-2</v>
      </c>
      <c r="AI522">
        <v>15.2457193684678</v>
      </c>
      <c r="AJ522">
        <v>17.009835383094199</v>
      </c>
      <c r="AK522" t="str">
        <f>IF(AND(Table2[[#This Row],[20D EMA]]&gt;Table2[[#This Row],[50D EMA]],Table2[[#This Row],[50D EMA]]&gt;Table2[[#This Row],[200D EMA]]),"Uptrend","Downtrend/NoTrend")</f>
        <v>Downtrend/NoTrend</v>
      </c>
      <c r="AL522">
        <v>-0.18</v>
      </c>
      <c r="AM522" t="s">
        <v>3034</v>
      </c>
      <c r="AN522">
        <v>-2.0699999999999998</v>
      </c>
      <c r="AO522" t="s">
        <v>3034</v>
      </c>
      <c r="AP522">
        <v>7.9644433623358005E-2</v>
      </c>
      <c r="AQ522">
        <f>(Table2[[#This Row],[Sharpe Ratio]]-AVERAGE(Table2[Sharpe Ratio]))/_xlfn.STDEV.P(Table2[Sharpe Ratio])</f>
        <v>0.25437417348911062</v>
      </c>
      <c r="AR5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2">
        <f>_xlfn.RANK.AVG(Table2[[#This Row],[1Y Return vs Nifty Z-Score]],Table2[1Y Return vs Nifty Z-Score])</f>
        <v>581</v>
      </c>
      <c r="AT522">
        <f>_xlfn.RANK.AVG(Table2[[#This Row],[6M Return vs Nifty Z-Score]],Table2[6M Return vs Nifty Z-Score])</f>
        <v>636</v>
      </c>
      <c r="AU522">
        <f>_xlfn.RANK.AVG(Table2[[#This Row],[Sharpe Ratio Z-Score]],Table2[Sharpe Ratio Z-Score])</f>
        <v>266</v>
      </c>
      <c r="AV522">
        <f>(Table2[[#This Row],[Rank 1Y]]+Table2[[#This Row],[Rank 6M]]+Table2[[#This Row],[Rank Sharpe]])/3</f>
        <v>494.33333333333331</v>
      </c>
    </row>
    <row r="523" spans="1:48" x14ac:dyDescent="0.3">
      <c r="A523" t="s">
        <v>640</v>
      </c>
      <c r="B523" t="s">
        <v>641</v>
      </c>
      <c r="C523" t="s">
        <v>2994</v>
      </c>
      <c r="D523" t="s">
        <v>62</v>
      </c>
      <c r="E523">
        <v>27951.86221815</v>
      </c>
      <c r="F523">
        <v>1107.3</v>
      </c>
      <c r="G523">
        <v>21.8333624067267</v>
      </c>
      <c r="H523">
        <f>(Table2[[#This Row],[1Y Return vs Nifty]]-AVERAGE(Table2[1Y Return vs Nifty]))/_xlfn.STDEV.P(Table2[1Y Return vs Nifty])</f>
        <v>-0.27310010710697985</v>
      </c>
      <c r="I523">
        <v>-19.5912943797187</v>
      </c>
      <c r="J523">
        <f>(Table2[[#This Row],[1M Return vs Nifty]]-AVERAGE(Table2[1M Return vs Nifty]))/_xlfn.STDEV.P(Table2[1M Return vs Nifty])</f>
        <v>-2.1474836319471908</v>
      </c>
      <c r="K523">
        <v>-6.7209330590879901</v>
      </c>
      <c r="L523">
        <f>(Table2[[#This Row],[6M Return vs Nifty]]-AVERAGE(Table2[6M Return vs Nifty]))/_xlfn.STDEV.P(Table2[6M Return vs Nifty])</f>
        <v>-0.58554175165904832</v>
      </c>
      <c r="M523">
        <v>-7.2530352994106497</v>
      </c>
      <c r="N523">
        <f>(Table2[[#This Row],[1W Return vs Nifty]]-AVERAGE(Table2[1W Return vs Nifty]))/_xlfn.STDEV.P(Table2[1W Return vs Nifty])</f>
        <v>-1.2631695892137862</v>
      </c>
      <c r="O523">
        <v>1169.02</v>
      </c>
      <c r="P523">
        <v>1212.6642433796101</v>
      </c>
      <c r="Q523">
        <v>1134.76442636041</v>
      </c>
      <c r="R523">
        <v>24.7981902835329</v>
      </c>
      <c r="S523">
        <f>(Table2[[#This Row],[Close Price]]-Table2[[#This Row],[20D EMA]])/Table2[[#This Row],[20D EMA]]</f>
        <v>-5.2796359343723828E-2</v>
      </c>
      <c r="T523">
        <f>(Table2[[#This Row],[Close Price]]-Table2[[#This Row],[50D EMA]])/Table2[[#This Row],[50D EMA]]</f>
        <v>-8.6886575533857063E-2</v>
      </c>
      <c r="U523">
        <f>(Table2[[#This Row],[Close Price]]-Table2[[#This Row],[200D EMA]])/Table2[[#This Row],[200D EMA]]</f>
        <v>-2.4202755851712873E-2</v>
      </c>
      <c r="V523">
        <v>1.0326398112611901</v>
      </c>
      <c r="W523">
        <v>1095.8499999999999</v>
      </c>
      <c r="X523">
        <v>1119</v>
      </c>
      <c r="Y523">
        <v>1090</v>
      </c>
      <c r="Z523">
        <v>1142</v>
      </c>
      <c r="AA523">
        <v>1073.5999999999999</v>
      </c>
      <c r="AB523">
        <v>1213.7</v>
      </c>
      <c r="AC523">
        <f>(Table2[[#This Row],[Close Price]]/Table2[[#This Row],[Day Low]])-1</f>
        <v>1.0448510288816992E-2</v>
      </c>
      <c r="AD523">
        <f>(Table2[[#This Row],[Day High]]/Table2[[#This Row],[Close Price]])-1</f>
        <v>1.0566242210783061E-2</v>
      </c>
      <c r="AE523">
        <f>(Table2[[#This Row],[Close Price]]/Table2[[#This Row],[Current Week Low]])-1</f>
        <v>1.5871559633027443E-2</v>
      </c>
      <c r="AF523">
        <f>(Table2[[#This Row],[Current Week High]]/Table2[[#This Row],[Close Price]])-1</f>
        <v>3.133748758240773E-2</v>
      </c>
      <c r="AG523">
        <f>(Table2[[#This Row],[Close Price]]/Table2[[#This Row],[Current Month Low]])-1</f>
        <v>3.1389716840536597E-2</v>
      </c>
      <c r="AH523">
        <f>(Table2[[#This Row],[Current Month High]]/Table2[[#This Row],[Close Price]])-1</f>
        <v>9.6089587284385436E-2</v>
      </c>
      <c r="AI523">
        <v>24.139799512327201</v>
      </c>
      <c r="AJ523">
        <v>60.1996527777777</v>
      </c>
      <c r="AK523" t="str">
        <f>IF(AND(Table2[[#This Row],[20D EMA]]&gt;Table2[[#This Row],[50D EMA]],Table2[[#This Row],[50D EMA]]&gt;Table2[[#This Row],[200D EMA]]),"Uptrend","Downtrend/NoTrend")</f>
        <v>Downtrend/NoTrend</v>
      </c>
      <c r="AL523">
        <v>-0.15</v>
      </c>
      <c r="AM523" t="s">
        <v>3034</v>
      </c>
      <c r="AN523">
        <v>-5.33</v>
      </c>
      <c r="AO523" t="s">
        <v>3034</v>
      </c>
      <c r="AP523">
        <v>-3.9107414233004997E-2</v>
      </c>
      <c r="AQ523">
        <f>(Table2[[#This Row],[Sharpe Ratio]]-AVERAGE(Table2[Sharpe Ratio]))/_xlfn.STDEV.P(Table2[Sharpe Ratio])</f>
        <v>-1.0900338664631999</v>
      </c>
      <c r="AR5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3">
        <f>_xlfn.RANK.AVG(Table2[[#This Row],[1Y Return vs Nifty Z-Score]],Table2[1Y Return vs Nifty Z-Score])</f>
        <v>369</v>
      </c>
      <c r="AT523">
        <f>_xlfn.RANK.AVG(Table2[[#This Row],[6M Return vs Nifty Z-Score]],Table2[6M Return vs Nifty Z-Score])</f>
        <v>496</v>
      </c>
      <c r="AU523">
        <f>_xlfn.RANK.AVG(Table2[[#This Row],[Sharpe Ratio Z-Score]],Table2[Sharpe Ratio Z-Score])</f>
        <v>619</v>
      </c>
      <c r="AV523">
        <f>(Table2[[#This Row],[Rank 1Y]]+Table2[[#This Row],[Rank 6M]]+Table2[[#This Row],[Rank Sharpe]])/3</f>
        <v>494.66666666666669</v>
      </c>
    </row>
    <row r="524" spans="1:48" x14ac:dyDescent="0.3">
      <c r="A524" t="s">
        <v>1053</v>
      </c>
      <c r="B524" t="s">
        <v>1054</v>
      </c>
      <c r="C524" t="s">
        <v>2988</v>
      </c>
      <c r="D524" t="s">
        <v>24</v>
      </c>
      <c r="E524">
        <v>11771.973059153999</v>
      </c>
      <c r="F524">
        <v>103.34</v>
      </c>
      <c r="G524">
        <v>-5.8375286281426098</v>
      </c>
      <c r="H524">
        <f>(Table2[[#This Row],[1Y Return vs Nifty]]-AVERAGE(Table2[1Y Return vs Nifty]))/_xlfn.STDEV.P(Table2[1Y Return vs Nifty])</f>
        <v>-0.60128008061945404</v>
      </c>
      <c r="I524">
        <v>3.90999139737115</v>
      </c>
      <c r="J524">
        <f>(Table2[[#This Row],[1M Return vs Nifty]]-AVERAGE(Table2[1M Return vs Nifty]))/_xlfn.STDEV.P(Table2[1M Return vs Nifty])</f>
        <v>0.11914710036036491</v>
      </c>
      <c r="K524">
        <v>-12.9959443256064</v>
      </c>
      <c r="L524">
        <f>(Table2[[#This Row],[6M Return vs Nifty]]-AVERAGE(Table2[6M Return vs Nifty]))/_xlfn.STDEV.P(Table2[6M Return vs Nifty])</f>
        <v>-0.77587047461328507</v>
      </c>
      <c r="M524">
        <v>-0.397708555521673</v>
      </c>
      <c r="N524">
        <f>(Table2[[#This Row],[1W Return vs Nifty]]-AVERAGE(Table2[1W Return vs Nifty]))/_xlfn.STDEV.P(Table2[1W Return vs Nifty])</f>
        <v>0.2467452227765351</v>
      </c>
      <c r="O524">
        <v>100.34</v>
      </c>
      <c r="P524">
        <v>98.382662226402701</v>
      </c>
      <c r="Q524">
        <v>95.5484712781778</v>
      </c>
      <c r="R524">
        <v>60.690653091105801</v>
      </c>
      <c r="S524">
        <f>(Table2[[#This Row],[Close Price]]-Table2[[#This Row],[20D EMA]])/Table2[[#This Row],[20D EMA]]</f>
        <v>2.9898345624875422E-2</v>
      </c>
      <c r="T524">
        <f>(Table2[[#This Row],[Close Price]]-Table2[[#This Row],[50D EMA]])/Table2[[#This Row],[50D EMA]]</f>
        <v>5.0388327185020156E-2</v>
      </c>
      <c r="U524">
        <f>(Table2[[#This Row],[Close Price]]-Table2[[#This Row],[200D EMA]])/Table2[[#This Row],[200D EMA]]</f>
        <v>8.1545299653597927E-2</v>
      </c>
      <c r="V524">
        <v>1.4855679044722601</v>
      </c>
      <c r="W524">
        <v>103.01</v>
      </c>
      <c r="X524">
        <v>105.45</v>
      </c>
      <c r="Y524">
        <v>101.52</v>
      </c>
      <c r="Z524">
        <v>105.45</v>
      </c>
      <c r="AA524">
        <v>89</v>
      </c>
      <c r="AB524">
        <v>107.8</v>
      </c>
      <c r="AC524">
        <f>(Table2[[#This Row],[Close Price]]/Table2[[#This Row],[Day Low]])-1</f>
        <v>3.2035724686922951E-3</v>
      </c>
      <c r="AD524">
        <f>(Table2[[#This Row],[Day High]]/Table2[[#This Row],[Close Price]])-1</f>
        <v>2.0418037545964829E-2</v>
      </c>
      <c r="AE524">
        <f>(Table2[[#This Row],[Close Price]]/Table2[[#This Row],[Current Week Low]])-1</f>
        <v>1.7927501970055326E-2</v>
      </c>
      <c r="AF524">
        <f>(Table2[[#This Row],[Current Week High]]/Table2[[#This Row],[Close Price]])-1</f>
        <v>2.0418037545964829E-2</v>
      </c>
      <c r="AG524">
        <f>(Table2[[#This Row],[Close Price]]/Table2[[#This Row],[Current Month Low]])-1</f>
        <v>0.16112359550561806</v>
      </c>
      <c r="AH524">
        <f>(Table2[[#This Row],[Current Month High]]/Table2[[#This Row],[Close Price]])-1</f>
        <v>4.3158505902844979E-2</v>
      </c>
      <c r="AI524">
        <v>12.7346622798529</v>
      </c>
      <c r="AJ524">
        <v>29.013732833957501</v>
      </c>
      <c r="AK524" t="str">
        <f>IF(AND(Table2[[#This Row],[20D EMA]]&gt;Table2[[#This Row],[50D EMA]],Table2[[#This Row],[50D EMA]]&gt;Table2[[#This Row],[200D EMA]]),"Uptrend","Downtrend/NoTrend")</f>
        <v>Uptrend</v>
      </c>
      <c r="AL524">
        <v>-0.04</v>
      </c>
      <c r="AM524" t="s">
        <v>3034</v>
      </c>
      <c r="AN524">
        <v>6.26</v>
      </c>
      <c r="AO524" t="s">
        <v>3033</v>
      </c>
      <c r="AP524">
        <v>4.6279389093952003E-2</v>
      </c>
      <c r="AQ524">
        <f>(Table2[[#This Row],[Sharpe Ratio]]-AVERAGE(Table2[Sharpe Ratio]))/_xlfn.STDEV.P(Table2[Sharpe Ratio])</f>
        <v>-0.1233566570488395</v>
      </c>
      <c r="AR5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-1.1346148891446783</v>
      </c>
      <c r="AS524">
        <f>_xlfn.RANK.AVG(Table2[[#This Row],[1Y Return vs Nifty Z-Score]],Table2[1Y Return vs Nifty Z-Score])</f>
        <v>537</v>
      </c>
      <c r="AT524">
        <f>_xlfn.RANK.AVG(Table2[[#This Row],[6M Return vs Nifty Z-Score]],Table2[6M Return vs Nifty Z-Score])</f>
        <v>571</v>
      </c>
      <c r="AU524">
        <f>_xlfn.RANK.AVG(Table2[[#This Row],[Sharpe Ratio Z-Score]],Table2[Sharpe Ratio Z-Score])</f>
        <v>377</v>
      </c>
      <c r="AV524">
        <f>(Table2[[#This Row],[Rank 1Y]]+Table2[[#This Row],[Rank 6M]]+Table2[[#This Row],[Rank Sharpe]])/3</f>
        <v>495</v>
      </c>
    </row>
    <row r="525" spans="1:48" x14ac:dyDescent="0.3">
      <c r="A525" t="s">
        <v>209</v>
      </c>
      <c r="B525" t="s">
        <v>210</v>
      </c>
      <c r="C525" t="s">
        <v>2994</v>
      </c>
      <c r="D525" t="s">
        <v>211</v>
      </c>
      <c r="E525">
        <v>120504.1525194</v>
      </c>
      <c r="F525">
        <v>4545.3500000000004</v>
      </c>
      <c r="G525">
        <v>0.90424069455049105</v>
      </c>
      <c r="H525">
        <f>(Table2[[#This Row],[1Y Return vs Nifty]]-AVERAGE(Table2[1Y Return vs Nifty]))/_xlfn.STDEV.P(Table2[1Y Return vs Nifty])</f>
        <v>-0.52132191537784534</v>
      </c>
      <c r="I525">
        <v>3.5173429873885</v>
      </c>
      <c r="J525">
        <f>(Table2[[#This Row],[1M Return vs Nifty]]-AVERAGE(Table2[1M Return vs Nifty]))/_xlfn.STDEV.P(Table2[1M Return vs Nifty])</f>
        <v>8.127730202252359E-2</v>
      </c>
      <c r="K525">
        <v>6.3271565389709803</v>
      </c>
      <c r="L525">
        <f>(Table2[[#This Row],[6M Return vs Nifty]]-AVERAGE(Table2[6M Return vs Nifty]))/_xlfn.STDEV.P(Table2[6M Return vs Nifty])</f>
        <v>-0.18977732595325775</v>
      </c>
      <c r="M525">
        <v>-2.29142550932754</v>
      </c>
      <c r="N525">
        <f>(Table2[[#This Row],[1W Return vs Nifty]]-AVERAGE(Table2[1W Return vs Nifty]))/_xlfn.STDEV.P(Table2[1W Return vs Nifty])</f>
        <v>-0.17035397396380586</v>
      </c>
      <c r="O525">
        <v>4440.5600000000004</v>
      </c>
      <c r="P525">
        <v>4210.15881596074</v>
      </c>
      <c r="Q525">
        <v>3842.2124018725299</v>
      </c>
      <c r="R525">
        <v>61.301970701526699</v>
      </c>
      <c r="S525">
        <f>(Table2[[#This Row],[Close Price]]-Table2[[#This Row],[20D EMA]])/Table2[[#This Row],[20D EMA]]</f>
        <v>2.3598374979732276E-2</v>
      </c>
      <c r="T525">
        <f>(Table2[[#This Row],[Close Price]]-Table2[[#This Row],[50D EMA]])/Table2[[#This Row],[50D EMA]]</f>
        <v>7.9614855090156797E-2</v>
      </c>
      <c r="U525">
        <f>(Table2[[#This Row],[Close Price]]-Table2[[#This Row],[200D EMA]])/Table2[[#This Row],[200D EMA]]</f>
        <v>0.18300331282695129</v>
      </c>
      <c r="V525">
        <v>0.66483827731074596</v>
      </c>
      <c r="W525">
        <v>4512.5</v>
      </c>
      <c r="X525">
        <v>4568.8999999999996</v>
      </c>
      <c r="Y525">
        <v>4488.05</v>
      </c>
      <c r="Z525">
        <v>4597.45</v>
      </c>
      <c r="AA525">
        <v>4180.5</v>
      </c>
      <c r="AB525">
        <v>4627.95</v>
      </c>
      <c r="AC525">
        <f>(Table2[[#This Row],[Close Price]]/Table2[[#This Row],[Day Low]])-1</f>
        <v>7.2797783933518101E-3</v>
      </c>
      <c r="AD525">
        <f>(Table2[[#This Row],[Day High]]/Table2[[#This Row],[Close Price]])-1</f>
        <v>5.1811191657407107E-3</v>
      </c>
      <c r="AE525">
        <f>(Table2[[#This Row],[Close Price]]/Table2[[#This Row],[Current Week Low]])-1</f>
        <v>1.2767237441650536E-2</v>
      </c>
      <c r="AF525">
        <f>(Table2[[#This Row],[Current Week High]]/Table2[[#This Row],[Close Price]])-1</f>
        <v>1.1462263632063374E-2</v>
      </c>
      <c r="AG525">
        <f>(Table2[[#This Row],[Close Price]]/Table2[[#This Row],[Current Month Low]])-1</f>
        <v>8.7274249491687605E-2</v>
      </c>
      <c r="AH525">
        <f>(Table2[[#This Row],[Current Month High]]/Table2[[#This Row],[Close Price]])-1</f>
        <v>1.8172417965613086E-2</v>
      </c>
      <c r="AI525">
        <v>1.8172417965612999</v>
      </c>
      <c r="AJ525">
        <v>37.934330713440303</v>
      </c>
      <c r="AK525" t="str">
        <f>IF(AND(Table2[[#This Row],[20D EMA]]&gt;Table2[[#This Row],[50D EMA]],Table2[[#This Row],[50D EMA]]&gt;Table2[[#This Row],[200D EMA]]),"Uptrend","Downtrend/NoTrend")</f>
        <v>Uptrend</v>
      </c>
      <c r="AL525">
        <v>0.19</v>
      </c>
      <c r="AM525" t="s">
        <v>3033</v>
      </c>
      <c r="AN525">
        <v>0.47</v>
      </c>
      <c r="AO525" t="s">
        <v>3033</v>
      </c>
      <c r="AP525">
        <v>-4.3979604464331003E-2</v>
      </c>
      <c r="AQ525">
        <f>(Table2[[#This Row],[Sharpe Ratio]]-AVERAGE(Table2[Sharpe Ratio]))/_xlfn.STDEV.P(Table2[Sharpe Ratio])</f>
        <v>-1.1451926857776973</v>
      </c>
      <c r="AR5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-1.9453685990500826</v>
      </c>
      <c r="AS525">
        <f>_xlfn.RANK.AVG(Table2[[#This Row],[1Y Return vs Nifty Z-Score]],Table2[1Y Return vs Nifty Z-Score])</f>
        <v>490</v>
      </c>
      <c r="AT525">
        <f>_xlfn.RANK.AVG(Table2[[#This Row],[6M Return vs Nifty Z-Score]],Table2[6M Return vs Nifty Z-Score])</f>
        <v>367</v>
      </c>
      <c r="AU525">
        <f>_xlfn.RANK.AVG(Table2[[#This Row],[Sharpe Ratio Z-Score]],Table2[Sharpe Ratio Z-Score])</f>
        <v>628</v>
      </c>
      <c r="AV525">
        <f>(Table2[[#This Row],[Rank 1Y]]+Table2[[#This Row],[Rank 6M]]+Table2[[#This Row],[Rank Sharpe]])/3</f>
        <v>495</v>
      </c>
    </row>
    <row r="526" spans="1:48" x14ac:dyDescent="0.3">
      <c r="A526" t="s">
        <v>1365</v>
      </c>
      <c r="B526" t="s">
        <v>1366</v>
      </c>
      <c r="C526" t="s">
        <v>2999</v>
      </c>
      <c r="D526" t="s">
        <v>757</v>
      </c>
      <c r="E526">
        <v>7534.716707736</v>
      </c>
      <c r="F526">
        <v>41.71</v>
      </c>
      <c r="G526">
        <v>-27.194712078926798</v>
      </c>
      <c r="H526">
        <f>(Table2[[#This Row],[1Y Return vs Nifty]]-AVERAGE(Table2[1Y Return vs Nifty]))/_xlfn.STDEV.P(Table2[1Y Return vs Nifty])</f>
        <v>-0.85457875070373346</v>
      </c>
      <c r="I526">
        <v>-8.6349975494357896</v>
      </c>
      <c r="J526">
        <f>(Table2[[#This Row],[1M Return vs Nifty]]-AVERAGE(Table2[1M Return vs Nifty]))/_xlfn.STDEV.P(Table2[1M Return vs Nifty])</f>
        <v>-1.0907806352110581</v>
      </c>
      <c r="K526">
        <v>-4.5095689328642203</v>
      </c>
      <c r="L526">
        <f>(Table2[[#This Row],[6M Return vs Nifty]]-AVERAGE(Table2[6M Return vs Nifty]))/_xlfn.STDEV.P(Table2[6M Return vs Nifty])</f>
        <v>-0.51846838840045073</v>
      </c>
      <c r="M526">
        <v>-4.0667079410332496</v>
      </c>
      <c r="N526">
        <f>(Table2[[#This Row],[1W Return vs Nifty]]-AVERAGE(Table2[1W Return vs Nifty]))/_xlfn.STDEV.P(Table2[1W Return vs Nifty])</f>
        <v>-0.56136746452983022</v>
      </c>
      <c r="O526">
        <v>42.62</v>
      </c>
      <c r="P526">
        <v>43.4748679847037</v>
      </c>
      <c r="Q526">
        <v>44.073752177023302</v>
      </c>
      <c r="R526">
        <v>48.241041384638102</v>
      </c>
      <c r="S526">
        <f>(Table2[[#This Row],[Close Price]]-Table2[[#This Row],[20D EMA]])/Table2[[#This Row],[20D EMA]]</f>
        <v>-2.1351478179258487E-2</v>
      </c>
      <c r="T526">
        <f>(Table2[[#This Row],[Close Price]]-Table2[[#This Row],[50D EMA]])/Table2[[#This Row],[50D EMA]]</f>
        <v>-4.0595131544152223E-2</v>
      </c>
      <c r="U526">
        <f>(Table2[[#This Row],[Close Price]]-Table2[[#This Row],[200D EMA]])/Table2[[#This Row],[200D EMA]]</f>
        <v>-5.3631743617589725E-2</v>
      </c>
      <c r="V526">
        <v>0.574965113691152</v>
      </c>
      <c r="W526">
        <v>41.55</v>
      </c>
      <c r="X526">
        <v>42.64</v>
      </c>
      <c r="Y526">
        <v>41.55</v>
      </c>
      <c r="Z526">
        <v>43</v>
      </c>
      <c r="AA526">
        <v>38</v>
      </c>
      <c r="AB526">
        <v>44.2</v>
      </c>
      <c r="AC526">
        <f>(Table2[[#This Row],[Close Price]]/Table2[[#This Row],[Day Low]])-1</f>
        <v>3.8507821901323513E-3</v>
      </c>
      <c r="AD526">
        <f>(Table2[[#This Row],[Day High]]/Table2[[#This Row],[Close Price]])-1</f>
        <v>2.229681131623118E-2</v>
      </c>
      <c r="AE526">
        <f>(Table2[[#This Row],[Close Price]]/Table2[[#This Row],[Current Week Low]])-1</f>
        <v>3.8507821901323513E-3</v>
      </c>
      <c r="AF526">
        <f>(Table2[[#This Row],[Current Week High]]/Table2[[#This Row],[Close Price]])-1</f>
        <v>3.0927835051546282E-2</v>
      </c>
      <c r="AG526">
        <f>(Table2[[#This Row],[Close Price]]/Table2[[#This Row],[Current Month Low]])-1</f>
        <v>9.7631578947368514E-2</v>
      </c>
      <c r="AH526">
        <f>(Table2[[#This Row],[Current Month High]]/Table2[[#This Row],[Close Price]])-1</f>
        <v>5.9697914169263955E-2</v>
      </c>
      <c r="AI526">
        <v>29.465356029729001</v>
      </c>
      <c r="AJ526">
        <v>12.7297297297297</v>
      </c>
      <c r="AK526" t="str">
        <f>IF(AND(Table2[[#This Row],[20D EMA]]&gt;Table2[[#This Row],[50D EMA]],Table2[[#This Row],[50D EMA]]&gt;Table2[[#This Row],[200D EMA]]),"Uptrend","Downtrend/NoTrend")</f>
        <v>Downtrend/NoTrend</v>
      </c>
      <c r="AL526">
        <v>-0.14000000000000001</v>
      </c>
      <c r="AM526" t="s">
        <v>3034</v>
      </c>
      <c r="AN526">
        <v>-0.1</v>
      </c>
      <c r="AO526" t="s">
        <v>3034</v>
      </c>
      <c r="AP526">
        <v>5.0196757561002003E-2</v>
      </c>
      <c r="AQ526">
        <f>(Table2[[#This Row],[Sharpe Ratio]]-AVERAGE(Table2[Sharpe Ratio]))/_xlfn.STDEV.P(Table2[Sharpe Ratio])</f>
        <v>-7.900752263429249E-2</v>
      </c>
      <c r="AR5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6">
        <f>_xlfn.RANK.AVG(Table2[[#This Row],[1Y Return vs Nifty Z-Score]],Table2[1Y Return vs Nifty Z-Score])</f>
        <v>645</v>
      </c>
      <c r="AT526">
        <f>_xlfn.RANK.AVG(Table2[[#This Row],[6M Return vs Nifty Z-Score]],Table2[6M Return vs Nifty Z-Score])</f>
        <v>477</v>
      </c>
      <c r="AU526">
        <f>_xlfn.RANK.AVG(Table2[[#This Row],[Sharpe Ratio Z-Score]],Table2[Sharpe Ratio Z-Score])</f>
        <v>366</v>
      </c>
      <c r="AV526">
        <f>(Table2[[#This Row],[Rank 1Y]]+Table2[[#This Row],[Rank 6M]]+Table2[[#This Row],[Rank Sharpe]])/3</f>
        <v>496</v>
      </c>
    </row>
    <row r="527" spans="1:48" x14ac:dyDescent="0.3">
      <c r="A527" t="s">
        <v>127</v>
      </c>
      <c r="B527" t="s">
        <v>128</v>
      </c>
      <c r="C527" t="s">
        <v>2993</v>
      </c>
      <c r="D527" t="s">
        <v>129</v>
      </c>
      <c r="E527">
        <v>226570.35064381</v>
      </c>
      <c r="F527">
        <v>919.2</v>
      </c>
      <c r="G527">
        <v>-4.9443259189021704</v>
      </c>
      <c r="H527">
        <f>(Table2[[#This Row],[1Y Return vs Nifty]]-AVERAGE(Table2[1Y Return vs Nifty]))/_xlfn.STDEV.P(Table2[1Y Return vs Nifty])</f>
        <v>-0.59068659300496384</v>
      </c>
      <c r="I527">
        <v>-2.22614836402688</v>
      </c>
      <c r="J527">
        <f>(Table2[[#This Row],[1M Return vs Nifty]]-AVERAGE(Table2[1M Return vs Nifty]))/_xlfn.STDEV.P(Table2[1M Return vs Nifty])</f>
        <v>-0.47266575161889357</v>
      </c>
      <c r="K527">
        <v>-3.4719998815527302</v>
      </c>
      <c r="L527">
        <f>(Table2[[#This Row],[6M Return vs Nifty]]-AVERAGE(Table2[6M Return vs Nifty]))/_xlfn.STDEV.P(Table2[6M Return vs Nifty])</f>
        <v>-0.48699765725345745</v>
      </c>
      <c r="M527">
        <v>-1.4787428296320999</v>
      </c>
      <c r="N527">
        <f>(Table2[[#This Row],[1W Return vs Nifty]]-AVERAGE(Table2[1W Return vs Nifty]))/_xlfn.STDEV.P(Table2[1W Return vs Nifty])</f>
        <v>8.6428355776189073E-3</v>
      </c>
      <c r="O527">
        <v>913.78</v>
      </c>
      <c r="P527">
        <v>893.08492753847395</v>
      </c>
      <c r="Q527">
        <v>836.78645823437603</v>
      </c>
      <c r="R527">
        <v>58.922493098202899</v>
      </c>
      <c r="S527">
        <f>(Table2[[#This Row],[Close Price]]-Table2[[#This Row],[20D EMA]])/Table2[[#This Row],[20D EMA]]</f>
        <v>5.9314058088380936E-3</v>
      </c>
      <c r="T527">
        <f>(Table2[[#This Row],[Close Price]]-Table2[[#This Row],[50D EMA]])/Table2[[#This Row],[50D EMA]]</f>
        <v>2.924142111938292E-2</v>
      </c>
      <c r="U527">
        <f>(Table2[[#This Row],[Close Price]]-Table2[[#This Row],[200D EMA]])/Table2[[#This Row],[200D EMA]]</f>
        <v>9.848813990073052E-2</v>
      </c>
      <c r="V527">
        <v>0.830076000593583</v>
      </c>
      <c r="W527">
        <v>918.1</v>
      </c>
      <c r="X527">
        <v>932.45</v>
      </c>
      <c r="Y527">
        <v>918.1</v>
      </c>
      <c r="Z527">
        <v>941.65</v>
      </c>
      <c r="AA527">
        <v>823.8</v>
      </c>
      <c r="AB527">
        <v>944</v>
      </c>
      <c r="AC527">
        <f>(Table2[[#This Row],[Close Price]]/Table2[[#This Row],[Day Low]])-1</f>
        <v>1.1981265657337037E-3</v>
      </c>
      <c r="AD527">
        <f>(Table2[[#This Row],[Day High]]/Table2[[#This Row],[Close Price]])-1</f>
        <v>1.4414708442123558E-2</v>
      </c>
      <c r="AE527">
        <f>(Table2[[#This Row],[Close Price]]/Table2[[#This Row],[Current Week Low]])-1</f>
        <v>1.1981265657337037E-3</v>
      </c>
      <c r="AF527">
        <f>(Table2[[#This Row],[Current Week High]]/Table2[[#This Row],[Close Price]])-1</f>
        <v>2.4423411662314987E-2</v>
      </c>
      <c r="AG527">
        <f>(Table2[[#This Row],[Close Price]]/Table2[[#This Row],[Current Month Low]])-1</f>
        <v>0.11580480699198836</v>
      </c>
      <c r="AH527">
        <f>(Table2[[#This Row],[Current Month High]]/Table2[[#This Row],[Close Price]])-1</f>
        <v>2.6979982593559493E-2</v>
      </c>
      <c r="AI527">
        <v>2.69799825935594</v>
      </c>
      <c r="AJ527">
        <v>27.136929460580902</v>
      </c>
      <c r="AK527" t="str">
        <f>IF(AND(Table2[[#This Row],[20D EMA]]&gt;Table2[[#This Row],[50D EMA]],Table2[[#This Row],[50D EMA]]&gt;Table2[[#This Row],[200D EMA]]),"Uptrend","Downtrend/NoTrend")</f>
        <v>Uptrend</v>
      </c>
      <c r="AL527">
        <v>-0.05</v>
      </c>
      <c r="AM527" t="s">
        <v>3034</v>
      </c>
      <c r="AN527">
        <v>0.77</v>
      </c>
      <c r="AO527" t="s">
        <v>3033</v>
      </c>
      <c r="AP527">
        <v>2.3825681586719999E-3</v>
      </c>
      <c r="AQ527">
        <f>(Table2[[#This Row],[Sharpe Ratio]]-AVERAGE(Table2[Sharpe Ratio]))/_xlfn.STDEV.P(Table2[Sharpe Ratio])</f>
        <v>-0.6203193574955691</v>
      </c>
      <c r="AR5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-2.1620265237952654</v>
      </c>
      <c r="AS527">
        <f>_xlfn.RANK.AVG(Table2[[#This Row],[1Y Return vs Nifty Z-Score]],Table2[1Y Return vs Nifty Z-Score])</f>
        <v>530</v>
      </c>
      <c r="AT527">
        <f>_xlfn.RANK.AVG(Table2[[#This Row],[6M Return vs Nifty Z-Score]],Table2[6M Return vs Nifty Z-Score])</f>
        <v>461</v>
      </c>
      <c r="AU527">
        <f>_xlfn.RANK.AVG(Table2[[#This Row],[Sharpe Ratio Z-Score]],Table2[Sharpe Ratio Z-Score])</f>
        <v>497</v>
      </c>
      <c r="AV527">
        <f>(Table2[[#This Row],[Rank 1Y]]+Table2[[#This Row],[Rank 6M]]+Table2[[#This Row],[Rank Sharpe]])/3</f>
        <v>496</v>
      </c>
    </row>
    <row r="528" spans="1:48" x14ac:dyDescent="0.3">
      <c r="A528" t="s">
        <v>1146</v>
      </c>
      <c r="B528" t="s">
        <v>1147</v>
      </c>
      <c r="C528" t="s">
        <v>2999</v>
      </c>
      <c r="D528" t="s">
        <v>528</v>
      </c>
      <c r="E528">
        <v>10042.608562830001</v>
      </c>
      <c r="F528">
        <v>1553.3</v>
      </c>
      <c r="G528">
        <v>-16.032871329877501</v>
      </c>
      <c r="H528">
        <f>(Table2[[#This Row],[1Y Return vs Nifty]]-AVERAGE(Table2[1Y Return vs Nifty]))/_xlfn.STDEV.P(Table2[1Y Return vs Nifty])</f>
        <v>-0.72219802625371754</v>
      </c>
      <c r="I528">
        <v>9.7456055453060095</v>
      </c>
      <c r="J528">
        <f>(Table2[[#This Row],[1M Return vs Nifty]]-AVERAGE(Table2[1M Return vs Nifty]))/_xlfn.STDEV.P(Table2[1M Return vs Nifty])</f>
        <v>0.68197513007150523</v>
      </c>
      <c r="K528">
        <v>-3.14152490464001</v>
      </c>
      <c r="L528">
        <f>(Table2[[#This Row],[6M Return vs Nifty]]-AVERAGE(Table2[6M Return vs Nifty]))/_xlfn.STDEV.P(Table2[6M Return vs Nifty])</f>
        <v>-0.47697394930256676</v>
      </c>
      <c r="M528">
        <v>1.18227418963882</v>
      </c>
      <c r="N528">
        <f>(Table2[[#This Row],[1W Return vs Nifty]]-AVERAGE(Table2[1W Return vs Nifty]))/_xlfn.STDEV.P(Table2[1W Return vs Nifty])</f>
        <v>0.59474312845383648</v>
      </c>
      <c r="O528">
        <v>1512.49</v>
      </c>
      <c r="P528">
        <v>1475.4860606258701</v>
      </c>
      <c r="Q528">
        <v>1431.70160384922</v>
      </c>
      <c r="R528">
        <v>75.288477017842993</v>
      </c>
      <c r="S528">
        <f>(Table2[[#This Row],[Close Price]]-Table2[[#This Row],[20D EMA]])/Table2[[#This Row],[20D EMA]]</f>
        <v>2.6981996575183933E-2</v>
      </c>
      <c r="T528">
        <f>(Table2[[#This Row],[Close Price]]-Table2[[#This Row],[50D EMA]])/Table2[[#This Row],[50D EMA]]</f>
        <v>5.2737834297887455E-2</v>
      </c>
      <c r="U528">
        <f>(Table2[[#This Row],[Close Price]]-Table2[[#This Row],[200D EMA]])/Table2[[#This Row],[200D EMA]]</f>
        <v>8.4932779165613176E-2</v>
      </c>
      <c r="V528">
        <v>1.39387635689489</v>
      </c>
      <c r="W528">
        <v>1545.05</v>
      </c>
      <c r="X528">
        <v>1575</v>
      </c>
      <c r="Y528">
        <v>1545.05</v>
      </c>
      <c r="Z528">
        <v>1610.95</v>
      </c>
      <c r="AA528">
        <v>1380</v>
      </c>
      <c r="AB528">
        <v>1671</v>
      </c>
      <c r="AC528">
        <f>(Table2[[#This Row],[Close Price]]/Table2[[#This Row],[Day Low]])-1</f>
        <v>5.3396330215851329E-3</v>
      </c>
      <c r="AD528">
        <f>(Table2[[#This Row],[Day High]]/Table2[[#This Row],[Close Price]])-1</f>
        <v>1.3970256872465114E-2</v>
      </c>
      <c r="AE528">
        <f>(Table2[[#This Row],[Close Price]]/Table2[[#This Row],[Current Week Low]])-1</f>
        <v>5.3396330215851329E-3</v>
      </c>
      <c r="AF528">
        <f>(Table2[[#This Row],[Current Week High]]/Table2[[#This Row],[Close Price]])-1</f>
        <v>3.711453035472867E-2</v>
      </c>
      <c r="AG528">
        <f>(Table2[[#This Row],[Close Price]]/Table2[[#This Row],[Current Month Low]])-1</f>
        <v>0.12557971014492741</v>
      </c>
      <c r="AH528">
        <f>(Table2[[#This Row],[Current Month High]]/Table2[[#This Row],[Close Price]])-1</f>
        <v>7.5774158243739231E-2</v>
      </c>
      <c r="AI528">
        <v>8.1568273997296004</v>
      </c>
      <c r="AJ528">
        <v>28.054410552349498</v>
      </c>
      <c r="AK528" t="str">
        <f>IF(AND(Table2[[#This Row],[20D EMA]]&gt;Table2[[#This Row],[50D EMA]],Table2[[#This Row],[50D EMA]]&gt;Table2[[#This Row],[200D EMA]]),"Uptrend","Downtrend/NoTrend")</f>
        <v>Uptrend</v>
      </c>
      <c r="AL528">
        <v>-0.01</v>
      </c>
      <c r="AM528" t="s">
        <v>3034</v>
      </c>
      <c r="AN528">
        <v>4.83</v>
      </c>
      <c r="AO528" t="s">
        <v>3033</v>
      </c>
      <c r="AP528">
        <v>2.0862266621431001E-2</v>
      </c>
      <c r="AQ528">
        <f>(Table2[[#This Row],[Sharpe Ratio]]-AVERAGE(Table2[Sharpe Ratio]))/_xlfn.STDEV.P(Table2[Sharpe Ratio])</f>
        <v>-0.4111078324734232</v>
      </c>
      <c r="AR5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-0.33356154950436578</v>
      </c>
      <c r="AS528">
        <f>_xlfn.RANK.AVG(Table2[[#This Row],[1Y Return vs Nifty Z-Score]],Table2[1Y Return vs Nifty Z-Score])</f>
        <v>588</v>
      </c>
      <c r="AT528">
        <f>_xlfn.RANK.AVG(Table2[[#This Row],[6M Return vs Nifty Z-Score]],Table2[6M Return vs Nifty Z-Score])</f>
        <v>456</v>
      </c>
      <c r="AU528">
        <f>_xlfn.RANK.AVG(Table2[[#This Row],[Sharpe Ratio Z-Score]],Table2[Sharpe Ratio Z-Score])</f>
        <v>450</v>
      </c>
      <c r="AV528">
        <f>(Table2[[#This Row],[Rank 1Y]]+Table2[[#This Row],[Rank 6M]]+Table2[[#This Row],[Rank Sharpe]])/3</f>
        <v>498</v>
      </c>
    </row>
    <row r="529" spans="1:48" x14ac:dyDescent="0.3">
      <c r="A529" t="s">
        <v>1842</v>
      </c>
      <c r="B529" t="s">
        <v>1843</v>
      </c>
      <c r="C529" t="s">
        <v>2987</v>
      </c>
      <c r="D529" t="s">
        <v>21</v>
      </c>
      <c r="E529">
        <v>3608.0080303999998</v>
      </c>
      <c r="F529">
        <v>603.85</v>
      </c>
      <c r="G529">
        <v>-17.378273400122801</v>
      </c>
      <c r="H529">
        <f>(Table2[[#This Row],[1Y Return vs Nifty]]-AVERAGE(Table2[1Y Return vs Nifty]))/_xlfn.STDEV.P(Table2[1Y Return vs Nifty])</f>
        <v>-0.7381546506797374</v>
      </c>
      <c r="I529">
        <v>2.8071561704064001</v>
      </c>
      <c r="J529">
        <f>(Table2[[#This Row],[1M Return vs Nifty]]-AVERAGE(Table2[1M Return vs Nifty]))/_xlfn.STDEV.P(Table2[1M Return vs Nifty])</f>
        <v>1.2781846909146318E-2</v>
      </c>
      <c r="K529">
        <v>-29.9728373188528</v>
      </c>
      <c r="L529">
        <f>(Table2[[#This Row],[6M Return vs Nifty]]-AVERAGE(Table2[6M Return vs Nifty]))/_xlfn.STDEV.P(Table2[6M Return vs Nifty])</f>
        <v>-1.2908002852378468</v>
      </c>
      <c r="M529">
        <v>3.6795762088950998</v>
      </c>
      <c r="N529">
        <f>(Table2[[#This Row],[1W Return vs Nifty]]-AVERAGE(Table2[1W Return vs Nifty]))/_xlfn.STDEV.P(Table2[1W Return vs Nifty])</f>
        <v>1.144784497707273</v>
      </c>
      <c r="O529">
        <v>589.21</v>
      </c>
      <c r="P529">
        <v>583.833733100725</v>
      </c>
      <c r="Q529">
        <v>584.70945684758999</v>
      </c>
      <c r="R529">
        <v>60.457285364992899</v>
      </c>
      <c r="S529">
        <f>(Table2[[#This Row],[Close Price]]-Table2[[#This Row],[20D EMA]])/Table2[[#This Row],[20D EMA]]</f>
        <v>2.4846828804670637E-2</v>
      </c>
      <c r="T529">
        <f>(Table2[[#This Row],[Close Price]]-Table2[[#This Row],[50D EMA]])/Table2[[#This Row],[50D EMA]]</f>
        <v>3.4284190454308243E-2</v>
      </c>
      <c r="U529">
        <f>(Table2[[#This Row],[Close Price]]-Table2[[#This Row],[200D EMA]])/Table2[[#This Row],[200D EMA]]</f>
        <v>3.2735135250940871E-2</v>
      </c>
      <c r="V529">
        <v>1.5885853314155201</v>
      </c>
      <c r="W529">
        <v>600.20000000000005</v>
      </c>
      <c r="X529">
        <v>616.04999999999995</v>
      </c>
      <c r="Y529">
        <v>600.20000000000005</v>
      </c>
      <c r="Z529">
        <v>627.95000000000005</v>
      </c>
      <c r="AA529">
        <v>450</v>
      </c>
      <c r="AB529">
        <v>634.65</v>
      </c>
      <c r="AC529">
        <f>(Table2[[#This Row],[Close Price]]/Table2[[#This Row],[Day Low]])-1</f>
        <v>6.0813062312561339E-3</v>
      </c>
      <c r="AD529">
        <f>(Table2[[#This Row],[Day High]]/Table2[[#This Row],[Close Price]])-1</f>
        <v>2.0203692970108378E-2</v>
      </c>
      <c r="AE529">
        <f>(Table2[[#This Row],[Close Price]]/Table2[[#This Row],[Current Week Low]])-1</f>
        <v>6.0813062312561339E-3</v>
      </c>
      <c r="AF529">
        <f>(Table2[[#This Row],[Current Week High]]/Table2[[#This Row],[Close Price]])-1</f>
        <v>3.9910573818001227E-2</v>
      </c>
      <c r="AG529">
        <f>(Table2[[#This Row],[Close Price]]/Table2[[#This Row],[Current Month Low]])-1</f>
        <v>0.34188888888888891</v>
      </c>
      <c r="AH529">
        <f>(Table2[[#This Row],[Current Month High]]/Table2[[#This Row],[Close Price]])-1</f>
        <v>5.1006044547486917E-2</v>
      </c>
      <c r="AI529">
        <v>31.075598244597099</v>
      </c>
      <c r="AJ529">
        <v>34.188888888888798</v>
      </c>
      <c r="AK529" t="str">
        <f>IF(AND(Table2[[#This Row],[20D EMA]]&gt;Table2[[#This Row],[50D EMA]],Table2[[#This Row],[50D EMA]]&gt;Table2[[#This Row],[200D EMA]]),"Uptrend","Downtrend/NoTrend")</f>
        <v>Downtrend/NoTrend</v>
      </c>
      <c r="AL529">
        <v>-0.03</v>
      </c>
      <c r="AM529" t="s">
        <v>3034</v>
      </c>
      <c r="AN529">
        <v>9.8000000000000007</v>
      </c>
      <c r="AO529" t="s">
        <v>3033</v>
      </c>
      <c r="AP529">
        <v>0.10502785617091601</v>
      </c>
      <c r="AQ529">
        <f>(Table2[[#This Row],[Sharpe Ratio]]-AVERAGE(Table2[Sharpe Ratio]))/_xlfn.STDEV.P(Table2[Sharpe Ratio])</f>
        <v>0.54174382684996314</v>
      </c>
      <c r="AR5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9">
        <f>_xlfn.RANK.AVG(Table2[[#This Row],[1Y Return vs Nifty Z-Score]],Table2[1Y Return vs Nifty Z-Score])</f>
        <v>597</v>
      </c>
      <c r="AT529">
        <f>_xlfn.RANK.AVG(Table2[[#This Row],[6M Return vs Nifty Z-Score]],Table2[6M Return vs Nifty Z-Score])</f>
        <v>694</v>
      </c>
      <c r="AU529">
        <f>_xlfn.RANK.AVG(Table2[[#This Row],[Sharpe Ratio Z-Score]],Table2[Sharpe Ratio Z-Score])</f>
        <v>206</v>
      </c>
      <c r="AV529">
        <f>(Table2[[#This Row],[Rank 1Y]]+Table2[[#This Row],[Rank 6M]]+Table2[[#This Row],[Rank Sharpe]])/3</f>
        <v>499</v>
      </c>
    </row>
    <row r="530" spans="1:48" x14ac:dyDescent="0.3">
      <c r="A530" t="s">
        <v>1511</v>
      </c>
      <c r="B530" t="s">
        <v>1512</v>
      </c>
      <c r="C530" t="s">
        <v>2988</v>
      </c>
      <c r="D530" t="s">
        <v>382</v>
      </c>
      <c r="E530">
        <v>6049.1213069969999</v>
      </c>
      <c r="F530">
        <v>67.319999999999993</v>
      </c>
      <c r="G530">
        <v>8.5745674684122495</v>
      </c>
      <c r="H530">
        <f>(Table2[[#This Row],[1Y Return vs Nifty]]-AVERAGE(Table2[1Y Return vs Nifty]))/_xlfn.STDEV.P(Table2[1Y Return vs Nifty])</f>
        <v>-0.43035095118641831</v>
      </c>
      <c r="I530">
        <v>-21.457525201732999</v>
      </c>
      <c r="J530">
        <f>(Table2[[#This Row],[1M Return vs Nifty]]-AVERAGE(Table2[1M Return vs Nifty]))/_xlfn.STDEV.P(Table2[1M Return vs Nifty])</f>
        <v>-2.3274761725630264</v>
      </c>
      <c r="K530">
        <v>-24.624632668906902</v>
      </c>
      <c r="L530">
        <f>(Table2[[#This Row],[6M Return vs Nifty]]-AVERAGE(Table2[6M Return vs Nifty]))/_xlfn.STDEV.P(Table2[6M Return vs Nifty])</f>
        <v>-1.1285827340832513</v>
      </c>
      <c r="M530">
        <v>-5.9992616739596896</v>
      </c>
      <c r="N530">
        <f>(Table2[[#This Row],[1W Return vs Nifty]]-AVERAGE(Table2[1W Return vs Nifty]))/_xlfn.STDEV.P(Table2[1W Return vs Nifty])</f>
        <v>-0.98702062670973589</v>
      </c>
      <c r="O530">
        <v>70.48</v>
      </c>
      <c r="P530">
        <v>72.677903792848895</v>
      </c>
      <c r="Q530">
        <v>68.061493979188597</v>
      </c>
      <c r="R530">
        <v>32.529545638915302</v>
      </c>
      <c r="S530">
        <f>(Table2[[#This Row],[Close Price]]-Table2[[#This Row],[20D EMA]])/Table2[[#This Row],[20D EMA]]</f>
        <v>-4.4835414301929777E-2</v>
      </c>
      <c r="T530">
        <f>(Table2[[#This Row],[Close Price]]-Table2[[#This Row],[50D EMA]])/Table2[[#This Row],[50D EMA]]</f>
        <v>-7.3721220800758561E-2</v>
      </c>
      <c r="U530">
        <f>(Table2[[#This Row],[Close Price]]-Table2[[#This Row],[200D EMA]])/Table2[[#This Row],[200D EMA]]</f>
        <v>-1.0894471100139726E-2</v>
      </c>
      <c r="V530">
        <v>0.38881109205680398</v>
      </c>
      <c r="W530">
        <v>66.510000000000005</v>
      </c>
      <c r="X530">
        <v>67.87</v>
      </c>
      <c r="Y530">
        <v>66.510000000000005</v>
      </c>
      <c r="Z530">
        <v>68.5</v>
      </c>
      <c r="AA530">
        <v>63.05</v>
      </c>
      <c r="AB530">
        <v>75.099999999999994</v>
      </c>
      <c r="AC530">
        <f>(Table2[[#This Row],[Close Price]]/Table2[[#This Row],[Day Low]])-1</f>
        <v>1.2178619756427533E-2</v>
      </c>
      <c r="AD530">
        <f>(Table2[[#This Row],[Day High]]/Table2[[#This Row],[Close Price]])-1</f>
        <v>8.1699346405230688E-3</v>
      </c>
      <c r="AE530">
        <f>(Table2[[#This Row],[Close Price]]/Table2[[#This Row],[Current Week Low]])-1</f>
        <v>1.2178619756427533E-2</v>
      </c>
      <c r="AF530">
        <f>(Table2[[#This Row],[Current Week High]]/Table2[[#This Row],[Close Price]])-1</f>
        <v>1.7528223410576471E-2</v>
      </c>
      <c r="AG530">
        <f>(Table2[[#This Row],[Close Price]]/Table2[[#This Row],[Current Month Low]])-1</f>
        <v>6.7724028548770798E-2</v>
      </c>
      <c r="AH530">
        <f>(Table2[[#This Row],[Current Month High]]/Table2[[#This Row],[Close Price]])-1</f>
        <v>0.11556743909685085</v>
      </c>
      <c r="AI530">
        <v>30.421865715983301</v>
      </c>
      <c r="AJ530">
        <v>54.050343249427897</v>
      </c>
      <c r="AK530" t="str">
        <f>IF(AND(Table2[[#This Row],[20D EMA]]&gt;Table2[[#This Row],[50D EMA]],Table2[[#This Row],[50D EMA]]&gt;Table2[[#This Row],[200D EMA]]),"Uptrend","Downtrend/NoTrend")</f>
        <v>Downtrend/NoTrend</v>
      </c>
      <c r="AL530">
        <v>-0.17</v>
      </c>
      <c r="AM530" t="s">
        <v>3034</v>
      </c>
      <c r="AN530">
        <v>-2.58</v>
      </c>
      <c r="AO530" t="s">
        <v>3034</v>
      </c>
      <c r="AP530">
        <v>4.4686441594602E-2</v>
      </c>
      <c r="AQ530">
        <f>(Table2[[#This Row],[Sharpe Ratio]]-AVERAGE(Table2[Sharpe Ratio]))/_xlfn.STDEV.P(Table2[Sharpe Ratio])</f>
        <v>-0.14139066211070955</v>
      </c>
      <c r="AR5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0">
        <f>_xlfn.RANK.AVG(Table2[[#This Row],[1Y Return vs Nifty Z-Score]],Table2[1Y Return vs Nifty Z-Score])</f>
        <v>445</v>
      </c>
      <c r="AT530">
        <f>_xlfn.RANK.AVG(Table2[[#This Row],[6M Return vs Nifty Z-Score]],Table2[6M Return vs Nifty Z-Score])</f>
        <v>672</v>
      </c>
      <c r="AU530">
        <f>_xlfn.RANK.AVG(Table2[[#This Row],[Sharpe Ratio Z-Score]],Table2[Sharpe Ratio Z-Score])</f>
        <v>382</v>
      </c>
      <c r="AV530">
        <f>(Table2[[#This Row],[Rank 1Y]]+Table2[[#This Row],[Rank 6M]]+Table2[[#This Row],[Rank Sharpe]])/3</f>
        <v>499.66666666666669</v>
      </c>
    </row>
    <row r="531" spans="1:48" x14ac:dyDescent="0.3">
      <c r="A531" t="s">
        <v>1129</v>
      </c>
      <c r="B531" t="s">
        <v>1130</v>
      </c>
      <c r="C531" t="s">
        <v>2987</v>
      </c>
      <c r="D531" t="s">
        <v>21</v>
      </c>
      <c r="E531">
        <v>10347.270096759999</v>
      </c>
      <c r="F531">
        <v>508.05</v>
      </c>
      <c r="G531">
        <v>17.580933827547099</v>
      </c>
      <c r="H531">
        <f>(Table2[[#This Row],[1Y Return vs Nifty]]-AVERAGE(Table2[1Y Return vs Nifty]))/_xlfn.STDEV.P(Table2[1Y Return vs Nifty])</f>
        <v>-0.32353440272544193</v>
      </c>
      <c r="I531">
        <v>-1.4611163377582901</v>
      </c>
      <c r="J531">
        <f>(Table2[[#This Row],[1M Return vs Nifty]]-AVERAGE(Table2[1M Return vs Nifty]))/_xlfn.STDEV.P(Table2[1M Return vs Nifty])</f>
        <v>-0.39888063541770535</v>
      </c>
      <c r="K531">
        <v>0.54697674074505698</v>
      </c>
      <c r="L531">
        <f>(Table2[[#This Row],[6M Return vs Nifty]]-AVERAGE(Table2[6M Return vs Nifty]))/_xlfn.STDEV.P(Table2[6M Return vs Nifty])</f>
        <v>-0.36509720869390017</v>
      </c>
      <c r="M531">
        <v>-1.0201591262290399</v>
      </c>
      <c r="N531">
        <f>(Table2[[#This Row],[1W Return vs Nifty]]-AVERAGE(Table2[1W Return vs Nifty]))/_xlfn.STDEV.P(Table2[1W Return vs Nifty])</f>
        <v>0.10964784265812028</v>
      </c>
      <c r="O531">
        <v>500.08</v>
      </c>
      <c r="P531">
        <v>495.06184148840799</v>
      </c>
      <c r="Q531">
        <v>468.53830049944798</v>
      </c>
      <c r="R531">
        <v>50.114259322803598</v>
      </c>
      <c r="S531">
        <f>(Table2[[#This Row],[Close Price]]-Table2[[#This Row],[20D EMA]])/Table2[[#This Row],[20D EMA]]</f>
        <v>1.5937450007998774E-2</v>
      </c>
      <c r="T531">
        <f>(Table2[[#This Row],[Close Price]]-Table2[[#This Row],[50D EMA]])/Table2[[#This Row],[50D EMA]]</f>
        <v>2.6235426411664046E-2</v>
      </c>
      <c r="U531">
        <f>(Table2[[#This Row],[Close Price]]-Table2[[#This Row],[200D EMA]])/Table2[[#This Row],[200D EMA]]</f>
        <v>8.4329711057631193E-2</v>
      </c>
      <c r="V531">
        <v>0.39157839640241898</v>
      </c>
      <c r="W531">
        <v>501.3</v>
      </c>
      <c r="X531">
        <v>514</v>
      </c>
      <c r="Y531">
        <v>495.55</v>
      </c>
      <c r="Z531">
        <v>525</v>
      </c>
      <c r="AA531">
        <v>444</v>
      </c>
      <c r="AB531">
        <v>526.70000000000005</v>
      </c>
      <c r="AC531">
        <f>(Table2[[#This Row],[Close Price]]/Table2[[#This Row],[Day Low]])-1</f>
        <v>1.3464991023339312E-2</v>
      </c>
      <c r="AD531">
        <f>(Table2[[#This Row],[Day High]]/Table2[[#This Row],[Close Price]])-1</f>
        <v>1.1711445723846081E-2</v>
      </c>
      <c r="AE531">
        <f>(Table2[[#This Row],[Close Price]]/Table2[[#This Row],[Current Week Low]])-1</f>
        <v>2.5224498032489162E-2</v>
      </c>
      <c r="AF531">
        <f>(Table2[[#This Row],[Current Week High]]/Table2[[#This Row],[Close Price]])-1</f>
        <v>3.3362857986418692E-2</v>
      </c>
      <c r="AG531">
        <f>(Table2[[#This Row],[Close Price]]/Table2[[#This Row],[Current Month Low]])-1</f>
        <v>0.14425675675675675</v>
      </c>
      <c r="AH531">
        <f>(Table2[[#This Row],[Current Month High]]/Table2[[#This Row],[Close Price]])-1</f>
        <v>3.6708985336089128E-2</v>
      </c>
      <c r="AI531">
        <v>11.62287176459</v>
      </c>
      <c r="AJ531">
        <v>48.530916532670602</v>
      </c>
      <c r="AK531" t="str">
        <f>IF(AND(Table2[[#This Row],[20D EMA]]&gt;Table2[[#This Row],[50D EMA]],Table2[[#This Row],[50D EMA]]&gt;Table2[[#This Row],[200D EMA]]),"Uptrend","Downtrend/NoTrend")</f>
        <v>Uptrend</v>
      </c>
      <c r="AL531">
        <v>0</v>
      </c>
      <c r="AM531">
        <v>0</v>
      </c>
      <c r="AN531">
        <v>-1.2</v>
      </c>
      <c r="AO531" t="s">
        <v>3034</v>
      </c>
      <c r="AP531">
        <v>-7.4652992587929998E-2</v>
      </c>
      <c r="AQ531">
        <f>(Table2[[#This Row],[Sharpe Ratio]]-AVERAGE(Table2[Sharpe Ratio]))/_xlfn.STDEV.P(Table2[Sharpe Ratio])</f>
        <v>-1.4924508577585098</v>
      </c>
      <c r="AR5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-2.4703152619374369</v>
      </c>
      <c r="AS531">
        <f>_xlfn.RANK.AVG(Table2[[#This Row],[1Y Return vs Nifty Z-Score]],Table2[1Y Return vs Nifty Z-Score])</f>
        <v>404</v>
      </c>
      <c r="AT531">
        <f>_xlfn.RANK.AVG(Table2[[#This Row],[6M Return vs Nifty Z-Score]],Table2[6M Return vs Nifty Z-Score])</f>
        <v>422</v>
      </c>
      <c r="AU531">
        <f>_xlfn.RANK.AVG(Table2[[#This Row],[Sharpe Ratio Z-Score]],Table2[Sharpe Ratio Z-Score])</f>
        <v>673</v>
      </c>
      <c r="AV531">
        <f>(Table2[[#This Row],[Rank 1Y]]+Table2[[#This Row],[Rank 6M]]+Table2[[#This Row],[Rank Sharpe]])/3</f>
        <v>499.66666666666669</v>
      </c>
    </row>
    <row r="532" spans="1:48" x14ac:dyDescent="0.3">
      <c r="A532" t="s">
        <v>743</v>
      </c>
      <c r="B532" t="s">
        <v>744</v>
      </c>
      <c r="C532" t="s">
        <v>2987</v>
      </c>
      <c r="D532" t="s">
        <v>303</v>
      </c>
      <c r="E532">
        <v>20518.94366352</v>
      </c>
      <c r="F532">
        <v>1832.8</v>
      </c>
      <c r="G532">
        <v>-2.1406895903977299</v>
      </c>
      <c r="H532">
        <f>(Table2[[#This Row],[1Y Return vs Nifty]]-AVERAGE(Table2[1Y Return vs Nifty]))/_xlfn.STDEV.P(Table2[1Y Return vs Nifty])</f>
        <v>-0.55743514133079319</v>
      </c>
      <c r="I532">
        <v>1.9177071535127199</v>
      </c>
      <c r="J532">
        <f>(Table2[[#This Row],[1M Return vs Nifty]]-AVERAGE(Table2[1M Return vs Nifty]))/_xlfn.STDEV.P(Table2[1M Return vs Nifty])</f>
        <v>-7.3002926555346417E-2</v>
      </c>
      <c r="K532">
        <v>-33.206870587912299</v>
      </c>
      <c r="L532">
        <f>(Table2[[#This Row],[6M Return vs Nifty]]-AVERAGE(Table2[6M Return vs Nifty]))/_xlfn.STDEV.P(Table2[6M Return vs Nifty])</f>
        <v>-1.3888924472991155</v>
      </c>
      <c r="M532">
        <v>-4.6123583457858803</v>
      </c>
      <c r="N532">
        <f>(Table2[[#This Row],[1W Return vs Nifty]]-AVERAGE(Table2[1W Return vs Nifty]))/_xlfn.STDEV.P(Table2[1W Return vs Nifty])</f>
        <v>-0.681549282127211</v>
      </c>
      <c r="O532">
        <v>1849.29</v>
      </c>
      <c r="P532">
        <v>1860.0506176286301</v>
      </c>
      <c r="Q532">
        <v>1833.8417074633001</v>
      </c>
      <c r="R532">
        <v>51.932415711085</v>
      </c>
      <c r="S532">
        <f>(Table2[[#This Row],[Close Price]]-Table2[[#This Row],[20D EMA]])/Table2[[#This Row],[20D EMA]]</f>
        <v>-8.916935688831935E-3</v>
      </c>
      <c r="T532">
        <f>(Table2[[#This Row],[Close Price]]-Table2[[#This Row],[50D EMA]])/Table2[[#This Row],[50D EMA]]</f>
        <v>-1.4650470998134362E-2</v>
      </c>
      <c r="U532">
        <f>(Table2[[#This Row],[Close Price]]-Table2[[#This Row],[200D EMA]])/Table2[[#This Row],[200D EMA]]</f>
        <v>-5.6804655443302304E-4</v>
      </c>
      <c r="V532">
        <v>0.67047866301880998</v>
      </c>
      <c r="W532">
        <v>1828</v>
      </c>
      <c r="X532">
        <v>1884.35</v>
      </c>
      <c r="Y532">
        <v>1828</v>
      </c>
      <c r="Z532">
        <v>1904.35</v>
      </c>
      <c r="AA532">
        <v>1671.05</v>
      </c>
      <c r="AB532">
        <v>1936</v>
      </c>
      <c r="AC532">
        <f>(Table2[[#This Row],[Close Price]]/Table2[[#This Row],[Day Low]])-1</f>
        <v>2.6258205689277947E-3</v>
      </c>
      <c r="AD532">
        <f>(Table2[[#This Row],[Day High]]/Table2[[#This Row],[Close Price]])-1</f>
        <v>2.8126364033173257E-2</v>
      </c>
      <c r="AE532">
        <f>(Table2[[#This Row],[Close Price]]/Table2[[#This Row],[Current Week Low]])-1</f>
        <v>2.6258205689277947E-3</v>
      </c>
      <c r="AF532">
        <f>(Table2[[#This Row],[Current Week High]]/Table2[[#This Row],[Close Price]])-1</f>
        <v>3.9038629419467563E-2</v>
      </c>
      <c r="AG532">
        <f>(Table2[[#This Row],[Close Price]]/Table2[[#This Row],[Current Month Low]])-1</f>
        <v>9.6795428024296193E-2</v>
      </c>
      <c r="AH532">
        <f>(Table2[[#This Row],[Current Month High]]/Table2[[#This Row],[Close Price]])-1</f>
        <v>5.6307289393278115E-2</v>
      </c>
      <c r="AI532">
        <v>34.1635748581405</v>
      </c>
      <c r="AJ532">
        <v>31.657208533869699</v>
      </c>
      <c r="AK532" t="str">
        <f>IF(AND(Table2[[#This Row],[20D EMA]]&gt;Table2[[#This Row],[50D EMA]],Table2[[#This Row],[50D EMA]]&gt;Table2[[#This Row],[200D EMA]]),"Uptrend","Downtrend/NoTrend")</f>
        <v>Downtrend/NoTrend</v>
      </c>
      <c r="AL532">
        <v>-0.15</v>
      </c>
      <c r="AM532" t="s">
        <v>3034</v>
      </c>
      <c r="AN532">
        <v>-4.78</v>
      </c>
      <c r="AO532" t="s">
        <v>3034</v>
      </c>
      <c r="AP532">
        <v>7.4530524477870994E-2</v>
      </c>
      <c r="AQ532">
        <f>(Table2[[#This Row],[Sharpe Ratio]]-AVERAGE(Table2[Sharpe Ratio]))/_xlfn.STDEV.P(Table2[Sharpe Ratio])</f>
        <v>0.19647881695458069</v>
      </c>
      <c r="AR5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2">
        <f>_xlfn.RANK.AVG(Table2[[#This Row],[1Y Return vs Nifty Z-Score]],Table2[1Y Return vs Nifty Z-Score])</f>
        <v>512</v>
      </c>
      <c r="AT532">
        <f>_xlfn.RANK.AVG(Table2[[#This Row],[6M Return vs Nifty Z-Score]],Table2[6M Return vs Nifty Z-Score])</f>
        <v>708</v>
      </c>
      <c r="AU532">
        <f>_xlfn.RANK.AVG(Table2[[#This Row],[Sharpe Ratio Z-Score]],Table2[Sharpe Ratio Z-Score])</f>
        <v>280</v>
      </c>
      <c r="AV532">
        <f>(Table2[[#This Row],[Rank 1Y]]+Table2[[#This Row],[Rank 6M]]+Table2[[#This Row],[Rank Sharpe]])/3</f>
        <v>500</v>
      </c>
    </row>
    <row r="533" spans="1:48" x14ac:dyDescent="0.3">
      <c r="A533" t="s">
        <v>435</v>
      </c>
      <c r="B533" t="s">
        <v>436</v>
      </c>
      <c r="C533" t="s">
        <v>2987</v>
      </c>
      <c r="D533" t="s">
        <v>303</v>
      </c>
      <c r="E533">
        <v>51165.335826379996</v>
      </c>
      <c r="F533">
        <v>4845.7</v>
      </c>
      <c r="G533">
        <v>-0.60207517414525202</v>
      </c>
      <c r="H533">
        <f>(Table2[[#This Row],[1Y Return vs Nifty]]-AVERAGE(Table2[1Y Return vs Nifty]))/_xlfn.STDEV.P(Table2[1Y Return vs Nifty])</f>
        <v>-0.53918699609631737</v>
      </c>
      <c r="I533">
        <v>0.876553282168262</v>
      </c>
      <c r="J533">
        <f>(Table2[[#This Row],[1M Return vs Nifty]]-AVERAGE(Table2[1M Return vs Nifty]))/_xlfn.STDEV.P(Table2[1M Return vs Nifty])</f>
        <v>-0.17341919246667317</v>
      </c>
      <c r="K533">
        <v>-18.0899874710292</v>
      </c>
      <c r="L533">
        <f>(Table2[[#This Row],[6M Return vs Nifty]]-AVERAGE(Table2[6M Return vs Nifty]))/_xlfn.STDEV.P(Table2[6M Return vs Nifty])</f>
        <v>-0.93037899824180748</v>
      </c>
      <c r="M533">
        <v>-2.62806700637358</v>
      </c>
      <c r="N533">
        <f>(Table2[[#This Row],[1W Return vs Nifty]]-AVERAGE(Table2[1W Return vs Nifty]))/_xlfn.STDEV.P(Table2[1W Return vs Nifty])</f>
        <v>-0.24450069252445275</v>
      </c>
      <c r="O533">
        <v>4785.18</v>
      </c>
      <c r="P533">
        <v>4827.4237530394803</v>
      </c>
      <c r="Q533">
        <v>4825.4151471730402</v>
      </c>
      <c r="R533">
        <v>56.490499359395102</v>
      </c>
      <c r="S533">
        <f>(Table2[[#This Row],[Close Price]]-Table2[[#This Row],[20D EMA]])/Table2[[#This Row],[20D EMA]]</f>
        <v>1.2647382125646166E-2</v>
      </c>
      <c r="T533">
        <f>(Table2[[#This Row],[Close Price]]-Table2[[#This Row],[50D EMA]])/Table2[[#This Row],[50D EMA]]</f>
        <v>3.7859214138829837E-3</v>
      </c>
      <c r="U533">
        <f>(Table2[[#This Row],[Close Price]]-Table2[[#This Row],[200D EMA]])/Table2[[#This Row],[200D EMA]]</f>
        <v>4.2037528810020602E-3</v>
      </c>
      <c r="V533">
        <v>0.71475750266198301</v>
      </c>
      <c r="W533">
        <v>4825</v>
      </c>
      <c r="X533">
        <v>4869.95</v>
      </c>
      <c r="Y533">
        <v>4800.05</v>
      </c>
      <c r="Z533">
        <v>4893.2</v>
      </c>
      <c r="AA533">
        <v>4200</v>
      </c>
      <c r="AB533">
        <v>5020</v>
      </c>
      <c r="AC533">
        <f>(Table2[[#This Row],[Close Price]]/Table2[[#This Row],[Day Low]])-1</f>
        <v>4.2901554404144449E-3</v>
      </c>
      <c r="AD533">
        <f>(Table2[[#This Row],[Day High]]/Table2[[#This Row],[Close Price]])-1</f>
        <v>5.0044369234578667E-3</v>
      </c>
      <c r="AE533">
        <f>(Table2[[#This Row],[Close Price]]/Table2[[#This Row],[Current Week Low]])-1</f>
        <v>9.5103176008581869E-3</v>
      </c>
      <c r="AF533">
        <f>(Table2[[#This Row],[Current Week High]]/Table2[[#This Row],[Close Price]])-1</f>
        <v>9.802505313989629E-3</v>
      </c>
      <c r="AG533">
        <f>(Table2[[#This Row],[Close Price]]/Table2[[#This Row],[Current Month Low]])-1</f>
        <v>0.15373809523809512</v>
      </c>
      <c r="AH533">
        <f>(Table2[[#This Row],[Current Month High]]/Table2[[#This Row],[Close Price]])-1</f>
        <v>3.5970035289019098E-2</v>
      </c>
      <c r="AI533">
        <v>21.207462286150601</v>
      </c>
      <c r="AJ533">
        <v>29.038013447839599</v>
      </c>
      <c r="AK533" t="str">
        <f>IF(AND(Table2[[#This Row],[20D EMA]]&gt;Table2[[#This Row],[50D EMA]],Table2[[#This Row],[50D EMA]]&gt;Table2[[#This Row],[200D EMA]]),"Uptrend","Downtrend/NoTrend")</f>
        <v>Downtrend/NoTrend</v>
      </c>
      <c r="AL533">
        <v>-0.17</v>
      </c>
      <c r="AM533" t="s">
        <v>3034</v>
      </c>
      <c r="AN533">
        <v>0.96</v>
      </c>
      <c r="AO533" t="s">
        <v>3033</v>
      </c>
      <c r="AP533">
        <v>4.4071864820550997E-2</v>
      </c>
      <c r="AQ533">
        <f>(Table2[[#This Row],[Sharpe Ratio]]-AVERAGE(Table2[Sharpe Ratio]))/_xlfn.STDEV.P(Table2[Sharpe Ratio])</f>
        <v>-0.14834838084197097</v>
      </c>
      <c r="AR5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3">
        <f>_xlfn.RANK.AVG(Table2[[#This Row],[1Y Return vs Nifty Z-Score]],Table2[1Y Return vs Nifty Z-Score])</f>
        <v>499</v>
      </c>
      <c r="AT533">
        <f>_xlfn.RANK.AVG(Table2[[#This Row],[6M Return vs Nifty Z-Score]],Table2[6M Return vs Nifty Z-Score])</f>
        <v>627</v>
      </c>
      <c r="AU533">
        <f>_xlfn.RANK.AVG(Table2[[#This Row],[Sharpe Ratio Z-Score]],Table2[Sharpe Ratio Z-Score])</f>
        <v>384</v>
      </c>
      <c r="AV533">
        <f>(Table2[[#This Row],[Rank 1Y]]+Table2[[#This Row],[Rank 6M]]+Table2[[#This Row],[Rank Sharpe]])/3</f>
        <v>503.33333333333331</v>
      </c>
    </row>
    <row r="534" spans="1:48" x14ac:dyDescent="0.3">
      <c r="A534" t="s">
        <v>1091</v>
      </c>
      <c r="B534" t="s">
        <v>1092</v>
      </c>
      <c r="C534" t="s">
        <v>2990</v>
      </c>
      <c r="D534" t="s">
        <v>987</v>
      </c>
      <c r="E534">
        <v>10963.850820722901</v>
      </c>
      <c r="F534">
        <v>50.43</v>
      </c>
      <c r="G534">
        <v>-11.502579493284699</v>
      </c>
      <c r="H534">
        <f>(Table2[[#This Row],[1Y Return vs Nifty]]-AVERAGE(Table2[1Y Return vs Nifty]))/_xlfn.STDEV.P(Table2[1Y Return vs Nifty])</f>
        <v>-0.66846824021020756</v>
      </c>
      <c r="I534">
        <v>18.671536723466101</v>
      </c>
      <c r="J534">
        <f>(Table2[[#This Row],[1M Return vs Nifty]]-AVERAGE(Table2[1M Return vs Nifty]))/_xlfn.STDEV.P(Table2[1M Return vs Nifty])</f>
        <v>1.5428552587069668</v>
      </c>
      <c r="K534">
        <v>-3.6799399510564301</v>
      </c>
      <c r="L534">
        <f>(Table2[[#This Row],[6M Return vs Nifty]]-AVERAGE(Table2[6M Return vs Nifty]))/_xlfn.STDEV.P(Table2[6M Return vs Nifty])</f>
        <v>-0.49330473244403522</v>
      </c>
      <c r="M534">
        <v>5.8122448545671004</v>
      </c>
      <c r="N534">
        <f>(Table2[[#This Row],[1W Return vs Nifty]]-AVERAGE(Table2[1W Return vs Nifty]))/_xlfn.STDEV.P(Table2[1W Return vs Nifty])</f>
        <v>1.6145138187842032</v>
      </c>
      <c r="O534">
        <v>47.03</v>
      </c>
      <c r="P534">
        <v>44.992302704647798</v>
      </c>
      <c r="Q534">
        <v>45.879028156546603</v>
      </c>
      <c r="R534">
        <v>71.087408032463699</v>
      </c>
      <c r="S534">
        <f>(Table2[[#This Row],[Close Price]]-Table2[[#This Row],[20D EMA]])/Table2[[#This Row],[20D EMA]]</f>
        <v>7.2294280246651035E-2</v>
      </c>
      <c r="T534">
        <f>(Table2[[#This Row],[Close Price]]-Table2[[#This Row],[50D EMA]])/Table2[[#This Row],[50D EMA]]</f>
        <v>0.12085839062401392</v>
      </c>
      <c r="U534">
        <f>(Table2[[#This Row],[Close Price]]-Table2[[#This Row],[200D EMA]])/Table2[[#This Row],[200D EMA]]</f>
        <v>9.9195035865292325E-2</v>
      </c>
      <c r="V534">
        <v>4.0879155706980903</v>
      </c>
      <c r="W534">
        <v>50.09</v>
      </c>
      <c r="X534">
        <v>51.95</v>
      </c>
      <c r="Y534">
        <v>49.54</v>
      </c>
      <c r="Z534">
        <v>52.3</v>
      </c>
      <c r="AA534">
        <v>36.549999999999997</v>
      </c>
      <c r="AB534">
        <v>53.35</v>
      </c>
      <c r="AC534">
        <f>(Table2[[#This Row],[Close Price]]/Table2[[#This Row],[Day Low]])-1</f>
        <v>6.7877819924135885E-3</v>
      </c>
      <c r="AD534">
        <f>(Table2[[#This Row],[Day High]]/Table2[[#This Row],[Close Price]])-1</f>
        <v>3.0140789212770303E-2</v>
      </c>
      <c r="AE534">
        <f>(Table2[[#This Row],[Close Price]]/Table2[[#This Row],[Current Week Low]])-1</f>
        <v>1.7965280581348386E-2</v>
      </c>
      <c r="AF534">
        <f>(Table2[[#This Row],[Current Week High]]/Table2[[#This Row],[Close Price]])-1</f>
        <v>3.7081102518342179E-2</v>
      </c>
      <c r="AG534">
        <f>(Table2[[#This Row],[Close Price]]/Table2[[#This Row],[Current Month Low]])-1</f>
        <v>0.37975376196990429</v>
      </c>
      <c r="AH534">
        <f>(Table2[[#This Row],[Current Month High]]/Table2[[#This Row],[Close Price]])-1</f>
        <v>5.7902042435058476E-2</v>
      </c>
      <c r="AI534">
        <v>13.523696212571799</v>
      </c>
      <c r="AJ534">
        <v>37.975376196990403</v>
      </c>
      <c r="AK534" t="str">
        <f>IF(AND(Table2[[#This Row],[20D EMA]]&gt;Table2[[#This Row],[50D EMA]],Table2[[#This Row],[50D EMA]]&gt;Table2[[#This Row],[200D EMA]]),"Uptrend","Downtrend/NoTrend")</f>
        <v>Downtrend/NoTrend</v>
      </c>
      <c r="AL534">
        <v>0.1</v>
      </c>
      <c r="AM534" t="s">
        <v>3033</v>
      </c>
      <c r="AN534">
        <v>17.28</v>
      </c>
      <c r="AO534" t="s">
        <v>3033</v>
      </c>
      <c r="AP534">
        <v>1.3934198429831001E-2</v>
      </c>
      <c r="AQ534">
        <f>(Table2[[#This Row],[Sharpe Ratio]]-AVERAGE(Table2[Sharpe Ratio]))/_xlfn.STDEV.P(Table2[Sharpe Ratio])</f>
        <v>-0.48954156421114653</v>
      </c>
      <c r="AR5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4">
        <f>_xlfn.RANK.AVG(Table2[[#This Row],[1Y Return vs Nifty Z-Score]],Table2[1Y Return vs Nifty Z-Score])</f>
        <v>567</v>
      </c>
      <c r="AT534">
        <f>_xlfn.RANK.AVG(Table2[[#This Row],[6M Return vs Nifty Z-Score]],Table2[6M Return vs Nifty Z-Score])</f>
        <v>468</v>
      </c>
      <c r="AU534">
        <f>_xlfn.RANK.AVG(Table2[[#This Row],[Sharpe Ratio Z-Score]],Table2[Sharpe Ratio Z-Score])</f>
        <v>477</v>
      </c>
      <c r="AV534">
        <f>(Table2[[#This Row],[Rank 1Y]]+Table2[[#This Row],[Rank 6M]]+Table2[[#This Row],[Rank Sharpe]])/3</f>
        <v>504</v>
      </c>
    </row>
    <row r="535" spans="1:48" x14ac:dyDescent="0.3">
      <c r="A535" t="s">
        <v>687</v>
      </c>
      <c r="B535" t="s">
        <v>688</v>
      </c>
      <c r="C535" t="s">
        <v>3002</v>
      </c>
      <c r="D535" t="s">
        <v>284</v>
      </c>
      <c r="E535">
        <v>23996.431258199998</v>
      </c>
      <c r="F535">
        <v>483</v>
      </c>
      <c r="G535">
        <v>-16.474484016417701</v>
      </c>
      <c r="H535">
        <f>(Table2[[#This Row],[1Y Return vs Nifty]]-AVERAGE(Table2[1Y Return vs Nifty]))/_xlfn.STDEV.P(Table2[1Y Return vs Nifty])</f>
        <v>-0.72743560387956641</v>
      </c>
      <c r="I535">
        <v>3.3389474377519002</v>
      </c>
      <c r="J535">
        <f>(Table2[[#This Row],[1M Return vs Nifty]]-AVERAGE(Table2[1M Return vs Nifty]))/_xlfn.STDEV.P(Table2[1M Return vs Nifty])</f>
        <v>6.4071569572454787E-2</v>
      </c>
      <c r="K535">
        <v>8.6190535821886094</v>
      </c>
      <c r="L535">
        <f>(Table2[[#This Row],[6M Return vs Nifty]]-AVERAGE(Table2[6M Return vs Nifty]))/_xlfn.STDEV.P(Table2[6M Return vs Nifty])</f>
        <v>-0.1202613013835953</v>
      </c>
      <c r="M535">
        <v>-1.9660936547496599</v>
      </c>
      <c r="N535">
        <f>(Table2[[#This Row],[1W Return vs Nifty]]-AVERAGE(Table2[1W Return vs Nifty]))/_xlfn.STDEV.P(Table2[1W Return vs Nifty])</f>
        <v>-9.8698252159252625E-2</v>
      </c>
      <c r="O535">
        <v>475.09</v>
      </c>
      <c r="P535">
        <v>445.44188751685101</v>
      </c>
      <c r="Q535">
        <v>414.860658124434</v>
      </c>
      <c r="R535">
        <v>49.625492730799699</v>
      </c>
      <c r="S535">
        <f>(Table2[[#This Row],[Close Price]]-Table2[[#This Row],[20D EMA]])/Table2[[#This Row],[20D EMA]]</f>
        <v>1.6649476941211192E-2</v>
      </c>
      <c r="T535">
        <f>(Table2[[#This Row],[Close Price]]-Table2[[#This Row],[50D EMA]])/Table2[[#This Row],[50D EMA]]</f>
        <v>8.4316525983938073E-2</v>
      </c>
      <c r="U535">
        <f>(Table2[[#This Row],[Close Price]]-Table2[[#This Row],[200D EMA]])/Table2[[#This Row],[200D EMA]]</f>
        <v>0.1642463331751457</v>
      </c>
      <c r="V535">
        <v>1.01938844623971</v>
      </c>
      <c r="W535">
        <v>478.7</v>
      </c>
      <c r="X535">
        <v>487.9</v>
      </c>
      <c r="Y535">
        <v>478.7</v>
      </c>
      <c r="Z535">
        <v>497.55</v>
      </c>
      <c r="AA535">
        <v>426.8</v>
      </c>
      <c r="AB535">
        <v>510.75</v>
      </c>
      <c r="AC535">
        <f>(Table2[[#This Row],[Close Price]]/Table2[[#This Row],[Day Low]])-1</f>
        <v>8.9826613745560557E-3</v>
      </c>
      <c r="AD535">
        <f>(Table2[[#This Row],[Day High]]/Table2[[#This Row],[Close Price]])-1</f>
        <v>1.0144927536231751E-2</v>
      </c>
      <c r="AE535">
        <f>(Table2[[#This Row],[Close Price]]/Table2[[#This Row],[Current Week Low]])-1</f>
        <v>8.9826613745560557E-3</v>
      </c>
      <c r="AF535">
        <f>(Table2[[#This Row],[Current Week High]]/Table2[[#This Row],[Close Price]])-1</f>
        <v>3.0124223602484568E-2</v>
      </c>
      <c r="AG535">
        <f>(Table2[[#This Row],[Close Price]]/Table2[[#This Row],[Current Month Low]])-1</f>
        <v>0.13167760074976576</v>
      </c>
      <c r="AH535">
        <f>(Table2[[#This Row],[Current Month High]]/Table2[[#This Row],[Close Price]])-1</f>
        <v>5.7453416149068293E-2</v>
      </c>
      <c r="AI535">
        <v>5.7453416149068204</v>
      </c>
      <c r="AJ535">
        <v>43.707229991074001</v>
      </c>
      <c r="AK535" t="str">
        <f>IF(AND(Table2[[#This Row],[20D EMA]]&gt;Table2[[#This Row],[50D EMA]],Table2[[#This Row],[50D EMA]]&gt;Table2[[#This Row],[200D EMA]]),"Uptrend","Downtrend/NoTrend")</f>
        <v>Uptrend</v>
      </c>
      <c r="AL535">
        <v>0.25</v>
      </c>
      <c r="AM535" t="s">
        <v>3033</v>
      </c>
      <c r="AN535">
        <v>0.04</v>
      </c>
      <c r="AO535" t="s">
        <v>3033</v>
      </c>
      <c r="AP535">
        <v>-1.2851850172936E-2</v>
      </c>
      <c r="AQ535">
        <f>(Table2[[#This Row],[Sharpe Ratio]]-AVERAGE(Table2[Sharpe Ratio]))/_xlfn.STDEV.P(Table2[Sharpe Ratio])</f>
        <v>-0.79279056412288762</v>
      </c>
      <c r="AR5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-1.6751141519728472</v>
      </c>
      <c r="AS535">
        <f>_xlfn.RANK.AVG(Table2[[#This Row],[1Y Return vs Nifty Z-Score]],Table2[1Y Return vs Nifty Z-Score])</f>
        <v>590</v>
      </c>
      <c r="AT535">
        <f>_xlfn.RANK.AVG(Table2[[#This Row],[6M Return vs Nifty Z-Score]],Table2[6M Return vs Nifty Z-Score])</f>
        <v>344</v>
      </c>
      <c r="AU535">
        <f>_xlfn.RANK.AVG(Table2[[#This Row],[Sharpe Ratio Z-Score]],Table2[Sharpe Ratio Z-Score])</f>
        <v>581</v>
      </c>
      <c r="AV535">
        <f>(Table2[[#This Row],[Rank 1Y]]+Table2[[#This Row],[Rank 6M]]+Table2[[#This Row],[Rank Sharpe]])/3</f>
        <v>505</v>
      </c>
    </row>
    <row r="536" spans="1:48" x14ac:dyDescent="0.3">
      <c r="A536" t="s">
        <v>1271</v>
      </c>
      <c r="B536" t="s">
        <v>1272</v>
      </c>
      <c r="C536" t="s">
        <v>3004</v>
      </c>
      <c r="D536" t="s">
        <v>1116</v>
      </c>
      <c r="E536">
        <v>8465.6257246339992</v>
      </c>
      <c r="F536">
        <v>81.09</v>
      </c>
      <c r="G536">
        <v>0.40352922753117298</v>
      </c>
      <c r="H536">
        <f>(Table2[[#This Row],[1Y Return vs Nifty]]-AVERAGE(Table2[1Y Return vs Nifty]))/_xlfn.STDEV.P(Table2[1Y Return vs Nifty])</f>
        <v>-0.52726041138712521</v>
      </c>
      <c r="I536">
        <v>-7.1329970660975404</v>
      </c>
      <c r="J536">
        <f>(Table2[[#This Row],[1M Return vs Nifty]]-AVERAGE(Table2[1M Return vs Nifty]))/_xlfn.STDEV.P(Table2[1M Return vs Nifty])</f>
        <v>-0.94591705252171732</v>
      </c>
      <c r="K536">
        <v>-20.0551697490984</v>
      </c>
      <c r="L536">
        <f>(Table2[[#This Row],[6M Return vs Nifty]]-AVERAGE(Table2[6M Return vs Nifty]))/_xlfn.STDEV.P(Table2[6M Return vs Nifty])</f>
        <v>-0.98998536665630332</v>
      </c>
      <c r="M536">
        <v>-5.4670009886633002</v>
      </c>
      <c r="N536">
        <f>(Table2[[#This Row],[1W Return vs Nifty]]-AVERAGE(Table2[1W Return vs Nifty]))/_xlfn.STDEV.P(Table2[1W Return vs Nifty])</f>
        <v>-0.86978795165372214</v>
      </c>
      <c r="O536">
        <v>82</v>
      </c>
      <c r="P536">
        <v>83.906670451233396</v>
      </c>
      <c r="Q536">
        <v>85.383215672107397</v>
      </c>
      <c r="R536">
        <v>40.065134680357303</v>
      </c>
      <c r="S536">
        <f>(Table2[[#This Row],[Close Price]]-Table2[[#This Row],[20D EMA]])/Table2[[#This Row],[20D EMA]]</f>
        <v>-1.1097560975609714E-2</v>
      </c>
      <c r="T536">
        <f>(Table2[[#This Row],[Close Price]]-Table2[[#This Row],[50D EMA]])/Table2[[#This Row],[50D EMA]]</f>
        <v>-3.3569088560967783E-2</v>
      </c>
      <c r="U536">
        <f>(Table2[[#This Row],[Close Price]]-Table2[[#This Row],[200D EMA]])/Table2[[#This Row],[200D EMA]]</f>
        <v>-5.0281728537777265E-2</v>
      </c>
      <c r="V536">
        <v>1.5355515709429499</v>
      </c>
      <c r="W536">
        <v>80.31</v>
      </c>
      <c r="X536">
        <v>82.15</v>
      </c>
      <c r="Y536">
        <v>80.31</v>
      </c>
      <c r="Z536">
        <v>84.74</v>
      </c>
      <c r="AA536">
        <v>72.05</v>
      </c>
      <c r="AB536">
        <v>86.98</v>
      </c>
      <c r="AC536">
        <f>(Table2[[#This Row],[Close Price]]/Table2[[#This Row],[Day Low]])-1</f>
        <v>9.7123645872245756E-3</v>
      </c>
      <c r="AD536">
        <f>(Table2[[#This Row],[Day High]]/Table2[[#This Row],[Close Price]])-1</f>
        <v>1.3071895424836555E-2</v>
      </c>
      <c r="AE536">
        <f>(Table2[[#This Row],[Close Price]]/Table2[[#This Row],[Current Week Low]])-1</f>
        <v>9.7123645872245756E-3</v>
      </c>
      <c r="AF536">
        <f>(Table2[[#This Row],[Current Week High]]/Table2[[#This Row],[Close Price]])-1</f>
        <v>4.5011715377974992E-2</v>
      </c>
      <c r="AG536">
        <f>(Table2[[#This Row],[Close Price]]/Table2[[#This Row],[Current Month Low]])-1</f>
        <v>0.12546842470506592</v>
      </c>
      <c r="AH536">
        <f>(Table2[[#This Row],[Current Month High]]/Table2[[#This Row],[Close Price]])-1</f>
        <v>7.2635343445554224E-2</v>
      </c>
      <c r="AI536">
        <v>67.344925391540201</v>
      </c>
      <c r="AJ536">
        <v>41.889763779527499</v>
      </c>
      <c r="AK536" t="str">
        <f>IF(AND(Table2[[#This Row],[20D EMA]]&gt;Table2[[#This Row],[50D EMA]],Table2[[#This Row],[50D EMA]]&gt;Table2[[#This Row],[200D EMA]]),"Uptrend","Downtrend/NoTrend")</f>
        <v>Downtrend/NoTrend</v>
      </c>
      <c r="AL536">
        <v>-0.16</v>
      </c>
      <c r="AM536" t="s">
        <v>3034</v>
      </c>
      <c r="AN536">
        <v>0.23</v>
      </c>
      <c r="AO536" t="s">
        <v>3033</v>
      </c>
      <c r="AP536">
        <v>4.2683603626537003E-2</v>
      </c>
      <c r="AQ536">
        <f>(Table2[[#This Row],[Sharpe Ratio]]-AVERAGE(Table2[Sharpe Ratio]))/_xlfn.STDEV.P(Table2[Sharpe Ratio])</f>
        <v>-0.16406510057709214</v>
      </c>
      <c r="AR5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6">
        <f>_xlfn.RANK.AVG(Table2[[#This Row],[1Y Return vs Nifty Z-Score]],Table2[1Y Return vs Nifty Z-Score])</f>
        <v>493</v>
      </c>
      <c r="AT536">
        <f>_xlfn.RANK.AVG(Table2[[#This Row],[6M Return vs Nifty Z-Score]],Table2[6M Return vs Nifty Z-Score])</f>
        <v>643</v>
      </c>
      <c r="AU536">
        <f>_xlfn.RANK.AVG(Table2[[#This Row],[Sharpe Ratio Z-Score]],Table2[Sharpe Ratio Z-Score])</f>
        <v>386</v>
      </c>
      <c r="AV536">
        <f>(Table2[[#This Row],[Rank 1Y]]+Table2[[#This Row],[Rank 6M]]+Table2[[#This Row],[Rank Sharpe]])/3</f>
        <v>507.33333333333331</v>
      </c>
    </row>
    <row r="537" spans="1:48" x14ac:dyDescent="0.3">
      <c r="A537" t="s">
        <v>1220</v>
      </c>
      <c r="B537" t="s">
        <v>1221</v>
      </c>
      <c r="C537" t="s">
        <v>3002</v>
      </c>
      <c r="D537" t="s">
        <v>376</v>
      </c>
      <c r="E537">
        <v>8890.5013460199898</v>
      </c>
      <c r="F537">
        <v>546.35</v>
      </c>
      <c r="G537">
        <v>-3.55849577540332</v>
      </c>
      <c r="H537">
        <f>(Table2[[#This Row],[1Y Return vs Nifty]]-AVERAGE(Table2[1Y Return vs Nifty]))/_xlfn.STDEV.P(Table2[1Y Return vs Nifty])</f>
        <v>-0.57425048694632175</v>
      </c>
      <c r="I537">
        <v>15.463683828697301</v>
      </c>
      <c r="J537">
        <f>(Table2[[#This Row],[1M Return vs Nifty]]-AVERAGE(Table2[1M Return vs Nifty]))/_xlfn.STDEV.P(Table2[1M Return vs Nifty])</f>
        <v>1.2334671671374047</v>
      </c>
      <c r="K537">
        <v>-2.6814600565364199</v>
      </c>
      <c r="L537">
        <f>(Table2[[#This Row],[6M Return vs Nifty]]-AVERAGE(Table2[6M Return vs Nifty]))/_xlfn.STDEV.P(Table2[6M Return vs Nifty])</f>
        <v>-0.46301962296009402</v>
      </c>
      <c r="M537">
        <v>-7.3441935245353802</v>
      </c>
      <c r="N537">
        <f>(Table2[[#This Row],[1W Return vs Nifty]]-AVERAGE(Table2[1W Return vs Nifty]))/_xlfn.STDEV.P(Table2[1W Return vs Nifty])</f>
        <v>-1.2832475752081483</v>
      </c>
      <c r="O537">
        <v>539.5</v>
      </c>
      <c r="P537">
        <v>510.00675844000898</v>
      </c>
      <c r="Q537">
        <v>480.13170304876502</v>
      </c>
      <c r="R537">
        <v>56.225625681005603</v>
      </c>
      <c r="S537">
        <f>(Table2[[#This Row],[Close Price]]-Table2[[#This Row],[20D EMA]])/Table2[[#This Row],[20D EMA]]</f>
        <v>1.2696941612604306E-2</v>
      </c>
      <c r="T537">
        <f>(Table2[[#This Row],[Close Price]]-Table2[[#This Row],[50D EMA]])/Table2[[#This Row],[50D EMA]]</f>
        <v>7.1260313630267358E-2</v>
      </c>
      <c r="U537">
        <f>(Table2[[#This Row],[Close Price]]-Table2[[#This Row],[200D EMA]])/Table2[[#This Row],[200D EMA]]</f>
        <v>0.13791694347771383</v>
      </c>
      <c r="V537">
        <v>3.0006346801763102</v>
      </c>
      <c r="W537">
        <v>535</v>
      </c>
      <c r="X537">
        <v>567</v>
      </c>
      <c r="Y537">
        <v>535</v>
      </c>
      <c r="Z537">
        <v>578</v>
      </c>
      <c r="AA537">
        <v>402.8</v>
      </c>
      <c r="AB537">
        <v>633.9</v>
      </c>
      <c r="AC537">
        <f>(Table2[[#This Row],[Close Price]]/Table2[[#This Row],[Day Low]])-1</f>
        <v>2.1214953271028181E-2</v>
      </c>
      <c r="AD537">
        <f>(Table2[[#This Row],[Day High]]/Table2[[#This Row],[Close Price]])-1</f>
        <v>3.7796284433055716E-2</v>
      </c>
      <c r="AE537">
        <f>(Table2[[#This Row],[Close Price]]/Table2[[#This Row],[Current Week Low]])-1</f>
        <v>2.1214953271028181E-2</v>
      </c>
      <c r="AF537">
        <f>(Table2[[#This Row],[Current Week High]]/Table2[[#This Row],[Close Price]])-1</f>
        <v>5.7929898416765768E-2</v>
      </c>
      <c r="AG537">
        <f>(Table2[[#This Row],[Close Price]]/Table2[[#This Row],[Current Month Low]])-1</f>
        <v>0.3563803376365442</v>
      </c>
      <c r="AH537">
        <f>(Table2[[#This Row],[Current Month High]]/Table2[[#This Row],[Close Price]])-1</f>
        <v>0.16024526402489236</v>
      </c>
      <c r="AI537">
        <v>16.024526402489201</v>
      </c>
      <c r="AJ537">
        <v>35.638033763654398</v>
      </c>
      <c r="AK537" t="str">
        <f>IF(AND(Table2[[#This Row],[20D EMA]]&gt;Table2[[#This Row],[50D EMA]],Table2[[#This Row],[50D EMA]]&gt;Table2[[#This Row],[200D EMA]]),"Uptrend","Downtrend/NoTrend")</f>
        <v>Uptrend</v>
      </c>
      <c r="AL537">
        <v>0.1</v>
      </c>
      <c r="AM537" t="s">
        <v>3033</v>
      </c>
      <c r="AN537">
        <v>11.23</v>
      </c>
      <c r="AO537" t="s">
        <v>3033</v>
      </c>
      <c r="AP537">
        <v>-1.875257645723E-3</v>
      </c>
      <c r="AQ537">
        <f>(Table2[[#This Row],[Sharpe Ratio]]-AVERAGE(Table2[Sharpe Ratio]))/_xlfn.STDEV.P(Table2[Sharpe Ratio])</f>
        <v>-0.66852286209339962</v>
      </c>
      <c r="AR5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-1.7555733800705589</v>
      </c>
      <c r="AS537">
        <f>_xlfn.RANK.AVG(Table2[[#This Row],[1Y Return vs Nifty Z-Score]],Table2[1Y Return vs Nifty Z-Score])</f>
        <v>520</v>
      </c>
      <c r="AT537">
        <f>_xlfn.RANK.AVG(Table2[[#This Row],[6M Return vs Nifty Z-Score]],Table2[6M Return vs Nifty Z-Score])</f>
        <v>454</v>
      </c>
      <c r="AU537">
        <f>_xlfn.RANK.AVG(Table2[[#This Row],[Sharpe Ratio Z-Score]],Table2[Sharpe Ratio Z-Score])</f>
        <v>548</v>
      </c>
      <c r="AV537">
        <f>(Table2[[#This Row],[Rank 1Y]]+Table2[[#This Row],[Rank 6M]]+Table2[[#This Row],[Rank Sharpe]])/3</f>
        <v>507.33333333333331</v>
      </c>
    </row>
    <row r="538" spans="1:48" x14ac:dyDescent="0.3">
      <c r="A538" t="s">
        <v>1137</v>
      </c>
      <c r="B538" t="s">
        <v>1138</v>
      </c>
      <c r="C538" t="s">
        <v>3002</v>
      </c>
      <c r="D538" t="s">
        <v>373</v>
      </c>
      <c r="E538">
        <v>10207.234544595</v>
      </c>
      <c r="F538">
        <v>694.35</v>
      </c>
      <c r="G538">
        <v>-7.6955512461731299</v>
      </c>
      <c r="H538">
        <f>(Table2[[#This Row],[1Y Return vs Nifty]]-AVERAGE(Table2[1Y Return vs Nifty]))/_xlfn.STDEV.P(Table2[1Y Return vs Nifty])</f>
        <v>-0.62331644413237608</v>
      </c>
      <c r="I538">
        <v>1.7592731879149699</v>
      </c>
      <c r="J538">
        <f>(Table2[[#This Row],[1M Return vs Nifty]]-AVERAGE(Table2[1M Return vs Nifty]))/_xlfn.STDEV.P(Table2[1M Return vs Nifty])</f>
        <v>-8.8283422221472771E-2</v>
      </c>
      <c r="K538">
        <v>-18.827676130124502</v>
      </c>
      <c r="L538">
        <f>(Table2[[#This Row],[6M Return vs Nifty]]-AVERAGE(Table2[6M Return vs Nifty]))/_xlfn.STDEV.P(Table2[6M Return vs Nifty])</f>
        <v>-0.95275399239880332</v>
      </c>
      <c r="M538">
        <v>-3.69666486032202</v>
      </c>
      <c r="N538">
        <f>(Table2[[#This Row],[1W Return vs Nifty]]-AVERAGE(Table2[1W Return vs Nifty]))/_xlfn.STDEV.P(Table2[1W Return vs Nifty])</f>
        <v>-0.47986390539773116</v>
      </c>
      <c r="O538">
        <v>687.11</v>
      </c>
      <c r="P538">
        <v>676.94526163736305</v>
      </c>
      <c r="Q538">
        <v>666.62480145436496</v>
      </c>
      <c r="R538">
        <v>50.687009761660804</v>
      </c>
      <c r="S538">
        <f>(Table2[[#This Row],[Close Price]]-Table2[[#This Row],[20D EMA]])/Table2[[#This Row],[20D EMA]]</f>
        <v>1.0536886379182386E-2</v>
      </c>
      <c r="T538">
        <f>(Table2[[#This Row],[Close Price]]-Table2[[#This Row],[50D EMA]])/Table2[[#This Row],[50D EMA]]</f>
        <v>2.5710702694837131E-2</v>
      </c>
      <c r="U538">
        <f>(Table2[[#This Row],[Close Price]]-Table2[[#This Row],[200D EMA]])/Table2[[#This Row],[200D EMA]]</f>
        <v>4.159040960544437E-2</v>
      </c>
      <c r="V538">
        <v>3.14850879777824</v>
      </c>
      <c r="W538">
        <v>686.2</v>
      </c>
      <c r="X538">
        <v>705.75</v>
      </c>
      <c r="Y538">
        <v>677.9</v>
      </c>
      <c r="Z538">
        <v>711.45</v>
      </c>
      <c r="AA538">
        <v>596.65</v>
      </c>
      <c r="AB538">
        <v>776.6</v>
      </c>
      <c r="AC538">
        <f>(Table2[[#This Row],[Close Price]]/Table2[[#This Row],[Day Low]])-1</f>
        <v>1.1877003788982821E-2</v>
      </c>
      <c r="AD538">
        <f>(Table2[[#This Row],[Day High]]/Table2[[#This Row],[Close Price]])-1</f>
        <v>1.641823287967159E-2</v>
      </c>
      <c r="AE538">
        <f>(Table2[[#This Row],[Close Price]]/Table2[[#This Row],[Current Week Low]])-1</f>
        <v>2.42661159463049E-2</v>
      </c>
      <c r="AF538">
        <f>(Table2[[#This Row],[Current Week High]]/Table2[[#This Row],[Close Price]])-1</f>
        <v>2.4627349319507497E-2</v>
      </c>
      <c r="AG538">
        <f>(Table2[[#This Row],[Close Price]]/Table2[[#This Row],[Current Month Low]])-1</f>
        <v>0.16374759071482448</v>
      </c>
      <c r="AH538">
        <f>(Table2[[#This Row],[Current Month High]]/Table2[[#This Row],[Close Price]])-1</f>
        <v>0.11845611003096423</v>
      </c>
      <c r="AI538">
        <v>17.361561172319401</v>
      </c>
      <c r="AJ538">
        <v>30.516917293233</v>
      </c>
      <c r="AK538" t="str">
        <f>IF(AND(Table2[[#This Row],[20D EMA]]&gt;Table2[[#This Row],[50D EMA]],Table2[[#This Row],[50D EMA]]&gt;Table2[[#This Row],[200D EMA]]),"Uptrend","Downtrend/NoTrend")</f>
        <v>Uptrend</v>
      </c>
      <c r="AL538">
        <v>-0.05</v>
      </c>
      <c r="AM538" t="s">
        <v>3034</v>
      </c>
      <c r="AN538">
        <v>7.43</v>
      </c>
      <c r="AO538" t="s">
        <v>3033</v>
      </c>
      <c r="AP538">
        <v>5.6600086988680999E-2</v>
      </c>
      <c r="AQ538">
        <f>(Table2[[#This Row],[Sharpe Ratio]]-AVERAGE(Table2[Sharpe Ratio]))/_xlfn.STDEV.P(Table2[Sharpe Ratio])</f>
        <v>-6.5144396176175937E-3</v>
      </c>
      <c r="AR5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-2.1507322037680012</v>
      </c>
      <c r="AS538">
        <f>_xlfn.RANK.AVG(Table2[[#This Row],[1Y Return vs Nifty Z-Score]],Table2[1Y Return vs Nifty Z-Score])</f>
        <v>549</v>
      </c>
      <c r="AT538">
        <f>_xlfn.RANK.AVG(Table2[[#This Row],[6M Return vs Nifty Z-Score]],Table2[6M Return vs Nifty Z-Score])</f>
        <v>633</v>
      </c>
      <c r="AU538">
        <f>_xlfn.RANK.AVG(Table2[[#This Row],[Sharpe Ratio Z-Score]],Table2[Sharpe Ratio Z-Score])</f>
        <v>341</v>
      </c>
      <c r="AV538">
        <f>(Table2[[#This Row],[Rank 1Y]]+Table2[[#This Row],[Rank 6M]]+Table2[[#This Row],[Rank Sharpe]])/3</f>
        <v>507.66666666666669</v>
      </c>
    </row>
    <row r="539" spans="1:48" x14ac:dyDescent="0.3">
      <c r="A539" t="s">
        <v>1157</v>
      </c>
      <c r="B539" t="s">
        <v>1158</v>
      </c>
      <c r="C539" t="s">
        <v>2994</v>
      </c>
      <c r="D539" t="s">
        <v>281</v>
      </c>
      <c r="E539">
        <v>9916.1038333899996</v>
      </c>
      <c r="F539">
        <v>1943.35</v>
      </c>
      <c r="G539">
        <v>7.8802454411803904</v>
      </c>
      <c r="H539">
        <f>(Table2[[#This Row],[1Y Return vs Nifty]]-AVERAGE(Table2[1Y Return vs Nifty]))/_xlfn.STDEV.P(Table2[1Y Return vs Nifty])</f>
        <v>-0.43858569087076521</v>
      </c>
      <c r="I539">
        <v>-6.0480138984216598</v>
      </c>
      <c r="J539">
        <f>(Table2[[#This Row],[1M Return vs Nifty]]-AVERAGE(Table2[1M Return vs Nifty]))/_xlfn.STDEV.P(Table2[1M Return vs Nifty])</f>
        <v>-0.84127357832134197</v>
      </c>
      <c r="K539">
        <v>3.35086466870764</v>
      </c>
      <c r="L539">
        <f>(Table2[[#This Row],[6M Return vs Nifty]]-AVERAGE(Table2[6M Return vs Nifty]))/_xlfn.STDEV.P(Table2[6M Return vs Nifty])</f>
        <v>-0.28005187794152808</v>
      </c>
      <c r="M539">
        <v>-3.2189654780046002</v>
      </c>
      <c r="N539">
        <f>(Table2[[#This Row],[1W Return vs Nifty]]-AVERAGE(Table2[1W Return vs Nifty]))/_xlfn.STDEV.P(Table2[1W Return vs Nifty])</f>
        <v>-0.3746485889020334</v>
      </c>
      <c r="O539">
        <v>1943.34</v>
      </c>
      <c r="P539">
        <v>1885.78613970113</v>
      </c>
      <c r="Q539">
        <v>1704.8933019349299</v>
      </c>
      <c r="R539">
        <v>42.888316761020398</v>
      </c>
      <c r="S539">
        <f>(Table2[[#This Row],[Close Price]]-Table2[[#This Row],[20D EMA]])/Table2[[#This Row],[20D EMA]]</f>
        <v>5.1457799458617149E-6</v>
      </c>
      <c r="T539">
        <f>(Table2[[#This Row],[Close Price]]-Table2[[#This Row],[50D EMA]])/Table2[[#This Row],[50D EMA]]</f>
        <v>3.0525126411202166E-2</v>
      </c>
      <c r="U539">
        <f>(Table2[[#This Row],[Close Price]]-Table2[[#This Row],[200D EMA]])/Table2[[#This Row],[200D EMA]]</f>
        <v>0.13986605366707638</v>
      </c>
      <c r="V539">
        <v>0.47199480540579303</v>
      </c>
      <c r="W539">
        <v>1926.1</v>
      </c>
      <c r="X539">
        <v>1949.4</v>
      </c>
      <c r="Y539">
        <v>1912.85</v>
      </c>
      <c r="Z539">
        <v>1971.8</v>
      </c>
      <c r="AA539">
        <v>1798.05</v>
      </c>
      <c r="AB539">
        <v>2067.9499999999998</v>
      </c>
      <c r="AC539">
        <f>(Table2[[#This Row],[Close Price]]/Table2[[#This Row],[Day Low]])-1</f>
        <v>8.9559212917293962E-3</v>
      </c>
      <c r="AD539">
        <f>(Table2[[#This Row],[Day High]]/Table2[[#This Row],[Close Price]])-1</f>
        <v>3.1131808475057809E-3</v>
      </c>
      <c r="AE539">
        <f>(Table2[[#This Row],[Close Price]]/Table2[[#This Row],[Current Week Low]])-1</f>
        <v>1.5944794416708152E-2</v>
      </c>
      <c r="AF539">
        <f>(Table2[[#This Row],[Current Week High]]/Table2[[#This Row],[Close Price]])-1</f>
        <v>1.4639668613476653E-2</v>
      </c>
      <c r="AG539">
        <f>(Table2[[#This Row],[Close Price]]/Table2[[#This Row],[Current Month Low]])-1</f>
        <v>8.0809766135535588E-2</v>
      </c>
      <c r="AH539">
        <f>(Table2[[#This Row],[Current Month High]]/Table2[[#This Row],[Close Price]])-1</f>
        <v>6.4116088198214349E-2</v>
      </c>
      <c r="AI539">
        <v>6.4116088198214296</v>
      </c>
      <c r="AJ539">
        <v>49.949845679012299</v>
      </c>
      <c r="AK539" t="str">
        <f>IF(AND(Table2[[#This Row],[20D EMA]]&gt;Table2[[#This Row],[50D EMA]],Table2[[#This Row],[50D EMA]]&gt;Table2[[#This Row],[200D EMA]]),"Uptrend","Downtrend/NoTrend")</f>
        <v>Uptrend</v>
      </c>
      <c r="AL539">
        <v>0.13</v>
      </c>
      <c r="AM539" t="s">
        <v>3033</v>
      </c>
      <c r="AN539">
        <v>-2.94</v>
      </c>
      <c r="AO539" t="s">
        <v>3034</v>
      </c>
      <c r="AP539">
        <v>-7.9616116130885997E-2</v>
      </c>
      <c r="AQ539">
        <f>(Table2[[#This Row],[Sharpe Ratio]]-AVERAGE(Table2[Sharpe Ratio]))/_xlfn.STDEV.P(Table2[Sharpe Ratio])</f>
        <v>-1.5486391471609398</v>
      </c>
      <c r="AR5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-3.4831988831966085</v>
      </c>
      <c r="AS539">
        <f>_xlfn.RANK.AVG(Table2[[#This Row],[1Y Return vs Nifty Z-Score]],Table2[1Y Return vs Nifty Z-Score])</f>
        <v>448</v>
      </c>
      <c r="AT539">
        <f>_xlfn.RANK.AVG(Table2[[#This Row],[6M Return vs Nifty Z-Score]],Table2[6M Return vs Nifty Z-Score])</f>
        <v>395</v>
      </c>
      <c r="AU539">
        <f>_xlfn.RANK.AVG(Table2[[#This Row],[Sharpe Ratio Z-Score]],Table2[Sharpe Ratio Z-Score])</f>
        <v>680</v>
      </c>
      <c r="AV539">
        <f>(Table2[[#This Row],[Rank 1Y]]+Table2[[#This Row],[Rank 6M]]+Table2[[#This Row],[Rank Sharpe]])/3</f>
        <v>507.66666666666669</v>
      </c>
    </row>
    <row r="540" spans="1:48" x14ac:dyDescent="0.3">
      <c r="A540" t="s">
        <v>979</v>
      </c>
      <c r="B540" t="s">
        <v>980</v>
      </c>
      <c r="C540" t="s">
        <v>2999</v>
      </c>
      <c r="D540" t="s">
        <v>528</v>
      </c>
      <c r="E540">
        <v>13673.757208575</v>
      </c>
      <c r="F540">
        <v>850.15</v>
      </c>
      <c r="G540">
        <v>-24.298456236424101</v>
      </c>
      <c r="H540">
        <f>(Table2[[#This Row],[1Y Return vs Nifty]]-AVERAGE(Table2[1Y Return vs Nifty]))/_xlfn.STDEV.P(Table2[1Y Return vs Nifty])</f>
        <v>-0.82022882086301674</v>
      </c>
      <c r="I540">
        <v>-2.01292190267504</v>
      </c>
      <c r="J540">
        <f>(Table2[[#This Row],[1M Return vs Nifty]]-AVERAGE(Table2[1M Return vs Nifty]))/_xlfn.STDEV.P(Table2[1M Return vs Nifty])</f>
        <v>-0.45210067893200173</v>
      </c>
      <c r="K540">
        <v>-7.9093550276550504</v>
      </c>
      <c r="L540">
        <f>(Table2[[#This Row],[6M Return vs Nifty]]-AVERAGE(Table2[6M Return vs Nifty]))/_xlfn.STDEV.P(Table2[6M Return vs Nifty])</f>
        <v>-0.62158803524343254</v>
      </c>
      <c r="M540">
        <v>6.8756763690094296</v>
      </c>
      <c r="N540">
        <f>(Table2[[#This Row],[1W Return vs Nifty]]-AVERAGE(Table2[1W Return vs Nifty]))/_xlfn.STDEV.P(Table2[1W Return vs Nifty])</f>
        <v>1.8487391234533248</v>
      </c>
      <c r="O540">
        <v>830.5</v>
      </c>
      <c r="P540">
        <v>827.88957513588696</v>
      </c>
      <c r="Q540">
        <v>823.87533422627905</v>
      </c>
      <c r="R540">
        <v>81.452017166233205</v>
      </c>
      <c r="S540">
        <f>(Table2[[#This Row],[Close Price]]-Table2[[#This Row],[20D EMA]])/Table2[[#This Row],[20D EMA]]</f>
        <v>2.3660445514750123E-2</v>
      </c>
      <c r="T540">
        <f>(Table2[[#This Row],[Close Price]]-Table2[[#This Row],[50D EMA]])/Table2[[#This Row],[50D EMA]]</f>
        <v>2.6888156986949945E-2</v>
      </c>
      <c r="U540">
        <f>(Table2[[#This Row],[Close Price]]-Table2[[#This Row],[200D EMA]])/Table2[[#This Row],[200D EMA]]</f>
        <v>3.1891555290214008E-2</v>
      </c>
      <c r="V540">
        <v>1.0590435006237799</v>
      </c>
      <c r="W540">
        <v>838.85</v>
      </c>
      <c r="X540">
        <v>898</v>
      </c>
      <c r="Y540">
        <v>815.55</v>
      </c>
      <c r="Z540">
        <v>898</v>
      </c>
      <c r="AA540">
        <v>750.8</v>
      </c>
      <c r="AB540">
        <v>898</v>
      </c>
      <c r="AC540">
        <f>(Table2[[#This Row],[Close Price]]/Table2[[#This Row],[Day Low]])-1</f>
        <v>1.3470823150742106E-2</v>
      </c>
      <c r="AD540">
        <f>(Table2[[#This Row],[Day High]]/Table2[[#This Row],[Close Price]])-1</f>
        <v>5.6284185143798071E-2</v>
      </c>
      <c r="AE540">
        <f>(Table2[[#This Row],[Close Price]]/Table2[[#This Row],[Current Week Low]])-1</f>
        <v>4.2425357120961404E-2</v>
      </c>
      <c r="AF540">
        <f>(Table2[[#This Row],[Current Week High]]/Table2[[#This Row],[Close Price]])-1</f>
        <v>5.6284185143798071E-2</v>
      </c>
      <c r="AG540">
        <f>(Table2[[#This Row],[Close Price]]/Table2[[#This Row],[Current Month Low]])-1</f>
        <v>0.1323255194459243</v>
      </c>
      <c r="AH540">
        <f>(Table2[[#This Row],[Current Month High]]/Table2[[#This Row],[Close Price]])-1</f>
        <v>5.6284185143798071E-2</v>
      </c>
      <c r="AI540">
        <v>20.5610774569193</v>
      </c>
      <c r="AJ540">
        <v>19.916778334156099</v>
      </c>
      <c r="AK540" t="str">
        <f>IF(AND(Table2[[#This Row],[20D EMA]]&gt;Table2[[#This Row],[50D EMA]],Table2[[#This Row],[50D EMA]]&gt;Table2[[#This Row],[200D EMA]]),"Uptrend","Downtrend/NoTrend")</f>
        <v>Uptrend</v>
      </c>
      <c r="AL540">
        <v>-0.02</v>
      </c>
      <c r="AM540" t="s">
        <v>3034</v>
      </c>
      <c r="AN540">
        <v>3.9</v>
      </c>
      <c r="AO540" t="s">
        <v>3033</v>
      </c>
      <c r="AP540">
        <v>4.5914629452439001E-2</v>
      </c>
      <c r="AQ540">
        <f>(Table2[[#This Row],[Sharpe Ratio]]-AVERAGE(Table2[Sharpe Ratio]))/_xlfn.STDEV.P(Table2[Sharpe Ratio])</f>
        <v>-0.1274861573770647</v>
      </c>
      <c r="AR5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-0.17266456896219107</v>
      </c>
      <c r="AS540">
        <f>_xlfn.RANK.AVG(Table2[[#This Row],[1Y Return vs Nifty Z-Score]],Table2[1Y Return vs Nifty Z-Score])</f>
        <v>632</v>
      </c>
      <c r="AT540">
        <f>_xlfn.RANK.AVG(Table2[[#This Row],[6M Return vs Nifty Z-Score]],Table2[6M Return vs Nifty Z-Score])</f>
        <v>514</v>
      </c>
      <c r="AU540">
        <f>_xlfn.RANK.AVG(Table2[[#This Row],[Sharpe Ratio Z-Score]],Table2[Sharpe Ratio Z-Score])</f>
        <v>378</v>
      </c>
      <c r="AV540">
        <f>(Table2[[#This Row],[Rank 1Y]]+Table2[[#This Row],[Rank 6M]]+Table2[[#This Row],[Rank Sharpe]])/3</f>
        <v>508</v>
      </c>
    </row>
    <row r="541" spans="1:48" x14ac:dyDescent="0.3">
      <c r="A541" t="s">
        <v>416</v>
      </c>
      <c r="B541" t="s">
        <v>417</v>
      </c>
      <c r="C541" t="s">
        <v>2990</v>
      </c>
      <c r="D541" t="s">
        <v>418</v>
      </c>
      <c r="E541">
        <v>55321.060265959997</v>
      </c>
      <c r="F541">
        <v>1556.6</v>
      </c>
      <c r="G541">
        <v>2.9961571916061001</v>
      </c>
      <c r="H541">
        <f>(Table2[[#This Row],[1Y Return vs Nifty]]-AVERAGE(Table2[1Y Return vs Nifty]))/_xlfn.STDEV.P(Table2[1Y Return vs Nifty])</f>
        <v>-0.49651154336167497</v>
      </c>
      <c r="I541">
        <v>3.65788673453102</v>
      </c>
      <c r="J541">
        <f>(Table2[[#This Row],[1M Return vs Nifty]]-AVERAGE(Table2[1M Return vs Nifty]))/_xlfn.STDEV.P(Table2[1M Return vs Nifty])</f>
        <v>9.4832338097079388E-2</v>
      </c>
      <c r="K541">
        <v>-15.1102108075885</v>
      </c>
      <c r="L541">
        <f>(Table2[[#This Row],[6M Return vs Nifty]]-AVERAGE(Table2[6M Return vs Nifty]))/_xlfn.STDEV.P(Table2[6M Return vs Nifty])</f>
        <v>-0.83999874823850007</v>
      </c>
      <c r="M541">
        <v>2.3238236455333099</v>
      </c>
      <c r="N541">
        <f>(Table2[[#This Row],[1W Return vs Nifty]]-AVERAGE(Table2[1W Return vs Nifty]))/_xlfn.STDEV.P(Table2[1W Return vs Nifty])</f>
        <v>0.84617424129044683</v>
      </c>
      <c r="O541">
        <v>1462.65</v>
      </c>
      <c r="P541">
        <v>1446.7964725787999</v>
      </c>
      <c r="Q541">
        <v>1416.12097087437</v>
      </c>
      <c r="R541">
        <v>70.623296673703905</v>
      </c>
      <c r="S541">
        <f>(Table2[[#This Row],[Close Price]]-Table2[[#This Row],[20D EMA]])/Table2[[#This Row],[20D EMA]]</f>
        <v>6.4232728267186137E-2</v>
      </c>
      <c r="T541">
        <f>(Table2[[#This Row],[Close Price]]-Table2[[#This Row],[50D EMA]])/Table2[[#This Row],[50D EMA]]</f>
        <v>7.5894246013389788E-2</v>
      </c>
      <c r="U541">
        <f>(Table2[[#This Row],[Close Price]]-Table2[[#This Row],[200D EMA]])/Table2[[#This Row],[200D EMA]]</f>
        <v>9.9199879116889683E-2</v>
      </c>
      <c r="V541">
        <v>0.79280465779972997</v>
      </c>
      <c r="W541">
        <v>1506.85</v>
      </c>
      <c r="X541">
        <v>1575</v>
      </c>
      <c r="Y541">
        <v>1432.35</v>
      </c>
      <c r="Z541">
        <v>1575</v>
      </c>
      <c r="AA541">
        <v>1169.95</v>
      </c>
      <c r="AB541">
        <v>1575</v>
      </c>
      <c r="AC541">
        <f>(Table2[[#This Row],[Close Price]]/Table2[[#This Row],[Day Low]])-1</f>
        <v>3.3015894083684438E-2</v>
      </c>
      <c r="AD541">
        <f>(Table2[[#This Row],[Day High]]/Table2[[#This Row],[Close Price]])-1</f>
        <v>1.1820634716690259E-2</v>
      </c>
      <c r="AE541">
        <f>(Table2[[#This Row],[Close Price]]/Table2[[#This Row],[Current Week Low]])-1</f>
        <v>8.6745557999092338E-2</v>
      </c>
      <c r="AF541">
        <f>(Table2[[#This Row],[Current Week High]]/Table2[[#This Row],[Close Price]])-1</f>
        <v>1.1820634716690259E-2</v>
      </c>
      <c r="AG541">
        <f>(Table2[[#This Row],[Close Price]]/Table2[[#This Row],[Current Month Low]])-1</f>
        <v>0.33048420872686846</v>
      </c>
      <c r="AH541">
        <f>(Table2[[#This Row],[Current Month High]]/Table2[[#This Row],[Close Price]])-1</f>
        <v>1.1820634716690259E-2</v>
      </c>
      <c r="AI541">
        <v>10.0989335731723</v>
      </c>
      <c r="AJ541">
        <v>35.344752630206003</v>
      </c>
      <c r="AK541" t="str">
        <f>IF(AND(Table2[[#This Row],[20D EMA]]&gt;Table2[[#This Row],[50D EMA]],Table2[[#This Row],[50D EMA]]&gt;Table2[[#This Row],[200D EMA]]),"Uptrend","Downtrend/NoTrend")</f>
        <v>Uptrend</v>
      </c>
      <c r="AL541">
        <v>7.0000000000000007E-2</v>
      </c>
      <c r="AM541" t="s">
        <v>3033</v>
      </c>
      <c r="AN541">
        <v>11.09</v>
      </c>
      <c r="AO541" t="s">
        <v>3033</v>
      </c>
      <c r="AP541">
        <v>1.9684714039159001E-2</v>
      </c>
      <c r="AQ541">
        <f>(Table2[[#This Row],[Sharpe Ratio]]-AVERAGE(Table2[Sharpe Ratio]))/_xlfn.STDEV.P(Table2[Sharpe Ratio])</f>
        <v>-0.42443908741934999</v>
      </c>
      <c r="AR5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-0.8199427996319989</v>
      </c>
      <c r="AS541">
        <f>_xlfn.RANK.AVG(Table2[[#This Row],[1Y Return vs Nifty Z-Score]],Table2[1Y Return vs Nifty Z-Score])</f>
        <v>478</v>
      </c>
      <c r="AT541">
        <f>_xlfn.RANK.AVG(Table2[[#This Row],[6M Return vs Nifty Z-Score]],Table2[6M Return vs Nifty Z-Score])</f>
        <v>595</v>
      </c>
      <c r="AU541">
        <f>_xlfn.RANK.AVG(Table2[[#This Row],[Sharpe Ratio Z-Score]],Table2[Sharpe Ratio Z-Score])</f>
        <v>454</v>
      </c>
      <c r="AV541">
        <f>(Table2[[#This Row],[Rank 1Y]]+Table2[[#This Row],[Rank 6M]]+Table2[[#This Row],[Rank Sharpe]])/3</f>
        <v>509</v>
      </c>
    </row>
    <row r="542" spans="1:48" x14ac:dyDescent="0.3">
      <c r="A542" t="s">
        <v>431</v>
      </c>
      <c r="B542" t="s">
        <v>432</v>
      </c>
      <c r="C542" t="s">
        <v>2989</v>
      </c>
      <c r="D542" t="s">
        <v>27</v>
      </c>
      <c r="E542">
        <v>52368.75</v>
      </c>
      <c r="F542">
        <v>1841.6</v>
      </c>
      <c r="G542">
        <v>-10.3378326925351</v>
      </c>
      <c r="H542">
        <f>(Table2[[#This Row],[1Y Return vs Nifty]]-AVERAGE(Table2[1Y Return vs Nifty]))/_xlfn.STDEV.P(Table2[1Y Return vs Nifty])</f>
        <v>-0.65465420821040476</v>
      </c>
      <c r="I542">
        <v>-3.87871773936044</v>
      </c>
      <c r="J542">
        <f>(Table2[[#This Row],[1M Return vs Nifty]]-AVERAGE(Table2[1M Return vs Nifty]))/_xlfn.STDEV.P(Table2[1M Return vs Nifty])</f>
        <v>-0.6320512664766762</v>
      </c>
      <c r="K542">
        <v>-5.2261764475224002</v>
      </c>
      <c r="L542">
        <f>(Table2[[#This Row],[6M Return vs Nifty]]-AVERAGE(Table2[6M Return vs Nifty]))/_xlfn.STDEV.P(Table2[6M Return vs Nifty])</f>
        <v>-0.54020396580921848</v>
      </c>
      <c r="M542">
        <v>-3.3248484187478802</v>
      </c>
      <c r="N542">
        <f>(Table2[[#This Row],[1W Return vs Nifty]]-AVERAGE(Table2[1W Return vs Nifty]))/_xlfn.STDEV.P(Table2[1W Return vs Nifty])</f>
        <v>-0.39796975600874912</v>
      </c>
      <c r="O542">
        <v>1833.48</v>
      </c>
      <c r="P542">
        <v>1826.24257116591</v>
      </c>
      <c r="Q542">
        <v>1763.69252200591</v>
      </c>
      <c r="R542">
        <v>49.126752077751703</v>
      </c>
      <c r="S542">
        <f>(Table2[[#This Row],[Close Price]]-Table2[[#This Row],[20D EMA]])/Table2[[#This Row],[20D EMA]]</f>
        <v>4.4287366101620363E-3</v>
      </c>
      <c r="T542">
        <f>(Table2[[#This Row],[Close Price]]-Table2[[#This Row],[50D EMA]])/Table2[[#This Row],[50D EMA]]</f>
        <v>8.4093039317802102E-3</v>
      </c>
      <c r="U542">
        <f>(Table2[[#This Row],[Close Price]]-Table2[[#This Row],[200D EMA]])/Table2[[#This Row],[200D EMA]]</f>
        <v>4.4172936621335236E-2</v>
      </c>
      <c r="V542">
        <v>0.75884779144426495</v>
      </c>
      <c r="W542">
        <v>1820.15</v>
      </c>
      <c r="X542">
        <v>1864.45</v>
      </c>
      <c r="Y542">
        <v>1820.15</v>
      </c>
      <c r="Z542">
        <v>1865.95</v>
      </c>
      <c r="AA542">
        <v>1585.55</v>
      </c>
      <c r="AB542">
        <v>1926</v>
      </c>
      <c r="AC542">
        <f>(Table2[[#This Row],[Close Price]]/Table2[[#This Row],[Day Low]])-1</f>
        <v>1.1784743015685439E-2</v>
      </c>
      <c r="AD542">
        <f>(Table2[[#This Row],[Day High]]/Table2[[#This Row],[Close Price]])-1</f>
        <v>1.2407688966116437E-2</v>
      </c>
      <c r="AE542">
        <f>(Table2[[#This Row],[Close Price]]/Table2[[#This Row],[Current Week Low]])-1</f>
        <v>1.1784743015685439E-2</v>
      </c>
      <c r="AF542">
        <f>(Table2[[#This Row],[Current Week High]]/Table2[[#This Row],[Close Price]])-1</f>
        <v>1.3222198088618686E-2</v>
      </c>
      <c r="AG542">
        <f>(Table2[[#This Row],[Close Price]]/Table2[[#This Row],[Current Month Low]])-1</f>
        <v>0.16148970388824058</v>
      </c>
      <c r="AH542">
        <f>(Table2[[#This Row],[Current Month High]]/Table2[[#This Row],[Close Price]])-1</f>
        <v>4.5829713292788954E-2</v>
      </c>
      <c r="AI542">
        <v>13.1977628149435</v>
      </c>
      <c r="AJ542">
        <v>21.7627028992693</v>
      </c>
      <c r="AK542" t="str">
        <f>IF(AND(Table2[[#This Row],[20D EMA]]&gt;Table2[[#This Row],[50D EMA]],Table2[[#This Row],[50D EMA]]&gt;Table2[[#This Row],[200D EMA]]),"Uptrend","Downtrend/NoTrend")</f>
        <v>Uptrend</v>
      </c>
      <c r="AL542">
        <v>-0.17</v>
      </c>
      <c r="AM542" t="s">
        <v>3034</v>
      </c>
      <c r="AN542">
        <v>1.59</v>
      </c>
      <c r="AO542" t="s">
        <v>3033</v>
      </c>
      <c r="AP542">
        <v>7.5550993526470002E-3</v>
      </c>
      <c r="AQ542">
        <f>(Table2[[#This Row],[Sharpe Ratio]]-AVERAGE(Table2[Sharpe Ratio]))/_xlfn.STDEV.P(Table2[Sharpe Ratio])</f>
        <v>-0.5617603316815426</v>
      </c>
      <c r="AR5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-2.7866395281865914</v>
      </c>
      <c r="AS542">
        <f>_xlfn.RANK.AVG(Table2[[#This Row],[1Y Return vs Nifty Z-Score]],Table2[1Y Return vs Nifty Z-Score])</f>
        <v>558</v>
      </c>
      <c r="AT542">
        <f>_xlfn.RANK.AVG(Table2[[#This Row],[6M Return vs Nifty Z-Score]],Table2[6M Return vs Nifty Z-Score])</f>
        <v>483</v>
      </c>
      <c r="AU542">
        <f>_xlfn.RANK.AVG(Table2[[#This Row],[Sharpe Ratio Z-Score]],Table2[Sharpe Ratio Z-Score])</f>
        <v>489</v>
      </c>
      <c r="AV542">
        <f>(Table2[[#This Row],[Rank 1Y]]+Table2[[#This Row],[Rank 6M]]+Table2[[#This Row],[Rank Sharpe]])/3</f>
        <v>510</v>
      </c>
    </row>
    <row r="543" spans="1:48" x14ac:dyDescent="0.3">
      <c r="A543" t="s">
        <v>1073</v>
      </c>
      <c r="B543" t="s">
        <v>1074</v>
      </c>
      <c r="C543" t="s">
        <v>2995</v>
      </c>
      <c r="D543" t="s">
        <v>216</v>
      </c>
      <c r="E543">
        <v>11446.07917449</v>
      </c>
      <c r="F543">
        <v>578.04999999999995</v>
      </c>
      <c r="G543">
        <v>14.693647369459001</v>
      </c>
      <c r="H543">
        <f>(Table2[[#This Row],[1Y Return vs Nifty]]-AVERAGE(Table2[1Y Return vs Nifty]))/_xlfn.STDEV.P(Table2[1Y Return vs Nifty])</f>
        <v>-0.35777795462784462</v>
      </c>
      <c r="I543">
        <v>-5.3433742914448201</v>
      </c>
      <c r="J543">
        <f>(Table2[[#This Row],[1M Return vs Nifty]]-AVERAGE(Table2[1M Return vs Nifty]))/_xlfn.STDEV.P(Table2[1M Return vs Nifty])</f>
        <v>-0.7733131354960473</v>
      </c>
      <c r="K543">
        <v>-5.3543459526196298</v>
      </c>
      <c r="L543">
        <f>(Table2[[#This Row],[6M Return vs Nifty]]-AVERAGE(Table2[6M Return vs Nifty]))/_xlfn.STDEV.P(Table2[6M Return vs Nifty])</f>
        <v>-0.54409150276982809</v>
      </c>
      <c r="M543">
        <v>-0.31718087945706902</v>
      </c>
      <c r="N543">
        <f>(Table2[[#This Row],[1W Return vs Nifty]]-AVERAGE(Table2[1W Return vs Nifty]))/_xlfn.STDEV.P(Table2[1W Return vs Nifty])</f>
        <v>0.26448178522025706</v>
      </c>
      <c r="O543">
        <v>580.69000000000005</v>
      </c>
      <c r="P543">
        <v>591.57189431930396</v>
      </c>
      <c r="Q543">
        <v>552.35985848207497</v>
      </c>
      <c r="R543">
        <v>56.164209921850698</v>
      </c>
      <c r="S543">
        <f>(Table2[[#This Row],[Close Price]]-Table2[[#This Row],[20D EMA]])/Table2[[#This Row],[20D EMA]]</f>
        <v>-4.5463155900740491E-3</v>
      </c>
      <c r="T543">
        <f>(Table2[[#This Row],[Close Price]]-Table2[[#This Row],[50D EMA]])/Table2[[#This Row],[50D EMA]]</f>
        <v>-2.285756718524139E-2</v>
      </c>
      <c r="U543">
        <f>(Table2[[#This Row],[Close Price]]-Table2[[#This Row],[200D EMA]])/Table2[[#This Row],[200D EMA]]</f>
        <v>4.650979089704918E-2</v>
      </c>
      <c r="V543">
        <v>0.63237998461956302</v>
      </c>
      <c r="W543">
        <v>576.75</v>
      </c>
      <c r="X543">
        <v>587.4</v>
      </c>
      <c r="Y543">
        <v>576.75</v>
      </c>
      <c r="Z543">
        <v>592.65</v>
      </c>
      <c r="AA543">
        <v>513.45000000000005</v>
      </c>
      <c r="AB543">
        <v>608</v>
      </c>
      <c r="AC543">
        <f>(Table2[[#This Row],[Close Price]]/Table2[[#This Row],[Day Low]])-1</f>
        <v>2.2540095361940349E-3</v>
      </c>
      <c r="AD543">
        <f>(Table2[[#This Row],[Day High]]/Table2[[#This Row],[Close Price]])-1</f>
        <v>1.6175071360609028E-2</v>
      </c>
      <c r="AE543">
        <f>(Table2[[#This Row],[Close Price]]/Table2[[#This Row],[Current Week Low]])-1</f>
        <v>2.2540095361940349E-3</v>
      </c>
      <c r="AF543">
        <f>(Table2[[#This Row],[Current Week High]]/Table2[[#This Row],[Close Price]])-1</f>
        <v>2.52573306807371E-2</v>
      </c>
      <c r="AG543">
        <f>(Table2[[#This Row],[Close Price]]/Table2[[#This Row],[Current Month Low]])-1</f>
        <v>0.12581556139838335</v>
      </c>
      <c r="AH543">
        <f>(Table2[[#This Row],[Current Month High]]/Table2[[#This Row],[Close Price]])-1</f>
        <v>5.1812126978635131E-2</v>
      </c>
      <c r="AI543">
        <v>22.722947841882199</v>
      </c>
      <c r="AJ543">
        <v>48.0660860655737</v>
      </c>
      <c r="AK543" t="str">
        <f>IF(AND(Table2[[#This Row],[20D EMA]]&gt;Table2[[#This Row],[50D EMA]],Table2[[#This Row],[50D EMA]]&gt;Table2[[#This Row],[200D EMA]]),"Uptrend","Downtrend/NoTrend")</f>
        <v>Downtrend/NoTrend</v>
      </c>
      <c r="AL543">
        <v>-0.19</v>
      </c>
      <c r="AM543" t="s">
        <v>3034</v>
      </c>
      <c r="AN543">
        <v>1.94</v>
      </c>
      <c r="AO543" t="s">
        <v>3033</v>
      </c>
      <c r="AP543">
        <v>-4.5915633073313998E-2</v>
      </c>
      <c r="AQ543">
        <f>(Table2[[#This Row],[Sharpe Ratio]]-AVERAGE(Table2[Sharpe Ratio]))/_xlfn.STDEV.P(Table2[Sharpe Ratio])</f>
        <v>-1.1671107651548087</v>
      </c>
      <c r="AR5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3">
        <f>_xlfn.RANK.AVG(Table2[[#This Row],[1Y Return vs Nifty Z-Score]],Table2[1Y Return vs Nifty Z-Score])</f>
        <v>414</v>
      </c>
      <c r="AT543">
        <f>_xlfn.RANK.AVG(Table2[[#This Row],[6M Return vs Nifty Z-Score]],Table2[6M Return vs Nifty Z-Score])</f>
        <v>484</v>
      </c>
      <c r="AU543">
        <f>_xlfn.RANK.AVG(Table2[[#This Row],[Sharpe Ratio Z-Score]],Table2[Sharpe Ratio Z-Score])</f>
        <v>632</v>
      </c>
      <c r="AV543">
        <f>(Table2[[#This Row],[Rank 1Y]]+Table2[[#This Row],[Rank 6M]]+Table2[[#This Row],[Rank Sharpe]])/3</f>
        <v>510</v>
      </c>
    </row>
    <row r="544" spans="1:48" x14ac:dyDescent="0.3">
      <c r="A544" t="s">
        <v>2036</v>
      </c>
      <c r="B544" t="s">
        <v>2037</v>
      </c>
      <c r="C544" t="s">
        <v>3000</v>
      </c>
      <c r="D544" t="s">
        <v>46</v>
      </c>
      <c r="E544">
        <v>2851.2568741</v>
      </c>
      <c r="F544">
        <v>1850.15</v>
      </c>
      <c r="G544">
        <v>-10.465365646528699</v>
      </c>
      <c r="H544">
        <f>(Table2[[#This Row],[1Y Return vs Nifty]]-AVERAGE(Table2[1Y Return vs Nifty]))/_xlfn.STDEV.P(Table2[1Y Return vs Nifty])</f>
        <v>-0.65616676382022765</v>
      </c>
      <c r="I544">
        <v>0.22476529843389401</v>
      </c>
      <c r="J544">
        <f>(Table2[[#This Row],[1M Return vs Nifty]]-AVERAGE(Table2[1M Return vs Nifty]))/_xlfn.STDEV.P(Table2[1M Return vs Nifty])</f>
        <v>-0.23628224978591558</v>
      </c>
      <c r="K544">
        <v>-5.7462966324312701</v>
      </c>
      <c r="L544">
        <f>(Table2[[#This Row],[6M Return vs Nifty]]-AVERAGE(Table2[6M Return vs Nifty]))/_xlfn.STDEV.P(Table2[6M Return vs Nifty])</f>
        <v>-0.55597984355220009</v>
      </c>
      <c r="M544">
        <v>-2.4773292205969701</v>
      </c>
      <c r="N544">
        <f>(Table2[[#This Row],[1W Return vs Nifty]]-AVERAGE(Table2[1W Return vs Nifty]))/_xlfn.STDEV.P(Table2[1W Return vs Nifty])</f>
        <v>-0.21130005541789659</v>
      </c>
      <c r="O544">
        <v>1653.37</v>
      </c>
      <c r="P544">
        <v>1628.6995827400699</v>
      </c>
      <c r="Q544">
        <v>1609.0801711950801</v>
      </c>
      <c r="R544">
        <v>64.007168519366701</v>
      </c>
      <c r="S544">
        <f>(Table2[[#This Row],[Close Price]]-Table2[[#This Row],[20D EMA]])/Table2[[#This Row],[20D EMA]]</f>
        <v>0.11901752178883143</v>
      </c>
      <c r="T544">
        <f>(Table2[[#This Row],[Close Price]]-Table2[[#This Row],[50D EMA]])/Table2[[#This Row],[50D EMA]]</f>
        <v>0.1359676269379092</v>
      </c>
      <c r="U544">
        <f>(Table2[[#This Row],[Close Price]]-Table2[[#This Row],[200D EMA]])/Table2[[#This Row],[200D EMA]]</f>
        <v>0.14981840751034486</v>
      </c>
      <c r="V544">
        <v>2.1642899600106098</v>
      </c>
      <c r="W544">
        <v>1728.75</v>
      </c>
      <c r="X544">
        <v>1934.6</v>
      </c>
      <c r="Y544">
        <v>1657.05</v>
      </c>
      <c r="Z544">
        <v>1934.6</v>
      </c>
      <c r="AA544">
        <v>1414</v>
      </c>
      <c r="AB544">
        <v>1934.6</v>
      </c>
      <c r="AC544">
        <f>(Table2[[#This Row],[Close Price]]/Table2[[#This Row],[Day Low]])-1</f>
        <v>7.0224150397686147E-2</v>
      </c>
      <c r="AD544">
        <f>(Table2[[#This Row],[Day High]]/Table2[[#This Row],[Close Price]])-1</f>
        <v>4.5644947706942496E-2</v>
      </c>
      <c r="AE544">
        <f>(Table2[[#This Row],[Close Price]]/Table2[[#This Row],[Current Week Low]])-1</f>
        <v>0.1165323919012704</v>
      </c>
      <c r="AF544">
        <f>(Table2[[#This Row],[Current Week High]]/Table2[[#This Row],[Close Price]])-1</f>
        <v>4.5644947706942496E-2</v>
      </c>
      <c r="AG544">
        <f>(Table2[[#This Row],[Close Price]]/Table2[[#This Row],[Current Month Low]])-1</f>
        <v>0.30845120226308342</v>
      </c>
      <c r="AH544">
        <f>(Table2[[#This Row],[Current Month High]]/Table2[[#This Row],[Close Price]])-1</f>
        <v>4.5644947706942496E-2</v>
      </c>
      <c r="AI544">
        <v>6.5156879171959003</v>
      </c>
      <c r="AJ544">
        <v>30.8451202263083</v>
      </c>
      <c r="AK544" t="str">
        <f>IF(AND(Table2[[#This Row],[20D EMA]]&gt;Table2[[#This Row],[50D EMA]],Table2[[#This Row],[50D EMA]]&gt;Table2[[#This Row],[200D EMA]]),"Uptrend","Downtrend/NoTrend")</f>
        <v>Uptrend</v>
      </c>
      <c r="AL544">
        <v>0.05</v>
      </c>
      <c r="AM544" t="s">
        <v>3033</v>
      </c>
      <c r="AN544">
        <v>16.23</v>
      </c>
      <c r="AO544" t="s">
        <v>3033</v>
      </c>
      <c r="AP544">
        <v>8.0142746107660003E-3</v>
      </c>
      <c r="AQ544">
        <f>(Table2[[#This Row],[Sharpe Ratio]]-AVERAGE(Table2[Sharpe Ratio]))/_xlfn.STDEV.P(Table2[Sharpe Ratio])</f>
        <v>-0.55656193755205463</v>
      </c>
      <c r="AR5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-2.2162908501282947</v>
      </c>
      <c r="AS544">
        <f>_xlfn.RANK.AVG(Table2[[#This Row],[1Y Return vs Nifty Z-Score]],Table2[1Y Return vs Nifty Z-Score])</f>
        <v>560</v>
      </c>
      <c r="AT544">
        <f>_xlfn.RANK.AVG(Table2[[#This Row],[6M Return vs Nifty Z-Score]],Table2[6M Return vs Nifty Z-Score])</f>
        <v>486</v>
      </c>
      <c r="AU544">
        <f>_xlfn.RANK.AVG(Table2[[#This Row],[Sharpe Ratio Z-Score]],Table2[Sharpe Ratio Z-Score])</f>
        <v>485</v>
      </c>
      <c r="AV544">
        <f>(Table2[[#This Row],[Rank 1Y]]+Table2[[#This Row],[Rank 6M]]+Table2[[#This Row],[Rank Sharpe]])/3</f>
        <v>510.33333333333331</v>
      </c>
    </row>
    <row r="545" spans="1:48" x14ac:dyDescent="0.3">
      <c r="A545" t="s">
        <v>41</v>
      </c>
      <c r="B545" t="s">
        <v>42</v>
      </c>
      <c r="C545" t="s">
        <v>2990</v>
      </c>
      <c r="D545" t="s">
        <v>43</v>
      </c>
      <c r="E545">
        <v>528478.25986742997</v>
      </c>
      <c r="F545">
        <v>423.95</v>
      </c>
      <c r="G545">
        <v>-32.580700276725899</v>
      </c>
      <c r="H545">
        <f>(Table2[[#This Row],[1Y Return vs Nifty]]-AVERAGE(Table2[1Y Return vs Nifty]))/_xlfn.STDEV.P(Table2[1Y Return vs Nifty])</f>
        <v>-0.91845719472871312</v>
      </c>
      <c r="I545">
        <v>-7.2391449166487201</v>
      </c>
      <c r="J545">
        <f>(Table2[[#This Row],[1M Return vs Nifty]]-AVERAGE(Table2[1M Return vs Nifty]))/_xlfn.STDEV.P(Table2[1M Return vs Nifty])</f>
        <v>-0.95615470430425253</v>
      </c>
      <c r="K545">
        <v>-18.441515204745599</v>
      </c>
      <c r="L545">
        <f>(Table2[[#This Row],[6M Return vs Nifty]]-AVERAGE(Table2[6M Return vs Nifty]))/_xlfn.STDEV.P(Table2[6M Return vs Nifty])</f>
        <v>-0.94104126190948079</v>
      </c>
      <c r="M545">
        <v>-3.20697754181045</v>
      </c>
      <c r="N545">
        <f>(Table2[[#This Row],[1W Return vs Nifty]]-AVERAGE(Table2[1W Return vs Nifty]))/_xlfn.STDEV.P(Table2[1W Return vs Nifty])</f>
        <v>-0.37200819507385041</v>
      </c>
      <c r="O545">
        <v>427.65</v>
      </c>
      <c r="P545">
        <v>429.18373852078798</v>
      </c>
      <c r="Q545">
        <v>429.59185229427999</v>
      </c>
      <c r="R545">
        <v>40.672386265072902</v>
      </c>
      <c r="S545">
        <f>(Table2[[#This Row],[Close Price]]-Table2[[#This Row],[20D EMA]])/Table2[[#This Row],[20D EMA]]</f>
        <v>-8.6519349935694819E-3</v>
      </c>
      <c r="T545">
        <f>(Table2[[#This Row],[Close Price]]-Table2[[#This Row],[50D EMA]])/Table2[[#This Row],[50D EMA]]</f>
        <v>-1.219463379210602E-2</v>
      </c>
      <c r="U545">
        <f>(Table2[[#This Row],[Close Price]]-Table2[[#This Row],[200D EMA]])/Table2[[#This Row],[200D EMA]]</f>
        <v>-1.3133052370870398E-2</v>
      </c>
      <c r="V545">
        <v>0.81755387267984803</v>
      </c>
      <c r="W545">
        <v>422.05</v>
      </c>
      <c r="X545">
        <v>426.4</v>
      </c>
      <c r="Y545">
        <v>419.75</v>
      </c>
      <c r="Z545">
        <v>426.4</v>
      </c>
      <c r="AA545">
        <v>402.85</v>
      </c>
      <c r="AB545">
        <v>441.65</v>
      </c>
      <c r="AC545">
        <f>(Table2[[#This Row],[Close Price]]/Table2[[#This Row],[Day Low]])-1</f>
        <v>4.5018362753228569E-3</v>
      </c>
      <c r="AD545">
        <f>(Table2[[#This Row],[Day High]]/Table2[[#This Row],[Close Price]])-1</f>
        <v>5.7789833706805016E-3</v>
      </c>
      <c r="AE545">
        <f>(Table2[[#This Row],[Close Price]]/Table2[[#This Row],[Current Week Low]])-1</f>
        <v>1.0005955926146504E-2</v>
      </c>
      <c r="AF545">
        <f>(Table2[[#This Row],[Current Week High]]/Table2[[#This Row],[Close Price]])-1</f>
        <v>5.7789833706805016E-3</v>
      </c>
      <c r="AG545">
        <f>(Table2[[#This Row],[Close Price]]/Table2[[#This Row],[Current Month Low]])-1</f>
        <v>5.2376815191758741E-2</v>
      </c>
      <c r="AH545">
        <f>(Table2[[#This Row],[Current Month High]]/Table2[[#This Row],[Close Price]])-1</f>
        <v>4.1750206392263234E-2</v>
      </c>
      <c r="AI545">
        <v>17.867673074654999</v>
      </c>
      <c r="AJ545">
        <v>6.1600100162764404</v>
      </c>
      <c r="AK545" t="str">
        <f>IF(AND(Table2[[#This Row],[20D EMA]]&gt;Table2[[#This Row],[50D EMA]],Table2[[#This Row],[50D EMA]]&gt;Table2[[#This Row],[200D EMA]]),"Uptrend","Downtrend/NoTrend")</f>
        <v>Downtrend/NoTrend</v>
      </c>
      <c r="AL545">
        <v>-0.05</v>
      </c>
      <c r="AM545" t="s">
        <v>3034</v>
      </c>
      <c r="AN545">
        <v>-3.46</v>
      </c>
      <c r="AO545" t="s">
        <v>3034</v>
      </c>
      <c r="AP545">
        <v>9.3975681396243002E-2</v>
      </c>
      <c r="AQ545">
        <f>(Table2[[#This Row],[Sharpe Ratio]]-AVERAGE(Table2[Sharpe Ratio]))/_xlfn.STDEV.P(Table2[Sharpe Ratio])</f>
        <v>0.41662044650475077</v>
      </c>
      <c r="AR5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5">
        <f>_xlfn.RANK.AVG(Table2[[#This Row],[1Y Return vs Nifty Z-Score]],Table2[1Y Return vs Nifty Z-Score])</f>
        <v>666</v>
      </c>
      <c r="AT545">
        <f>_xlfn.RANK.AVG(Table2[[#This Row],[6M Return vs Nifty Z-Score]],Table2[6M Return vs Nifty Z-Score])</f>
        <v>630</v>
      </c>
      <c r="AU545">
        <f>_xlfn.RANK.AVG(Table2[[#This Row],[Sharpe Ratio Z-Score]],Table2[Sharpe Ratio Z-Score])</f>
        <v>236</v>
      </c>
      <c r="AV545">
        <f>(Table2[[#This Row],[Rank 1Y]]+Table2[[#This Row],[Rank 6M]]+Table2[[#This Row],[Rank Sharpe]])/3</f>
        <v>510.66666666666669</v>
      </c>
    </row>
    <row r="546" spans="1:48" x14ac:dyDescent="0.3">
      <c r="A546" t="s">
        <v>260</v>
      </c>
      <c r="B546" t="s">
        <v>261</v>
      </c>
      <c r="C546" t="s">
        <v>2986</v>
      </c>
      <c r="D546" t="s">
        <v>182</v>
      </c>
      <c r="E546">
        <v>97828.106882849999</v>
      </c>
      <c r="F546">
        <v>893.65</v>
      </c>
      <c r="G546">
        <v>11.064791774998101</v>
      </c>
      <c r="H546">
        <f>(Table2[[#This Row],[1Y Return vs Nifty]]-AVERAGE(Table2[1Y Return vs Nifty]))/_xlfn.STDEV.P(Table2[1Y Return vs Nifty])</f>
        <v>-0.40081660240286732</v>
      </c>
      <c r="I546">
        <v>-15.132369108529501</v>
      </c>
      <c r="J546">
        <f>(Table2[[#This Row],[1M Return vs Nifty]]-AVERAGE(Table2[1M Return vs Nifty]))/_xlfn.STDEV.P(Table2[1M Return vs Nifty])</f>
        <v>-1.7174332445512486</v>
      </c>
      <c r="K546">
        <v>-21.5117913937125</v>
      </c>
      <c r="L546">
        <f>(Table2[[#This Row],[6M Return vs Nifty]]-AVERAGE(Table2[6M Return vs Nifty]))/_xlfn.STDEV.P(Table2[6M Return vs Nifty])</f>
        <v>-1.0341664725813486</v>
      </c>
      <c r="M546">
        <v>-7.3732710184487598</v>
      </c>
      <c r="N546">
        <f>(Table2[[#This Row],[1W Return vs Nifty]]-AVERAGE(Table2[1W Return vs Nifty]))/_xlfn.STDEV.P(Table2[1W Return vs Nifty])</f>
        <v>-1.2896520166586609</v>
      </c>
      <c r="O546">
        <v>934.35</v>
      </c>
      <c r="P546">
        <v>941.86547184526796</v>
      </c>
      <c r="Q546">
        <v>969.20978496585201</v>
      </c>
      <c r="R546">
        <v>28.657124233600701</v>
      </c>
      <c r="S546">
        <f>(Table2[[#This Row],[Close Price]]-Table2[[#This Row],[20D EMA]])/Table2[[#This Row],[20D EMA]]</f>
        <v>-4.3559693904853689E-2</v>
      </c>
      <c r="T546">
        <f>(Table2[[#This Row],[Close Price]]-Table2[[#This Row],[50D EMA]])/Table2[[#This Row],[50D EMA]]</f>
        <v>-5.1191463416538685E-2</v>
      </c>
      <c r="U546">
        <f>(Table2[[#This Row],[Close Price]]-Table2[[#This Row],[200D EMA]])/Table2[[#This Row],[200D EMA]]</f>
        <v>-7.7960196170031665E-2</v>
      </c>
      <c r="V546">
        <v>0.487799138198237</v>
      </c>
      <c r="W546">
        <v>889</v>
      </c>
      <c r="X546">
        <v>910.5</v>
      </c>
      <c r="Y546">
        <v>886.25</v>
      </c>
      <c r="Z546">
        <v>923.9</v>
      </c>
      <c r="AA546">
        <v>824.25</v>
      </c>
      <c r="AB546">
        <v>1190</v>
      </c>
      <c r="AC546">
        <f>(Table2[[#This Row],[Close Price]]/Table2[[#This Row],[Day Low]])-1</f>
        <v>5.2305961754779418E-3</v>
      </c>
      <c r="AD546">
        <f>(Table2[[#This Row],[Day High]]/Table2[[#This Row],[Close Price]])-1</f>
        <v>1.8855256532199327E-2</v>
      </c>
      <c r="AE546">
        <f>(Table2[[#This Row],[Close Price]]/Table2[[#This Row],[Current Week Low]])-1</f>
        <v>8.3497884344145845E-3</v>
      </c>
      <c r="AF546">
        <f>(Table2[[#This Row],[Current Week High]]/Table2[[#This Row],[Close Price]])-1</f>
        <v>3.3849941252168003E-2</v>
      </c>
      <c r="AG546">
        <f>(Table2[[#This Row],[Close Price]]/Table2[[#This Row],[Current Month Low]])-1</f>
        <v>8.4197755535335039E-2</v>
      </c>
      <c r="AH546">
        <f>(Table2[[#This Row],[Current Month High]]/Table2[[#This Row],[Close Price]])-1</f>
        <v>0.33161752363900865</v>
      </c>
      <c r="AI546">
        <v>40.927656241257701</v>
      </c>
      <c r="AJ546">
        <v>71.197318007662801</v>
      </c>
      <c r="AK546" t="str">
        <f>IF(AND(Table2[[#This Row],[20D EMA]]&gt;Table2[[#This Row],[50D EMA]],Table2[[#This Row],[50D EMA]]&gt;Table2[[#This Row],[200D EMA]]),"Uptrend","Downtrend/NoTrend")</f>
        <v>Downtrend/NoTrend</v>
      </c>
      <c r="AL546">
        <v>-0.12</v>
      </c>
      <c r="AM546" t="s">
        <v>3034</v>
      </c>
      <c r="AN546">
        <v>-8.6300000000000008</v>
      </c>
      <c r="AO546" t="s">
        <v>3034</v>
      </c>
      <c r="AP546">
        <v>1.9655236322220999E-2</v>
      </c>
      <c r="AQ546">
        <f>(Table2[[#This Row],[Sharpe Ratio]]-AVERAGE(Table2[Sharpe Ratio]))/_xlfn.STDEV.P(Table2[Sharpe Ratio])</f>
        <v>-0.42477280921287375</v>
      </c>
      <c r="AR5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6">
        <f>_xlfn.RANK.AVG(Table2[[#This Row],[1Y Return vs Nifty Z-Score]],Table2[1Y Return vs Nifty Z-Score])</f>
        <v>428</v>
      </c>
      <c r="AT546">
        <f>_xlfn.RANK.AVG(Table2[[#This Row],[6M Return vs Nifty Z-Score]],Table2[6M Return vs Nifty Z-Score])</f>
        <v>651</v>
      </c>
      <c r="AU546">
        <f>_xlfn.RANK.AVG(Table2[[#This Row],[Sharpe Ratio Z-Score]],Table2[Sharpe Ratio Z-Score])</f>
        <v>455</v>
      </c>
      <c r="AV546">
        <f>(Table2[[#This Row],[Rank 1Y]]+Table2[[#This Row],[Rank 6M]]+Table2[[#This Row],[Rank Sharpe]])/3</f>
        <v>511.33333333333331</v>
      </c>
    </row>
    <row r="547" spans="1:48" x14ac:dyDescent="0.3">
      <c r="A547" t="s">
        <v>223</v>
      </c>
      <c r="B547" t="s">
        <v>224</v>
      </c>
      <c r="C547" t="s">
        <v>2996</v>
      </c>
      <c r="D547" t="s">
        <v>225</v>
      </c>
      <c r="E547">
        <v>113133.26790986001</v>
      </c>
      <c r="F547">
        <v>1005.1</v>
      </c>
      <c r="G547">
        <v>2.7047130624429898</v>
      </c>
      <c r="H547">
        <f>(Table2[[#This Row],[1Y Return vs Nifty]]-AVERAGE(Table2[1Y Return vs Nifty]))/_xlfn.STDEV.P(Table2[1Y Return vs Nifty])</f>
        <v>-0.49996810449910234</v>
      </c>
      <c r="I547">
        <v>-13.864261648123501</v>
      </c>
      <c r="J547">
        <f>(Table2[[#This Row],[1M Return vs Nifty]]-AVERAGE(Table2[1M Return vs Nifty]))/_xlfn.STDEV.P(Table2[1M Return vs Nifty])</f>
        <v>-1.5951279643683762</v>
      </c>
      <c r="K547">
        <v>-14.8255729727437</v>
      </c>
      <c r="L547">
        <f>(Table2[[#This Row],[6M Return vs Nifty]]-AVERAGE(Table2[6M Return vs Nifty]))/_xlfn.STDEV.P(Table2[6M Return vs Nifty])</f>
        <v>-0.83136533655053546</v>
      </c>
      <c r="M547">
        <v>-3.0342357279571601</v>
      </c>
      <c r="N547">
        <f>(Table2[[#This Row],[1W Return vs Nifty]]-AVERAGE(Table2[1W Return vs Nifty]))/_xlfn.STDEV.P(Table2[1W Return vs Nifty])</f>
        <v>-0.33396107738982989</v>
      </c>
      <c r="O547">
        <v>1026.93</v>
      </c>
      <c r="P547">
        <v>1039.3391325664199</v>
      </c>
      <c r="Q547">
        <v>1057.35363675186</v>
      </c>
      <c r="R547">
        <v>45.027632976199598</v>
      </c>
      <c r="S547">
        <f>(Table2[[#This Row],[Close Price]]-Table2[[#This Row],[20D EMA]])/Table2[[#This Row],[20D EMA]]</f>
        <v>-2.1257534593399782E-2</v>
      </c>
      <c r="T547">
        <f>(Table2[[#This Row],[Close Price]]-Table2[[#This Row],[50D EMA]])/Table2[[#This Row],[50D EMA]]</f>
        <v>-3.2943176575940043E-2</v>
      </c>
      <c r="U547">
        <f>(Table2[[#This Row],[Close Price]]-Table2[[#This Row],[200D EMA]])/Table2[[#This Row],[200D EMA]]</f>
        <v>-4.9419262331551299E-2</v>
      </c>
      <c r="V547">
        <v>0.53714575665873598</v>
      </c>
      <c r="W547">
        <v>996.75</v>
      </c>
      <c r="X547">
        <v>1023</v>
      </c>
      <c r="Y547">
        <v>996.75</v>
      </c>
      <c r="Z547">
        <v>1029.25</v>
      </c>
      <c r="AA547">
        <v>831.5</v>
      </c>
      <c r="AB547">
        <v>1249.4000000000001</v>
      </c>
      <c r="AC547">
        <f>(Table2[[#This Row],[Close Price]]/Table2[[#This Row],[Day Low]])-1</f>
        <v>8.3772259844494545E-3</v>
      </c>
      <c r="AD547">
        <f>(Table2[[#This Row],[Day High]]/Table2[[#This Row],[Close Price]])-1</f>
        <v>1.7809173216595253E-2</v>
      </c>
      <c r="AE547">
        <f>(Table2[[#This Row],[Close Price]]/Table2[[#This Row],[Current Week Low]])-1</f>
        <v>8.3772259844494545E-3</v>
      </c>
      <c r="AF547">
        <f>(Table2[[#This Row],[Current Week High]]/Table2[[#This Row],[Close Price]])-1</f>
        <v>2.4027459954233388E-2</v>
      </c>
      <c r="AG547">
        <f>(Table2[[#This Row],[Close Price]]/Table2[[#This Row],[Current Month Low]])-1</f>
        <v>0.20877931449188214</v>
      </c>
      <c r="AH547">
        <f>(Table2[[#This Row],[Current Month High]]/Table2[[#This Row],[Close Price]])-1</f>
        <v>0.2430603920007961</v>
      </c>
      <c r="AI547">
        <v>24.365734752760901</v>
      </c>
      <c r="AJ547">
        <v>46.516034985422699</v>
      </c>
      <c r="AK547" t="str">
        <f>IF(AND(Table2[[#This Row],[20D EMA]]&gt;Table2[[#This Row],[50D EMA]],Table2[[#This Row],[50D EMA]]&gt;Table2[[#This Row],[200D EMA]]),"Uptrend","Downtrend/NoTrend")</f>
        <v>Downtrend/NoTrend</v>
      </c>
      <c r="AL547">
        <v>-0.12</v>
      </c>
      <c r="AM547" t="s">
        <v>3034</v>
      </c>
      <c r="AN547">
        <v>-1.47</v>
      </c>
      <c r="AO547" t="s">
        <v>3034</v>
      </c>
      <c r="AP547">
        <v>1.7224315686683998E-2</v>
      </c>
      <c r="AQ547">
        <f>(Table2[[#This Row],[Sharpe Ratio]]-AVERAGE(Table2[Sharpe Ratio]))/_xlfn.STDEV.P(Table2[Sharpe Ratio])</f>
        <v>-0.45229363778014736</v>
      </c>
      <c r="AR5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7">
        <f>_xlfn.RANK.AVG(Table2[[#This Row],[1Y Return vs Nifty Z-Score]],Table2[1Y Return vs Nifty Z-Score])</f>
        <v>482</v>
      </c>
      <c r="AT547">
        <f>_xlfn.RANK.AVG(Table2[[#This Row],[6M Return vs Nifty Z-Score]],Table2[6M Return vs Nifty Z-Score])</f>
        <v>593</v>
      </c>
      <c r="AU547">
        <f>_xlfn.RANK.AVG(Table2[[#This Row],[Sharpe Ratio Z-Score]],Table2[Sharpe Ratio Z-Score])</f>
        <v>464</v>
      </c>
      <c r="AV547">
        <f>(Table2[[#This Row],[Rank 1Y]]+Table2[[#This Row],[Rank 6M]]+Table2[[#This Row],[Rank Sharpe]])/3</f>
        <v>513</v>
      </c>
    </row>
    <row r="548" spans="1:48" x14ac:dyDescent="0.3">
      <c r="A548" t="s">
        <v>2108</v>
      </c>
      <c r="B548" t="s">
        <v>2109</v>
      </c>
      <c r="C548" t="s">
        <v>3004</v>
      </c>
      <c r="D548" t="s">
        <v>1779</v>
      </c>
      <c r="E548">
        <v>2620.7822292579999</v>
      </c>
      <c r="F548">
        <v>53.75</v>
      </c>
      <c r="G548">
        <v>27.646084633936098</v>
      </c>
      <c r="H548">
        <f>(Table2[[#This Row],[1Y Return vs Nifty]]-AVERAGE(Table2[1Y Return vs Nifty]))/_xlfn.STDEV.P(Table2[1Y Return vs Nifty])</f>
        <v>-0.20416054805349382</v>
      </c>
      <c r="I548">
        <v>-0.35209327518736899</v>
      </c>
      <c r="J548">
        <f>(Table2[[#This Row],[1M Return vs Nifty]]-AVERAGE(Table2[1M Return vs Nifty]))/_xlfn.STDEV.P(Table2[1M Return vs Nifty])</f>
        <v>-0.29191858320047676</v>
      </c>
      <c r="K548">
        <v>-15.4248277389649</v>
      </c>
      <c r="L548">
        <f>(Table2[[#This Row],[6M Return vs Nifty]]-AVERAGE(Table2[6M Return vs Nifty]))/_xlfn.STDEV.P(Table2[6M Return vs Nifty])</f>
        <v>-0.84954146238280071</v>
      </c>
      <c r="M548">
        <v>0.69346115871285696</v>
      </c>
      <c r="N548">
        <f>(Table2[[#This Row],[1W Return vs Nifty]]-AVERAGE(Table2[1W Return vs Nifty]))/_xlfn.STDEV.P(Table2[1W Return vs Nifty])</f>
        <v>0.48707998368149913</v>
      </c>
      <c r="O548">
        <v>53.21</v>
      </c>
      <c r="P548">
        <v>52.322100234637603</v>
      </c>
      <c r="Q548">
        <v>50.979865595482202</v>
      </c>
      <c r="R548">
        <v>57.813610598547598</v>
      </c>
      <c r="S548">
        <f>(Table2[[#This Row],[Close Price]]-Table2[[#This Row],[20D EMA]])/Table2[[#This Row],[20D EMA]]</f>
        <v>1.0148468333020093E-2</v>
      </c>
      <c r="T548">
        <f>(Table2[[#This Row],[Close Price]]-Table2[[#This Row],[50D EMA]])/Table2[[#This Row],[50D EMA]]</f>
        <v>2.7290566681364172E-2</v>
      </c>
      <c r="U548">
        <f>(Table2[[#This Row],[Close Price]]-Table2[[#This Row],[200D EMA]])/Table2[[#This Row],[200D EMA]]</f>
        <v>5.4337813020112882E-2</v>
      </c>
      <c r="V548">
        <v>1.8296370490264799</v>
      </c>
      <c r="W548">
        <v>53.31</v>
      </c>
      <c r="X548">
        <v>55.18</v>
      </c>
      <c r="Y548">
        <v>53.31</v>
      </c>
      <c r="Z548">
        <v>57.24</v>
      </c>
      <c r="AA548">
        <v>43.3</v>
      </c>
      <c r="AB548">
        <v>58.2</v>
      </c>
      <c r="AC548">
        <f>(Table2[[#This Row],[Close Price]]/Table2[[#This Row],[Day Low]])-1</f>
        <v>8.2536109547926007E-3</v>
      </c>
      <c r="AD548">
        <f>(Table2[[#This Row],[Day High]]/Table2[[#This Row],[Close Price]])-1</f>
        <v>2.6604651162790649E-2</v>
      </c>
      <c r="AE548">
        <f>(Table2[[#This Row],[Close Price]]/Table2[[#This Row],[Current Week Low]])-1</f>
        <v>8.2536109547926007E-3</v>
      </c>
      <c r="AF548">
        <f>(Table2[[#This Row],[Current Week High]]/Table2[[#This Row],[Close Price]])-1</f>
        <v>6.4930232558139567E-2</v>
      </c>
      <c r="AG548">
        <f>(Table2[[#This Row],[Close Price]]/Table2[[#This Row],[Current Month Low]])-1</f>
        <v>0.24133949191685922</v>
      </c>
      <c r="AH548">
        <f>(Table2[[#This Row],[Current Month High]]/Table2[[#This Row],[Close Price]])-1</f>
        <v>8.2790697674418601E-2</v>
      </c>
      <c r="AI548">
        <v>29.116279069767401</v>
      </c>
      <c r="AJ548">
        <v>63.125948406676699</v>
      </c>
      <c r="AK548" t="str">
        <f>IF(AND(Table2[[#This Row],[20D EMA]]&gt;Table2[[#This Row],[50D EMA]],Table2[[#This Row],[50D EMA]]&gt;Table2[[#This Row],[200D EMA]]),"Uptrend","Downtrend/NoTrend")</f>
        <v>Uptrend</v>
      </c>
      <c r="AL548">
        <v>-0.03</v>
      </c>
      <c r="AM548" t="s">
        <v>3034</v>
      </c>
      <c r="AN548">
        <v>8.3699999999999992</v>
      </c>
      <c r="AO548" t="s">
        <v>3033</v>
      </c>
      <c r="AP548">
        <v>-2.8586285414378999E-2</v>
      </c>
      <c r="AQ548">
        <f>(Table2[[#This Row],[Sharpe Ratio]]-AVERAGE(Table2[Sharpe Ratio]))/_xlfn.STDEV.P(Table2[Sharpe Ratio])</f>
        <v>-0.97092253953678842</v>
      </c>
      <c r="AR5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-1.8294631494920603</v>
      </c>
      <c r="AS548">
        <f>_xlfn.RANK.AVG(Table2[[#This Row],[1Y Return vs Nifty Z-Score]],Table2[1Y Return vs Nifty Z-Score])</f>
        <v>344</v>
      </c>
      <c r="AT548">
        <f>_xlfn.RANK.AVG(Table2[[#This Row],[6M Return vs Nifty Z-Score]],Table2[6M Return vs Nifty Z-Score])</f>
        <v>597</v>
      </c>
      <c r="AU548">
        <f>_xlfn.RANK.AVG(Table2[[#This Row],[Sharpe Ratio Z-Score]],Table2[Sharpe Ratio Z-Score])</f>
        <v>600</v>
      </c>
      <c r="AV548">
        <f>(Table2[[#This Row],[Rank 1Y]]+Table2[[#This Row],[Rank 6M]]+Table2[[#This Row],[Rank Sharpe]])/3</f>
        <v>513.66666666666663</v>
      </c>
    </row>
    <row r="549" spans="1:48" x14ac:dyDescent="0.3">
      <c r="A549" t="s">
        <v>671</v>
      </c>
      <c r="B549" t="s">
        <v>672</v>
      </c>
      <c r="C549" t="s">
        <v>3002</v>
      </c>
      <c r="D549" t="s">
        <v>533</v>
      </c>
      <c r="E549">
        <v>25201.280513199999</v>
      </c>
      <c r="F549">
        <v>694.55</v>
      </c>
      <c r="G549">
        <v>8.9947962002041706</v>
      </c>
      <c r="H549">
        <f>(Table2[[#This Row],[1Y Return vs Nifty]]-AVERAGE(Table2[1Y Return vs Nifty]))/_xlfn.STDEV.P(Table2[1Y Return vs Nifty])</f>
        <v>-0.42536698974134352</v>
      </c>
      <c r="I549">
        <v>7.8331183068875996</v>
      </c>
      <c r="J549">
        <f>(Table2[[#This Row],[1M Return vs Nifty]]-AVERAGE(Table2[1M Return vs Nifty]))/_xlfn.STDEV.P(Table2[1M Return vs Nifty])</f>
        <v>0.49752129248739135</v>
      </c>
      <c r="K549">
        <v>-1.61514115224043</v>
      </c>
      <c r="L549">
        <f>(Table2[[#This Row],[6M Return vs Nifty]]-AVERAGE(Table2[6M Return vs Nifty]))/_xlfn.STDEV.P(Table2[6M Return vs Nifty])</f>
        <v>-0.43067687380847042</v>
      </c>
      <c r="M549">
        <v>-1.0233076096618099</v>
      </c>
      <c r="N549">
        <f>(Table2[[#This Row],[1W Return vs Nifty]]-AVERAGE(Table2[1W Return vs Nifty]))/_xlfn.STDEV.P(Table2[1W Return vs Nifty])</f>
        <v>0.10895437581867556</v>
      </c>
      <c r="O549">
        <v>674.66</v>
      </c>
      <c r="P549">
        <v>669.36013703451101</v>
      </c>
      <c r="Q549">
        <v>630.38554445422403</v>
      </c>
      <c r="R549">
        <v>62.1028337749988</v>
      </c>
      <c r="S549">
        <f>(Table2[[#This Row],[Close Price]]-Table2[[#This Row],[20D EMA]])/Table2[[#This Row],[20D EMA]]</f>
        <v>2.9481516615776818E-2</v>
      </c>
      <c r="T549">
        <f>(Table2[[#This Row],[Close Price]]-Table2[[#This Row],[50D EMA]])/Table2[[#This Row],[50D EMA]]</f>
        <v>3.7632750401134507E-2</v>
      </c>
      <c r="U549">
        <f>(Table2[[#This Row],[Close Price]]-Table2[[#This Row],[200D EMA]])/Table2[[#This Row],[200D EMA]]</f>
        <v>0.10178605158423851</v>
      </c>
      <c r="V549">
        <v>0.92216134022051999</v>
      </c>
      <c r="W549">
        <v>691.25</v>
      </c>
      <c r="X549">
        <v>702.55</v>
      </c>
      <c r="Y549">
        <v>689.65</v>
      </c>
      <c r="Z549">
        <v>713.55</v>
      </c>
      <c r="AA549">
        <v>563</v>
      </c>
      <c r="AB549">
        <v>718.8</v>
      </c>
      <c r="AC549">
        <f>(Table2[[#This Row],[Close Price]]/Table2[[#This Row],[Day Low]])-1</f>
        <v>4.7739602169980522E-3</v>
      </c>
      <c r="AD549">
        <f>(Table2[[#This Row],[Day High]]/Table2[[#This Row],[Close Price]])-1</f>
        <v>1.1518249226117661E-2</v>
      </c>
      <c r="AE549">
        <f>(Table2[[#This Row],[Close Price]]/Table2[[#This Row],[Current Week Low]])-1</f>
        <v>7.1050532878995654E-3</v>
      </c>
      <c r="AF549">
        <f>(Table2[[#This Row],[Current Week High]]/Table2[[#This Row],[Close Price]])-1</f>
        <v>2.7355841912029444E-2</v>
      </c>
      <c r="AG549">
        <f>(Table2[[#This Row],[Close Price]]/Table2[[#This Row],[Current Month Low]])-1</f>
        <v>0.23365896980461809</v>
      </c>
      <c r="AH549">
        <f>(Table2[[#This Row],[Current Month High]]/Table2[[#This Row],[Close Price]])-1</f>
        <v>3.4914692966669048E-2</v>
      </c>
      <c r="AI549">
        <v>10.755165214887301</v>
      </c>
      <c r="AJ549">
        <v>58.573059360730497</v>
      </c>
      <c r="AK549" t="str">
        <f>IF(AND(Table2[[#This Row],[20D EMA]]&gt;Table2[[#This Row],[50D EMA]],Table2[[#This Row],[50D EMA]]&gt;Table2[[#This Row],[200D EMA]]),"Uptrend","Downtrend/NoTrend")</f>
        <v>Uptrend</v>
      </c>
      <c r="AL549">
        <v>-0.05</v>
      </c>
      <c r="AM549" t="s">
        <v>3034</v>
      </c>
      <c r="AN549">
        <v>9.4600000000000009</v>
      </c>
      <c r="AO549" t="s">
        <v>3033</v>
      </c>
      <c r="AP549">
        <v>-6.3418271555443995E-2</v>
      </c>
      <c r="AQ549">
        <f>(Table2[[#This Row],[Sharpe Ratio]]-AVERAGE(Table2[Sharpe Ratio]))/_xlfn.STDEV.P(Table2[Sharpe Ratio])</f>
        <v>-1.3652608429895212</v>
      </c>
      <c r="AR5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-1.6148290382332684</v>
      </c>
      <c r="AS549">
        <f>_xlfn.RANK.AVG(Table2[[#This Row],[1Y Return vs Nifty Z-Score]],Table2[1Y Return vs Nifty Z-Score])</f>
        <v>442</v>
      </c>
      <c r="AT549">
        <f>_xlfn.RANK.AVG(Table2[[#This Row],[6M Return vs Nifty Z-Score]],Table2[6M Return vs Nifty Z-Score])</f>
        <v>445</v>
      </c>
      <c r="AU549">
        <f>_xlfn.RANK.AVG(Table2[[#This Row],[Sharpe Ratio Z-Score]],Table2[Sharpe Ratio Z-Score])</f>
        <v>658</v>
      </c>
      <c r="AV549">
        <f>(Table2[[#This Row],[Rank 1Y]]+Table2[[#This Row],[Rank 6M]]+Table2[[#This Row],[Rank Sharpe]])/3</f>
        <v>515</v>
      </c>
    </row>
    <row r="550" spans="1:48" x14ac:dyDescent="0.3">
      <c r="A550" t="s">
        <v>1814</v>
      </c>
      <c r="B550" t="s">
        <v>1815</v>
      </c>
      <c r="C550" t="s">
        <v>2995</v>
      </c>
      <c r="D550" t="s">
        <v>1498</v>
      </c>
      <c r="E550">
        <v>3742.3602619500002</v>
      </c>
      <c r="F550">
        <v>515.79999999999995</v>
      </c>
      <c r="G550">
        <v>-1.6499052857718699</v>
      </c>
      <c r="H550">
        <f>(Table2[[#This Row],[1Y Return vs Nifty]]-AVERAGE(Table2[1Y Return vs Nifty]))/_xlfn.STDEV.P(Table2[1Y Return vs Nifty])</f>
        <v>-0.55161438261762108</v>
      </c>
      <c r="I550">
        <v>13.0415493028939</v>
      </c>
      <c r="J550">
        <f>(Table2[[#This Row],[1M Return vs Nifty]]-AVERAGE(Table2[1M Return vs Nifty]))/_xlfn.STDEV.P(Table2[1M Return vs Nifty])</f>
        <v>0.99985932941981193</v>
      </c>
      <c r="K550">
        <v>-0.63465342342052999</v>
      </c>
      <c r="L550">
        <f>(Table2[[#This Row],[6M Return vs Nifty]]-AVERAGE(Table2[6M Return vs Nifty]))/_xlfn.STDEV.P(Table2[6M Return vs Nifty])</f>
        <v>-0.40093748859105843</v>
      </c>
      <c r="M550">
        <v>6.3561444383340104</v>
      </c>
      <c r="N550">
        <f>(Table2[[#This Row],[1W Return vs Nifty]]-AVERAGE(Table2[1W Return vs Nifty]))/_xlfn.STDEV.P(Table2[1W Return vs Nifty])</f>
        <v>1.7343100106283198</v>
      </c>
      <c r="O550">
        <v>478.37</v>
      </c>
      <c r="P550">
        <v>453.237460414682</v>
      </c>
      <c r="Q550">
        <v>449.087769143564</v>
      </c>
      <c r="R550">
        <v>76.155634021235301</v>
      </c>
      <c r="S550">
        <f>(Table2[[#This Row],[Close Price]]-Table2[[#This Row],[20D EMA]])/Table2[[#This Row],[20D EMA]]</f>
        <v>7.8244873215293498E-2</v>
      </c>
      <c r="T550">
        <f>(Table2[[#This Row],[Close Price]]-Table2[[#This Row],[50D EMA]])/Table2[[#This Row],[50D EMA]]</f>
        <v>0.13803479422922679</v>
      </c>
      <c r="U550">
        <f>(Table2[[#This Row],[Close Price]]-Table2[[#This Row],[200D EMA]])/Table2[[#This Row],[200D EMA]]</f>
        <v>0.14855054054057179</v>
      </c>
      <c r="V550">
        <v>3.1338406821757498</v>
      </c>
      <c r="W550">
        <v>514.15</v>
      </c>
      <c r="X550">
        <v>528</v>
      </c>
      <c r="Y550">
        <v>514.15</v>
      </c>
      <c r="Z550">
        <v>551</v>
      </c>
      <c r="AA550">
        <v>375</v>
      </c>
      <c r="AB550">
        <v>551</v>
      </c>
      <c r="AC550">
        <f>(Table2[[#This Row],[Close Price]]/Table2[[#This Row],[Day Low]])-1</f>
        <v>3.2091802003306746E-3</v>
      </c>
      <c r="AD550">
        <f>(Table2[[#This Row],[Day High]]/Table2[[#This Row],[Close Price]])-1</f>
        <v>2.3652578518805756E-2</v>
      </c>
      <c r="AE550">
        <f>(Table2[[#This Row],[Close Price]]/Table2[[#This Row],[Current Week Low]])-1</f>
        <v>3.2091802003306746E-3</v>
      </c>
      <c r="AF550">
        <f>(Table2[[#This Row],[Current Week High]]/Table2[[#This Row],[Close Price]])-1</f>
        <v>6.824350523458711E-2</v>
      </c>
      <c r="AG550">
        <f>(Table2[[#This Row],[Close Price]]/Table2[[#This Row],[Current Month Low]])-1</f>
        <v>0.37546666666666662</v>
      </c>
      <c r="AH550">
        <f>(Table2[[#This Row],[Current Month High]]/Table2[[#This Row],[Close Price]])-1</f>
        <v>6.824350523458711E-2</v>
      </c>
      <c r="AI550">
        <v>6.8243505234587101</v>
      </c>
      <c r="AJ550">
        <v>39.048389270791198</v>
      </c>
      <c r="AK550" t="str">
        <f>IF(AND(Table2[[#This Row],[20D EMA]]&gt;Table2[[#This Row],[50D EMA]],Table2[[#This Row],[50D EMA]]&gt;Table2[[#This Row],[200D EMA]]),"Uptrend","Downtrend/NoTrend")</f>
        <v>Uptrend</v>
      </c>
      <c r="AL550">
        <v>0.05</v>
      </c>
      <c r="AM550" t="s">
        <v>3033</v>
      </c>
      <c r="AN550">
        <v>22.33</v>
      </c>
      <c r="AO550" t="s">
        <v>3033</v>
      </c>
      <c r="AP550">
        <v>-3.0343770270073001E-2</v>
      </c>
      <c r="AQ550">
        <f>(Table2[[#This Row],[Sharpe Ratio]]-AVERAGE(Table2[Sharpe Ratio]))/_xlfn.STDEV.P(Table2[Sharpe Ratio])</f>
        <v>-0.99081929746300912</v>
      </c>
      <c r="AR5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0.79079817137644315</v>
      </c>
      <c r="AS550">
        <f>_xlfn.RANK.AVG(Table2[[#This Row],[1Y Return vs Nifty Z-Score]],Table2[1Y Return vs Nifty Z-Score])</f>
        <v>507</v>
      </c>
      <c r="AT550">
        <f>_xlfn.RANK.AVG(Table2[[#This Row],[6M Return vs Nifty Z-Score]],Table2[6M Return vs Nifty Z-Score])</f>
        <v>438</v>
      </c>
      <c r="AU550">
        <f>_xlfn.RANK.AVG(Table2[[#This Row],[Sharpe Ratio Z-Score]],Table2[Sharpe Ratio Z-Score])</f>
        <v>604</v>
      </c>
      <c r="AV550">
        <f>(Table2[[#This Row],[Rank 1Y]]+Table2[[#This Row],[Rank 6M]]+Table2[[#This Row],[Rank Sharpe]])/3</f>
        <v>516.33333333333337</v>
      </c>
    </row>
    <row r="551" spans="1:48" x14ac:dyDescent="0.3">
      <c r="A551" t="s">
        <v>896</v>
      </c>
      <c r="B551" t="s">
        <v>897</v>
      </c>
      <c r="C551" t="s">
        <v>2987</v>
      </c>
      <c r="D551" t="s">
        <v>21</v>
      </c>
      <c r="E551">
        <v>15999.512479020001</v>
      </c>
      <c r="F551">
        <v>585.45000000000005</v>
      </c>
      <c r="G551">
        <v>-9.8861766341341806</v>
      </c>
      <c r="H551">
        <f>(Table2[[#This Row],[1Y Return vs Nifty]]-AVERAGE(Table2[1Y Return vs Nifty]))/_xlfn.STDEV.P(Table2[1Y Return vs Nifty])</f>
        <v>-0.64929751503070277</v>
      </c>
      <c r="I551">
        <v>6.6929145585318803</v>
      </c>
      <c r="J551">
        <f>(Table2[[#This Row],[1M Return vs Nifty]]-AVERAGE(Table2[1M Return vs Nifty]))/_xlfn.STDEV.P(Table2[1M Return vs Nifty])</f>
        <v>0.38755195371892459</v>
      </c>
      <c r="K551">
        <v>-32.689960615626603</v>
      </c>
      <c r="L551">
        <f>(Table2[[#This Row],[6M Return vs Nifty]]-AVERAGE(Table2[6M Return vs Nifty]))/_xlfn.STDEV.P(Table2[6M Return vs Nifty])</f>
        <v>-1.3732139392090363</v>
      </c>
      <c r="M551">
        <v>1.2720750382005599</v>
      </c>
      <c r="N551">
        <f>(Table2[[#This Row],[1W Return vs Nifty]]-AVERAGE(Table2[1W Return vs Nifty]))/_xlfn.STDEV.P(Table2[1W Return vs Nifty])</f>
        <v>0.61452214649897063</v>
      </c>
      <c r="O551">
        <v>570.77</v>
      </c>
      <c r="P551">
        <v>595.577160541372</v>
      </c>
      <c r="Q551">
        <v>627.34489865468697</v>
      </c>
      <c r="R551">
        <v>52.540412767207897</v>
      </c>
      <c r="S551">
        <f>(Table2[[#This Row],[Close Price]]-Table2[[#This Row],[20D EMA]])/Table2[[#This Row],[20D EMA]]</f>
        <v>2.5719641887275196E-2</v>
      </c>
      <c r="T551">
        <f>(Table2[[#This Row],[Close Price]]-Table2[[#This Row],[50D EMA]])/Table2[[#This Row],[50D EMA]]</f>
        <v>-1.700394375796159E-2</v>
      </c>
      <c r="U551">
        <f>(Table2[[#This Row],[Close Price]]-Table2[[#This Row],[200D EMA]])/Table2[[#This Row],[200D EMA]]</f>
        <v>-6.6781285293829054E-2</v>
      </c>
      <c r="V551">
        <v>0.871476836745114</v>
      </c>
      <c r="W551">
        <v>574.79999999999995</v>
      </c>
      <c r="X551">
        <v>588.04999999999995</v>
      </c>
      <c r="Y551">
        <v>574.79999999999995</v>
      </c>
      <c r="Z551">
        <v>604.9</v>
      </c>
      <c r="AA551">
        <v>469.6</v>
      </c>
      <c r="AB551">
        <v>635.9</v>
      </c>
      <c r="AC551">
        <f>(Table2[[#This Row],[Close Price]]/Table2[[#This Row],[Day Low]])-1</f>
        <v>1.8528183716075342E-2</v>
      </c>
      <c r="AD551">
        <f>(Table2[[#This Row],[Day High]]/Table2[[#This Row],[Close Price]])-1</f>
        <v>4.4410282688529534E-3</v>
      </c>
      <c r="AE551">
        <f>(Table2[[#This Row],[Close Price]]/Table2[[#This Row],[Current Week Low]])-1</f>
        <v>1.8528183716075342E-2</v>
      </c>
      <c r="AF551">
        <f>(Table2[[#This Row],[Current Week High]]/Table2[[#This Row],[Close Price]])-1</f>
        <v>3.3222307626611824E-2</v>
      </c>
      <c r="AG551">
        <f>(Table2[[#This Row],[Close Price]]/Table2[[#This Row],[Current Month Low]])-1</f>
        <v>0.24669931856899496</v>
      </c>
      <c r="AH551">
        <f>(Table2[[#This Row],[Current Month High]]/Table2[[#This Row],[Close Price]])-1</f>
        <v>8.6173029293705516E-2</v>
      </c>
      <c r="AI551">
        <v>48.603638227004801</v>
      </c>
      <c r="AJ551">
        <v>24.669931856899399</v>
      </c>
      <c r="AK551" t="str">
        <f>IF(AND(Table2[[#This Row],[20D EMA]]&gt;Table2[[#This Row],[50D EMA]],Table2[[#This Row],[50D EMA]]&gt;Table2[[#This Row],[200D EMA]]),"Uptrend","Downtrend/NoTrend")</f>
        <v>Downtrend/NoTrend</v>
      </c>
      <c r="AL551">
        <v>-0.22</v>
      </c>
      <c r="AM551" t="s">
        <v>3034</v>
      </c>
      <c r="AN551">
        <v>-0.1</v>
      </c>
      <c r="AO551" t="s">
        <v>3034</v>
      </c>
      <c r="AP551">
        <v>7.2547039264515001E-2</v>
      </c>
      <c r="AQ551">
        <f>(Table2[[#This Row],[Sharpe Ratio]]-AVERAGE(Table2[Sharpe Ratio]))/_xlfn.STDEV.P(Table2[Sharpe Ratio])</f>
        <v>0.1740234740180418</v>
      </c>
      <c r="AR5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1">
        <f>_xlfn.RANK.AVG(Table2[[#This Row],[1Y Return vs Nifty Z-Score]],Table2[1Y Return vs Nifty Z-Score])</f>
        <v>556</v>
      </c>
      <c r="AT551">
        <f>_xlfn.RANK.AVG(Table2[[#This Row],[6M Return vs Nifty Z-Score]],Table2[6M Return vs Nifty Z-Score])</f>
        <v>707</v>
      </c>
      <c r="AU551">
        <f>_xlfn.RANK.AVG(Table2[[#This Row],[Sharpe Ratio Z-Score]],Table2[Sharpe Ratio Z-Score])</f>
        <v>287</v>
      </c>
      <c r="AV551">
        <f>(Table2[[#This Row],[Rank 1Y]]+Table2[[#This Row],[Rank 6M]]+Table2[[#This Row],[Rank Sharpe]])/3</f>
        <v>516.66666666666663</v>
      </c>
    </row>
    <row r="552" spans="1:48" x14ac:dyDescent="0.3">
      <c r="A552" t="s">
        <v>1890</v>
      </c>
      <c r="B552" t="s">
        <v>1891</v>
      </c>
      <c r="C552" t="s">
        <v>2992</v>
      </c>
      <c r="D552" t="s">
        <v>196</v>
      </c>
      <c r="E552">
        <v>3387.0056214750002</v>
      </c>
      <c r="F552">
        <v>215.8</v>
      </c>
      <c r="G552">
        <v>-22.020030984323199</v>
      </c>
      <c r="H552">
        <f>(Table2[[#This Row],[1Y Return vs Nifty]]-AVERAGE(Table2[1Y Return vs Nifty]))/_xlfn.STDEV.P(Table2[1Y Return vs Nifty])</f>
        <v>-0.79320643340384978</v>
      </c>
      <c r="I552">
        <v>-9.4127223909133999</v>
      </c>
      <c r="J552">
        <f>(Table2[[#This Row],[1M Return vs Nifty]]-AVERAGE(Table2[1M Return vs Nifty]))/_xlfn.STDEV.P(Table2[1M Return vs Nifty])</f>
        <v>-1.1657899365613122</v>
      </c>
      <c r="K552">
        <v>-28.702665700859001</v>
      </c>
      <c r="L552">
        <f>(Table2[[#This Row],[6M Return vs Nifty]]-AVERAGE(Table2[6M Return vs Nifty]))/_xlfn.STDEV.P(Table2[6M Return vs Nifty])</f>
        <v>-1.2522744353680015</v>
      </c>
      <c r="M552">
        <v>-4.0996504250032597</v>
      </c>
      <c r="N552">
        <f>(Table2[[#This Row],[1W Return vs Nifty]]-AVERAGE(Table2[1W Return vs Nifty]))/_xlfn.STDEV.P(Table2[1W Return vs Nifty])</f>
        <v>-0.56862318644482313</v>
      </c>
      <c r="O552">
        <v>217.15</v>
      </c>
      <c r="P552">
        <v>221.23786159840799</v>
      </c>
      <c r="Q552">
        <v>233.625921896195</v>
      </c>
      <c r="R552">
        <v>46.324156764863702</v>
      </c>
      <c r="S552">
        <f>(Table2[[#This Row],[Close Price]]-Table2[[#This Row],[20D EMA]])/Table2[[#This Row],[20D EMA]]</f>
        <v>-6.2169007598434E-3</v>
      </c>
      <c r="T552">
        <f>(Table2[[#This Row],[Close Price]]-Table2[[#This Row],[50D EMA]])/Table2[[#This Row],[50D EMA]]</f>
        <v>-2.4579254017012737E-2</v>
      </c>
      <c r="U552">
        <f>(Table2[[#This Row],[Close Price]]-Table2[[#This Row],[200D EMA]])/Table2[[#This Row],[200D EMA]]</f>
        <v>-7.6301130249217045E-2</v>
      </c>
      <c r="V552">
        <v>1.19380322604772</v>
      </c>
      <c r="W552">
        <v>214.4</v>
      </c>
      <c r="X552">
        <v>217.25</v>
      </c>
      <c r="Y552">
        <v>214.4</v>
      </c>
      <c r="Z552">
        <v>220.3</v>
      </c>
      <c r="AA552">
        <v>190.55</v>
      </c>
      <c r="AB552">
        <v>227</v>
      </c>
      <c r="AC552">
        <f>(Table2[[#This Row],[Close Price]]/Table2[[#This Row],[Day Low]])-1</f>
        <v>6.5298507462687727E-3</v>
      </c>
      <c r="AD552">
        <f>(Table2[[#This Row],[Day High]]/Table2[[#This Row],[Close Price]])-1</f>
        <v>6.7191844300278358E-3</v>
      </c>
      <c r="AE552">
        <f>(Table2[[#This Row],[Close Price]]/Table2[[#This Row],[Current Week Low]])-1</f>
        <v>6.5298507462687727E-3</v>
      </c>
      <c r="AF552">
        <f>(Table2[[#This Row],[Current Week High]]/Table2[[#This Row],[Close Price]])-1</f>
        <v>2.08526413345691E-2</v>
      </c>
      <c r="AG552">
        <f>(Table2[[#This Row],[Close Price]]/Table2[[#This Row],[Current Month Low]])-1</f>
        <v>0.13251115192862772</v>
      </c>
      <c r="AH552">
        <f>(Table2[[#This Row],[Current Month High]]/Table2[[#This Row],[Close Price]])-1</f>
        <v>5.1899907321593997E-2</v>
      </c>
      <c r="AI552">
        <v>38.554216867469798</v>
      </c>
      <c r="AJ552">
        <v>13.2511151928627</v>
      </c>
      <c r="AK552" t="str">
        <f>IF(AND(Table2[[#This Row],[20D EMA]]&gt;Table2[[#This Row],[50D EMA]],Table2[[#This Row],[50D EMA]]&gt;Table2[[#This Row],[200D EMA]]),"Uptrend","Downtrend/NoTrend")</f>
        <v>Downtrend/NoTrend</v>
      </c>
      <c r="AL552">
        <v>-0.22</v>
      </c>
      <c r="AM552" t="s">
        <v>3034</v>
      </c>
      <c r="AN552">
        <v>-0.71</v>
      </c>
      <c r="AO552" t="s">
        <v>3034</v>
      </c>
      <c r="AP552">
        <v>8.4430600316378002E-2</v>
      </c>
      <c r="AQ552">
        <f>(Table2[[#This Row],[Sharpe Ratio]]-AVERAGE(Table2[Sharpe Ratio]))/_xlfn.STDEV.P(Table2[Sharpe Ratio])</f>
        <v>0.30855910701899564</v>
      </c>
      <c r="AR5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2">
        <f>_xlfn.RANK.AVG(Table2[[#This Row],[1Y Return vs Nifty Z-Score]],Table2[1Y Return vs Nifty Z-Score])</f>
        <v>620</v>
      </c>
      <c r="AT552">
        <f>_xlfn.RANK.AVG(Table2[[#This Row],[6M Return vs Nifty Z-Score]],Table2[6M Return vs Nifty Z-Score])</f>
        <v>688</v>
      </c>
      <c r="AU552">
        <f>_xlfn.RANK.AVG(Table2[[#This Row],[Sharpe Ratio Z-Score]],Table2[Sharpe Ratio Z-Score])</f>
        <v>252</v>
      </c>
      <c r="AV552">
        <f>(Table2[[#This Row],[Rank 1Y]]+Table2[[#This Row],[Rank 6M]]+Table2[[#This Row],[Rank Sharpe]])/3</f>
        <v>520</v>
      </c>
    </row>
    <row r="553" spans="1:48" x14ac:dyDescent="0.3">
      <c r="A553" t="s">
        <v>52</v>
      </c>
      <c r="B553" t="s">
        <v>53</v>
      </c>
      <c r="C553" t="s">
        <v>2987</v>
      </c>
      <c r="D553" t="s">
        <v>21</v>
      </c>
      <c r="E553">
        <v>392103.48690901499</v>
      </c>
      <c r="F553">
        <v>1443.7</v>
      </c>
      <c r="G553">
        <v>-4.04334859501264</v>
      </c>
      <c r="H553">
        <f>(Table2[[#This Row],[1Y Return vs Nifty]]-AVERAGE(Table2[1Y Return vs Nifty]))/_xlfn.STDEV.P(Table2[1Y Return vs Nifty])</f>
        <v>-0.58000089755999951</v>
      </c>
      <c r="I553">
        <v>3.37965822829588</v>
      </c>
      <c r="J553">
        <f>(Table2[[#This Row],[1M Return vs Nifty]]-AVERAGE(Table2[1M Return vs Nifty]))/_xlfn.STDEV.P(Table2[1M Return vs Nifty])</f>
        <v>6.7998007038845482E-2</v>
      </c>
      <c r="K553">
        <v>-12.312330425807099</v>
      </c>
      <c r="L553">
        <f>(Table2[[#This Row],[6M Return vs Nifty]]-AVERAGE(Table2[6M Return vs Nifty]))/_xlfn.STDEV.P(Table2[6M Return vs Nifty])</f>
        <v>-0.75513563366777114</v>
      </c>
      <c r="M553">
        <v>-1.14331031593468</v>
      </c>
      <c r="N553">
        <f>(Table2[[#This Row],[1W Return vs Nifty]]-AVERAGE(Table2[1W Return vs Nifty]))/_xlfn.STDEV.P(Table2[1W Return vs Nifty])</f>
        <v>8.2523270424340933E-2</v>
      </c>
      <c r="O553">
        <v>1416.55</v>
      </c>
      <c r="P553">
        <v>1420.40460570542</v>
      </c>
      <c r="Q553">
        <v>1403.13705226773</v>
      </c>
      <c r="R553">
        <v>68.381384556016002</v>
      </c>
      <c r="S553">
        <f>(Table2[[#This Row],[Close Price]]-Table2[[#This Row],[20D EMA]])/Table2[[#This Row],[20D EMA]]</f>
        <v>1.9166284282235071E-2</v>
      </c>
      <c r="T553">
        <f>(Table2[[#This Row],[Close Price]]-Table2[[#This Row],[50D EMA]])/Table2[[#This Row],[50D EMA]]</f>
        <v>1.6400534186532596E-2</v>
      </c>
      <c r="U553">
        <f>(Table2[[#This Row],[Close Price]]-Table2[[#This Row],[200D EMA]])/Table2[[#This Row],[200D EMA]]</f>
        <v>2.8908756750962245E-2</v>
      </c>
      <c r="V553">
        <v>0.89268407741432299</v>
      </c>
      <c r="W553">
        <v>1438.2</v>
      </c>
      <c r="X553">
        <v>1453.3</v>
      </c>
      <c r="Y553">
        <v>1426.45</v>
      </c>
      <c r="Z553">
        <v>1453.3</v>
      </c>
      <c r="AA553">
        <v>1235</v>
      </c>
      <c r="AB553">
        <v>1481.95</v>
      </c>
      <c r="AC553">
        <f>(Table2[[#This Row],[Close Price]]/Table2[[#This Row],[Day Low]])-1</f>
        <v>3.8242247253510442E-3</v>
      </c>
      <c r="AD553">
        <f>(Table2[[#This Row],[Day High]]/Table2[[#This Row],[Close Price]])-1</f>
        <v>6.6495809378679382E-3</v>
      </c>
      <c r="AE553">
        <f>(Table2[[#This Row],[Close Price]]/Table2[[#This Row],[Current Week Low]])-1</f>
        <v>1.2092958042693391E-2</v>
      </c>
      <c r="AF553">
        <f>(Table2[[#This Row],[Current Week High]]/Table2[[#This Row],[Close Price]])-1</f>
        <v>6.6495809378679382E-3</v>
      </c>
      <c r="AG553">
        <f>(Table2[[#This Row],[Close Price]]/Table2[[#This Row],[Current Month Low]])-1</f>
        <v>0.16898785425101215</v>
      </c>
      <c r="AH553">
        <f>(Table2[[#This Row],[Current Month High]]/Table2[[#This Row],[Close Price]])-1</f>
        <v>2.6494424049317677E-2</v>
      </c>
      <c r="AI553">
        <v>17.569439634272999</v>
      </c>
      <c r="AJ553">
        <v>32.808978427855202</v>
      </c>
      <c r="AK553" t="str">
        <f>IF(AND(Table2[[#This Row],[20D EMA]]&gt;Table2[[#This Row],[50D EMA]],Table2[[#This Row],[50D EMA]]&gt;Table2[[#This Row],[200D EMA]]),"Uptrend","Downtrend/NoTrend")</f>
        <v>Downtrend/NoTrend</v>
      </c>
      <c r="AL553">
        <v>-0.06</v>
      </c>
      <c r="AM553" t="s">
        <v>3034</v>
      </c>
      <c r="AN553">
        <v>0.85</v>
      </c>
      <c r="AO553" t="s">
        <v>3033</v>
      </c>
      <c r="AP553">
        <v>1.4485705845584999E-2</v>
      </c>
      <c r="AQ553">
        <f>(Table2[[#This Row],[Sharpe Ratio]]-AVERAGE(Table2[Sharpe Ratio]))/_xlfn.STDEV.P(Table2[Sharpe Ratio])</f>
        <v>-0.48329786344170816</v>
      </c>
      <c r="AR5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3">
        <f>_xlfn.RANK.AVG(Table2[[#This Row],[1Y Return vs Nifty Z-Score]],Table2[1Y Return vs Nifty Z-Score])</f>
        <v>524</v>
      </c>
      <c r="AT553">
        <f>_xlfn.RANK.AVG(Table2[[#This Row],[6M Return vs Nifty Z-Score]],Table2[6M Return vs Nifty Z-Score])</f>
        <v>566</v>
      </c>
      <c r="AU553">
        <f>_xlfn.RANK.AVG(Table2[[#This Row],[Sharpe Ratio Z-Score]],Table2[Sharpe Ratio Z-Score])</f>
        <v>474</v>
      </c>
      <c r="AV553">
        <f>(Table2[[#This Row],[Rank 1Y]]+Table2[[#This Row],[Rank 6M]]+Table2[[#This Row],[Rank Sharpe]])/3</f>
        <v>521.33333333333337</v>
      </c>
    </row>
    <row r="554" spans="1:48" x14ac:dyDescent="0.3">
      <c r="A554" t="s">
        <v>704</v>
      </c>
      <c r="B554" t="s">
        <v>705</v>
      </c>
      <c r="C554" t="s">
        <v>3000</v>
      </c>
      <c r="D554" t="s">
        <v>706</v>
      </c>
      <c r="E554">
        <v>22892.584333499999</v>
      </c>
      <c r="F554">
        <v>1418.1</v>
      </c>
      <c r="G554">
        <v>-16.293712842764698</v>
      </c>
      <c r="H554">
        <f>(Table2[[#This Row],[1Y Return vs Nifty]]-AVERAGE(Table2[1Y Return vs Nifty]))/_xlfn.STDEV.P(Table2[1Y Return vs Nifty])</f>
        <v>-0.72529163681661557</v>
      </c>
      <c r="I554">
        <v>6.5975038565984301</v>
      </c>
      <c r="J554">
        <f>(Table2[[#This Row],[1M Return vs Nifty]]-AVERAGE(Table2[1M Return vs Nifty]))/_xlfn.STDEV.P(Table2[1M Return vs Nifty])</f>
        <v>0.3783498687247403</v>
      </c>
      <c r="K554">
        <v>-7.4616738818250896</v>
      </c>
      <c r="L554">
        <f>(Table2[[#This Row],[6M Return vs Nifty]]-AVERAGE(Table2[6M Return vs Nifty]))/_xlfn.STDEV.P(Table2[6M Return vs Nifty])</f>
        <v>-0.60800932165113308</v>
      </c>
      <c r="M554">
        <v>2.7761322321514399</v>
      </c>
      <c r="N554">
        <f>(Table2[[#This Row],[1W Return vs Nifty]]-AVERAGE(Table2[1W Return vs Nifty]))/_xlfn.STDEV.P(Table2[1W Return vs Nifty])</f>
        <v>0.94579712726505327</v>
      </c>
      <c r="O554">
        <v>1318.66</v>
      </c>
      <c r="P554">
        <v>1274.9556306249499</v>
      </c>
      <c r="Q554">
        <v>1269.1699078253</v>
      </c>
      <c r="R554">
        <v>78.416838323040494</v>
      </c>
      <c r="S554">
        <f>(Table2[[#This Row],[Close Price]]-Table2[[#This Row],[20D EMA]])/Table2[[#This Row],[20D EMA]]</f>
        <v>7.5409885793153525E-2</v>
      </c>
      <c r="T554">
        <f>(Table2[[#This Row],[Close Price]]-Table2[[#This Row],[50D EMA]])/Table2[[#This Row],[50D EMA]]</f>
        <v>0.11227400070768298</v>
      </c>
      <c r="U554">
        <f>(Table2[[#This Row],[Close Price]]-Table2[[#This Row],[200D EMA]])/Table2[[#This Row],[200D EMA]]</f>
        <v>0.11734448733494553</v>
      </c>
      <c r="V554">
        <v>1.32521870063364</v>
      </c>
      <c r="W554">
        <v>1390.1</v>
      </c>
      <c r="X554">
        <v>1443.2</v>
      </c>
      <c r="Y554">
        <v>1361.7</v>
      </c>
      <c r="Z554">
        <v>1445</v>
      </c>
      <c r="AA554">
        <v>1122.8499999999999</v>
      </c>
      <c r="AB554">
        <v>1445</v>
      </c>
      <c r="AC554">
        <f>(Table2[[#This Row],[Close Price]]/Table2[[#This Row],[Day Low]])-1</f>
        <v>2.0142435795985847E-2</v>
      </c>
      <c r="AD554">
        <f>(Table2[[#This Row],[Day High]]/Table2[[#This Row],[Close Price]])-1</f>
        <v>1.7699739087511546E-2</v>
      </c>
      <c r="AE554">
        <f>(Table2[[#This Row],[Close Price]]/Table2[[#This Row],[Current Week Low]])-1</f>
        <v>4.14188147168979E-2</v>
      </c>
      <c r="AF554">
        <f>(Table2[[#This Row],[Current Week High]]/Table2[[#This Row],[Close Price]])-1</f>
        <v>1.8969043085819148E-2</v>
      </c>
      <c r="AG554">
        <f>(Table2[[#This Row],[Close Price]]/Table2[[#This Row],[Current Month Low]])-1</f>
        <v>0.2629469653114842</v>
      </c>
      <c r="AH554">
        <f>(Table2[[#This Row],[Current Month High]]/Table2[[#This Row],[Close Price]])-1</f>
        <v>1.8969043085819148E-2</v>
      </c>
      <c r="AI554">
        <v>7.4536351456173797</v>
      </c>
      <c r="AJ554">
        <v>27.716485792768001</v>
      </c>
      <c r="AK554" t="str">
        <f>IF(AND(Table2[[#This Row],[20D EMA]]&gt;Table2[[#This Row],[50D EMA]],Table2[[#This Row],[50D EMA]]&gt;Table2[[#This Row],[200D EMA]]),"Uptrend","Downtrend/NoTrend")</f>
        <v>Uptrend</v>
      </c>
      <c r="AL554">
        <v>0.06</v>
      </c>
      <c r="AM554" t="s">
        <v>3033</v>
      </c>
      <c r="AN554">
        <v>14.23</v>
      </c>
      <c r="AO554" t="s">
        <v>3033</v>
      </c>
      <c r="AP554">
        <v>1.6564989823784002E-2</v>
      </c>
      <c r="AQ554">
        <f>(Table2[[#This Row],[Sharpe Ratio]]-AVERAGE(Table2[Sharpe Ratio]))/_xlfn.STDEV.P(Table2[Sharpe Ratio])</f>
        <v>-0.45975796786874862</v>
      </c>
      <c r="AR5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-0.46891193034670364</v>
      </c>
      <c r="AS554">
        <f>_xlfn.RANK.AVG(Table2[[#This Row],[1Y Return vs Nifty Z-Score]],Table2[1Y Return vs Nifty Z-Score])</f>
        <v>589</v>
      </c>
      <c r="AT554">
        <f>_xlfn.RANK.AVG(Table2[[#This Row],[6M Return vs Nifty Z-Score]],Table2[6M Return vs Nifty Z-Score])</f>
        <v>507</v>
      </c>
      <c r="AU554">
        <f>_xlfn.RANK.AVG(Table2[[#This Row],[Sharpe Ratio Z-Score]],Table2[Sharpe Ratio Z-Score])</f>
        <v>469</v>
      </c>
      <c r="AV554">
        <f>(Table2[[#This Row],[Rank 1Y]]+Table2[[#This Row],[Rank 6M]]+Table2[[#This Row],[Rank Sharpe]])/3</f>
        <v>521.66666666666663</v>
      </c>
    </row>
    <row r="555" spans="1:48" x14ac:dyDescent="0.3">
      <c r="A555" t="s">
        <v>1593</v>
      </c>
      <c r="B555" t="s">
        <v>1594</v>
      </c>
      <c r="C555" t="s">
        <v>2994</v>
      </c>
      <c r="D555" t="s">
        <v>62</v>
      </c>
      <c r="E555">
        <v>5363.7416861250003</v>
      </c>
      <c r="F555">
        <v>1348.5</v>
      </c>
      <c r="G555">
        <v>-21.494545736626101</v>
      </c>
      <c r="H555">
        <f>(Table2[[#This Row],[1Y Return vs Nifty]]-AVERAGE(Table2[1Y Return vs Nifty]))/_xlfn.STDEV.P(Table2[1Y Return vs Nifty])</f>
        <v>-0.78697411748554003</v>
      </c>
      <c r="I555">
        <v>1.32882011463835</v>
      </c>
      <c r="J555">
        <f>(Table2[[#This Row],[1M Return vs Nifty]]-AVERAGE(Table2[1M Return vs Nifty]))/_xlfn.STDEV.P(Table2[1M Return vs Nifty])</f>
        <v>-0.12979937049593523</v>
      </c>
      <c r="K555">
        <v>3.4592615882849298</v>
      </c>
      <c r="L555">
        <f>(Table2[[#This Row],[6M Return vs Nifty]]-AVERAGE(Table2[6M Return vs Nifty]))/_xlfn.STDEV.P(Table2[6M Return vs Nifty])</f>
        <v>-0.27676406754580818</v>
      </c>
      <c r="M555">
        <v>-2.7057552396125799</v>
      </c>
      <c r="N555">
        <f>(Table2[[#This Row],[1W Return vs Nifty]]-AVERAGE(Table2[1W Return vs Nifty]))/_xlfn.STDEV.P(Table2[1W Return vs Nifty])</f>
        <v>-0.26161185563414574</v>
      </c>
      <c r="O555">
        <v>1290.8</v>
      </c>
      <c r="P555">
        <v>1241.68522913931</v>
      </c>
      <c r="Q555">
        <v>1175.61463859387</v>
      </c>
      <c r="R555">
        <v>52.390974729147302</v>
      </c>
      <c r="S555">
        <f>(Table2[[#This Row],[Close Price]]-Table2[[#This Row],[20D EMA]])/Table2[[#This Row],[20D EMA]]</f>
        <v>4.4700960644561548E-2</v>
      </c>
      <c r="T555">
        <f>(Table2[[#This Row],[Close Price]]-Table2[[#This Row],[50D EMA]])/Table2[[#This Row],[50D EMA]]</f>
        <v>8.602403278545083E-2</v>
      </c>
      <c r="U555">
        <f>(Table2[[#This Row],[Close Price]]-Table2[[#This Row],[200D EMA]])/Table2[[#This Row],[200D EMA]]</f>
        <v>0.14705955142997776</v>
      </c>
      <c r="V555">
        <v>1.92107422231465</v>
      </c>
      <c r="W555">
        <v>1306.1500000000001</v>
      </c>
      <c r="X555">
        <v>1369</v>
      </c>
      <c r="Y555">
        <v>1301.25</v>
      </c>
      <c r="Z555">
        <v>1369</v>
      </c>
      <c r="AA555">
        <v>1008</v>
      </c>
      <c r="AB555">
        <v>1469</v>
      </c>
      <c r="AC555">
        <f>(Table2[[#This Row],[Close Price]]/Table2[[#This Row],[Day Low]])-1</f>
        <v>3.2423534816062416E-2</v>
      </c>
      <c r="AD555">
        <f>(Table2[[#This Row],[Day High]]/Table2[[#This Row],[Close Price]])-1</f>
        <v>1.520207638116422E-2</v>
      </c>
      <c r="AE555">
        <f>(Table2[[#This Row],[Close Price]]/Table2[[#This Row],[Current Week Low]])-1</f>
        <v>3.6311239193083544E-2</v>
      </c>
      <c r="AF555">
        <f>(Table2[[#This Row],[Current Week High]]/Table2[[#This Row],[Close Price]])-1</f>
        <v>1.520207638116422E-2</v>
      </c>
      <c r="AG555">
        <f>(Table2[[#This Row],[Close Price]]/Table2[[#This Row],[Current Month Low]])-1</f>
        <v>0.33779761904761907</v>
      </c>
      <c r="AH555">
        <f>(Table2[[#This Row],[Current Month High]]/Table2[[#This Row],[Close Price]])-1</f>
        <v>8.9358546533184979E-2</v>
      </c>
      <c r="AI555">
        <v>8.9358546533184899</v>
      </c>
      <c r="AJ555">
        <v>34.252576036636903</v>
      </c>
      <c r="AK555" t="str">
        <f>IF(AND(Table2[[#This Row],[20D EMA]]&gt;Table2[[#This Row],[50D EMA]],Table2[[#This Row],[50D EMA]]&gt;Table2[[#This Row],[200D EMA]]),"Uptrend","Downtrend/NoTrend")</f>
        <v>Uptrend</v>
      </c>
      <c r="AL555">
        <v>0.14000000000000001</v>
      </c>
      <c r="AM555" t="s">
        <v>3033</v>
      </c>
      <c r="AN555">
        <v>10.69</v>
      </c>
      <c r="AO555" t="s">
        <v>3033</v>
      </c>
      <c r="AP555">
        <v>-4.4362601331769998E-3</v>
      </c>
      <c r="AQ555">
        <f>(Table2[[#This Row],[Sharpe Ratio]]-AVERAGE(Table2[Sharpe Ratio]))/_xlfn.STDEV.P(Table2[Sharpe Ratio])</f>
        <v>-0.69751636742929601</v>
      </c>
      <c r="AR5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-2.1526657785907251</v>
      </c>
      <c r="AS555">
        <f>_xlfn.RANK.AVG(Table2[[#This Row],[1Y Return vs Nifty Z-Score]],Table2[1Y Return vs Nifty Z-Score])</f>
        <v>615</v>
      </c>
      <c r="AT555">
        <f>_xlfn.RANK.AVG(Table2[[#This Row],[6M Return vs Nifty Z-Score]],Table2[6M Return vs Nifty Z-Score])</f>
        <v>394</v>
      </c>
      <c r="AU555">
        <f>_xlfn.RANK.AVG(Table2[[#This Row],[Sharpe Ratio Z-Score]],Table2[Sharpe Ratio Z-Score])</f>
        <v>556</v>
      </c>
      <c r="AV555">
        <f>(Table2[[#This Row],[Rank 1Y]]+Table2[[#This Row],[Rank 6M]]+Table2[[#This Row],[Rank Sharpe]])/3</f>
        <v>521.66666666666663</v>
      </c>
    </row>
    <row r="556" spans="1:48" x14ac:dyDescent="0.3">
      <c r="A556" t="s">
        <v>1484</v>
      </c>
      <c r="B556" t="s">
        <v>1485</v>
      </c>
      <c r="C556" t="s">
        <v>2999</v>
      </c>
      <c r="D556" t="s">
        <v>1486</v>
      </c>
      <c r="E556">
        <v>6236.2779879500004</v>
      </c>
      <c r="F556">
        <v>458.95</v>
      </c>
      <c r="G556">
        <v>-7.8704489690461203</v>
      </c>
      <c r="H556">
        <f>(Table2[[#This Row],[1Y Return vs Nifty]]-AVERAGE(Table2[1Y Return vs Nifty]))/_xlfn.STDEV.P(Table2[1Y Return vs Nifty])</f>
        <v>-0.62539075138860145</v>
      </c>
      <c r="I556">
        <v>-1.95358206018917</v>
      </c>
      <c r="J556">
        <f>(Table2[[#This Row],[1M Return vs Nifty]]-AVERAGE(Table2[1M Return vs Nifty]))/_xlfn.STDEV.P(Table2[1M Return vs Nifty])</f>
        <v>-0.44637752353086702</v>
      </c>
      <c r="K556">
        <v>-6.2022465493900203</v>
      </c>
      <c r="L556">
        <f>(Table2[[#This Row],[6M Return vs Nifty]]-AVERAGE(Table2[6M Return vs Nifty]))/_xlfn.STDEV.P(Table2[6M Return vs Nifty])</f>
        <v>-0.56980935902875129</v>
      </c>
      <c r="M556">
        <v>1.66117983214558</v>
      </c>
      <c r="N556">
        <f>(Table2[[#This Row],[1W Return vs Nifty]]-AVERAGE(Table2[1W Return vs Nifty]))/_xlfn.STDEV.P(Table2[1W Return vs Nifty])</f>
        <v>0.70022412887606944</v>
      </c>
      <c r="O556">
        <v>451.46</v>
      </c>
      <c r="P556">
        <v>459.31609924165798</v>
      </c>
      <c r="Q556">
        <v>440.83194436190399</v>
      </c>
      <c r="R556">
        <v>58.924530347206002</v>
      </c>
      <c r="S556">
        <f>(Table2[[#This Row],[Close Price]]-Table2[[#This Row],[20D EMA]])/Table2[[#This Row],[20D EMA]]</f>
        <v>1.6590617108935474E-2</v>
      </c>
      <c r="T556">
        <f>(Table2[[#This Row],[Close Price]]-Table2[[#This Row],[50D EMA]])/Table2[[#This Row],[50D EMA]]</f>
        <v>-7.9705292773850139E-4</v>
      </c>
      <c r="U556">
        <f>(Table2[[#This Row],[Close Price]]-Table2[[#This Row],[200D EMA]])/Table2[[#This Row],[200D EMA]]</f>
        <v>4.109968859974869E-2</v>
      </c>
      <c r="V556">
        <v>1.27157735856763</v>
      </c>
      <c r="W556">
        <v>456.8</v>
      </c>
      <c r="X556">
        <v>466.5</v>
      </c>
      <c r="Y556">
        <v>455.3</v>
      </c>
      <c r="Z556">
        <v>473.2</v>
      </c>
      <c r="AA556">
        <v>385</v>
      </c>
      <c r="AB556">
        <v>477.4</v>
      </c>
      <c r="AC556">
        <f>(Table2[[#This Row],[Close Price]]/Table2[[#This Row],[Day Low]])-1</f>
        <v>4.706654991243342E-3</v>
      </c>
      <c r="AD556">
        <f>(Table2[[#This Row],[Day High]]/Table2[[#This Row],[Close Price]])-1</f>
        <v>1.6450593746595521E-2</v>
      </c>
      <c r="AE556">
        <f>(Table2[[#This Row],[Close Price]]/Table2[[#This Row],[Current Week Low]])-1</f>
        <v>8.0166922907971561E-3</v>
      </c>
      <c r="AF556">
        <f>(Table2[[#This Row],[Current Week High]]/Table2[[#This Row],[Close Price]])-1</f>
        <v>3.1049133892580905E-2</v>
      </c>
      <c r="AG556">
        <f>(Table2[[#This Row],[Close Price]]/Table2[[#This Row],[Current Month Low]])-1</f>
        <v>0.19207792207792207</v>
      </c>
      <c r="AH556">
        <f>(Table2[[#This Row],[Current Month High]]/Table2[[#This Row],[Close Price]])-1</f>
        <v>4.0200457566183623E-2</v>
      </c>
      <c r="AI556">
        <v>25.699967316701098</v>
      </c>
      <c r="AJ556">
        <v>34.078293894244801</v>
      </c>
      <c r="AK556" t="str">
        <f>IF(AND(Table2[[#This Row],[20D EMA]]&gt;Table2[[#This Row],[50D EMA]],Table2[[#This Row],[50D EMA]]&gt;Table2[[#This Row],[200D EMA]]),"Uptrend","Downtrend/NoTrend")</f>
        <v>Downtrend/NoTrend</v>
      </c>
      <c r="AL556">
        <v>-0.12</v>
      </c>
      <c r="AM556" t="s">
        <v>3034</v>
      </c>
      <c r="AN556">
        <v>3.98</v>
      </c>
      <c r="AO556" t="s">
        <v>3033</v>
      </c>
      <c r="AQ556">
        <f>(Table2[[#This Row],[Sharpe Ratio]]-AVERAGE(Table2[Sharpe Ratio]))/_xlfn.STDEV.P(Table2[Sharpe Ratio])</f>
        <v>-0.64729278019234593</v>
      </c>
      <c r="AR5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6">
        <f>_xlfn.RANK.AVG(Table2[[#This Row],[1Y Return vs Nifty Z-Score]],Table2[1Y Return vs Nifty Z-Score])</f>
        <v>550</v>
      </c>
      <c r="AT556">
        <f>_xlfn.RANK.AVG(Table2[[#This Row],[6M Return vs Nifty Z-Score]],Table2[6M Return vs Nifty Z-Score])</f>
        <v>491</v>
      </c>
      <c r="AU556">
        <f>_xlfn.RANK.AVG(Table2[[#This Row],[Sharpe Ratio Z-Score]],Table2[Sharpe Ratio Z-Score])</f>
        <v>524.5</v>
      </c>
      <c r="AV556">
        <f>(Table2[[#This Row],[Rank 1Y]]+Table2[[#This Row],[Rank 6M]]+Table2[[#This Row],[Rank Sharpe]])/3</f>
        <v>521.83333333333337</v>
      </c>
    </row>
    <row r="557" spans="1:48" x14ac:dyDescent="0.3">
      <c r="A557" t="s">
        <v>314</v>
      </c>
      <c r="B557" t="s">
        <v>315</v>
      </c>
      <c r="C557" t="s">
        <v>2990</v>
      </c>
      <c r="D557" t="s">
        <v>179</v>
      </c>
      <c r="E557">
        <v>79612.484268015003</v>
      </c>
      <c r="F557">
        <v>613.15</v>
      </c>
      <c r="G557">
        <v>-11.727594507069499</v>
      </c>
      <c r="H557">
        <f>(Table2[[#This Row],[1Y Return vs Nifty]]-AVERAGE(Table2[1Y Return vs Nifty]))/_xlfn.STDEV.P(Table2[1Y Return vs Nifty])</f>
        <v>-0.67113694434303617</v>
      </c>
      <c r="I557">
        <v>-2.8949029995059901</v>
      </c>
      <c r="J557">
        <f>(Table2[[#This Row],[1M Return vs Nifty]]-AVERAGE(Table2[1M Return vs Nifty]))/_xlfn.STDEV.P(Table2[1M Return vs Nifty])</f>
        <v>-0.53716519320382083</v>
      </c>
      <c r="K557">
        <v>4.48750954673595</v>
      </c>
      <c r="L557">
        <f>(Table2[[#This Row],[6M Return vs Nifty]]-AVERAGE(Table2[6M Return vs Nifty]))/_xlfn.STDEV.P(Table2[6M Return vs Nifty])</f>
        <v>-0.24557605648095038</v>
      </c>
      <c r="M557">
        <v>-3.20234880053918</v>
      </c>
      <c r="N557">
        <f>(Table2[[#This Row],[1W Return vs Nifty]]-AVERAGE(Table2[1W Return vs Nifty]))/_xlfn.STDEV.P(Table2[1W Return vs Nifty])</f>
        <v>-0.37098869516269134</v>
      </c>
      <c r="O557">
        <v>616.41</v>
      </c>
      <c r="P557">
        <v>591.03047177859696</v>
      </c>
      <c r="Q557">
        <v>550.87023021848597</v>
      </c>
      <c r="R557">
        <v>45.743910486713602</v>
      </c>
      <c r="S557">
        <f>(Table2[[#This Row],[Close Price]]-Table2[[#This Row],[20D EMA]])/Table2[[#This Row],[20D EMA]]</f>
        <v>-5.2886877240797374E-3</v>
      </c>
      <c r="T557">
        <f>(Table2[[#This Row],[Close Price]]-Table2[[#This Row],[50D EMA]])/Table2[[#This Row],[50D EMA]]</f>
        <v>3.7425360074647904E-2</v>
      </c>
      <c r="U557">
        <f>(Table2[[#This Row],[Close Price]]-Table2[[#This Row],[200D EMA]])/Table2[[#This Row],[200D EMA]]</f>
        <v>0.1130570620176963</v>
      </c>
      <c r="V557">
        <v>1.03407404362081</v>
      </c>
      <c r="W557">
        <v>609.1</v>
      </c>
      <c r="X557">
        <v>619.9</v>
      </c>
      <c r="Y557">
        <v>607</v>
      </c>
      <c r="Z557">
        <v>624.9</v>
      </c>
      <c r="AA557">
        <v>588.25</v>
      </c>
      <c r="AB557">
        <v>667.2</v>
      </c>
      <c r="AC557">
        <f>(Table2[[#This Row],[Close Price]]/Table2[[#This Row],[Day Low]])-1</f>
        <v>6.6491544902314015E-3</v>
      </c>
      <c r="AD557">
        <f>(Table2[[#This Row],[Day High]]/Table2[[#This Row],[Close Price]])-1</f>
        <v>1.1008725434233035E-2</v>
      </c>
      <c r="AE557">
        <f>(Table2[[#This Row],[Close Price]]/Table2[[#This Row],[Current Week Low]])-1</f>
        <v>1.0131795716639136E-2</v>
      </c>
      <c r="AF557">
        <f>(Table2[[#This Row],[Current Week High]]/Table2[[#This Row],[Close Price]])-1</f>
        <v>1.9163336866998337E-2</v>
      </c>
      <c r="AG557">
        <f>(Table2[[#This Row],[Close Price]]/Table2[[#This Row],[Current Month Low]])-1</f>
        <v>4.2328941776455631E-2</v>
      </c>
      <c r="AH557">
        <f>(Table2[[#This Row],[Current Month High]]/Table2[[#This Row],[Close Price]])-1</f>
        <v>8.8151349588192263E-2</v>
      </c>
      <c r="AI557">
        <v>8.81513495881922</v>
      </c>
      <c r="AJ557">
        <v>26.0847213654122</v>
      </c>
      <c r="AK557" t="str">
        <f>IF(AND(Table2[[#This Row],[20D EMA]]&gt;Table2[[#This Row],[50D EMA]],Table2[[#This Row],[50D EMA]]&gt;Table2[[#This Row],[200D EMA]]),"Uptrend","Downtrend/NoTrend")</f>
        <v>Uptrend</v>
      </c>
      <c r="AL557">
        <v>0.18</v>
      </c>
      <c r="AM557" t="s">
        <v>3033</v>
      </c>
      <c r="AN557">
        <v>-6.1</v>
      </c>
      <c r="AO557" t="s">
        <v>3034</v>
      </c>
      <c r="AP557">
        <v>-3.5881777237052E-2</v>
      </c>
      <c r="AQ557">
        <f>(Table2[[#This Row],[Sharpe Ratio]]-AVERAGE(Table2[Sharpe Ratio]))/_xlfn.STDEV.P(Table2[Sharpe Ratio])</f>
        <v>-1.0535159310406528</v>
      </c>
      <c r="AR5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-2.8783828202311517</v>
      </c>
      <c r="AS557">
        <f>_xlfn.RANK.AVG(Table2[[#This Row],[1Y Return vs Nifty Z-Score]],Table2[1Y Return vs Nifty Z-Score])</f>
        <v>569</v>
      </c>
      <c r="AT557">
        <f>_xlfn.RANK.AVG(Table2[[#This Row],[6M Return vs Nifty Z-Score]],Table2[6M Return vs Nifty Z-Score])</f>
        <v>384</v>
      </c>
      <c r="AU557">
        <f>_xlfn.RANK.AVG(Table2[[#This Row],[Sharpe Ratio Z-Score]],Table2[Sharpe Ratio Z-Score])</f>
        <v>613</v>
      </c>
      <c r="AV557">
        <f>(Table2[[#This Row],[Rank 1Y]]+Table2[[#This Row],[Rank 6M]]+Table2[[#This Row],[Rank Sharpe]])/3</f>
        <v>522</v>
      </c>
    </row>
    <row r="558" spans="1:48" x14ac:dyDescent="0.3">
      <c r="A558" t="s">
        <v>1296</v>
      </c>
      <c r="B558" t="s">
        <v>1297</v>
      </c>
      <c r="C558" t="s">
        <v>2987</v>
      </c>
      <c r="D558" t="s">
        <v>21</v>
      </c>
      <c r="E558">
        <v>8292.2170035250001</v>
      </c>
      <c r="F558">
        <v>2684.35</v>
      </c>
      <c r="G558">
        <v>13.158265766231301</v>
      </c>
      <c r="H558">
        <f>(Table2[[#This Row],[1Y Return vs Nifty]]-AVERAGE(Table2[1Y Return vs Nifty]))/_xlfn.STDEV.P(Table2[1Y Return vs Nifty])</f>
        <v>-0.37598775832530573</v>
      </c>
      <c r="I558">
        <v>4.0702440779359002</v>
      </c>
      <c r="J558">
        <f>(Table2[[#This Row],[1M Return vs Nifty]]-AVERAGE(Table2[1M Return vs Nifty]))/_xlfn.STDEV.P(Table2[1M Return vs Nifty])</f>
        <v>0.13460300580094406</v>
      </c>
      <c r="K558">
        <v>-14.3503928465997</v>
      </c>
      <c r="L558">
        <f>(Table2[[#This Row],[6M Return vs Nifty]]-AVERAGE(Table2[6M Return vs Nifty]))/_xlfn.STDEV.P(Table2[6M Return vs Nifty])</f>
        <v>-0.81695254544292673</v>
      </c>
      <c r="M558">
        <v>-1.6785248154483099</v>
      </c>
      <c r="N558">
        <f>(Table2[[#This Row],[1W Return vs Nifty]]-AVERAGE(Table2[1W Return vs Nifty]))/_xlfn.STDEV.P(Table2[1W Return vs Nifty])</f>
        <v>-3.5359994750146E-2</v>
      </c>
      <c r="O558">
        <v>2648.95</v>
      </c>
      <c r="P558">
        <v>2617.8114322257302</v>
      </c>
      <c r="Q558">
        <v>2533.38744828677</v>
      </c>
      <c r="R558">
        <v>52.815980847675</v>
      </c>
      <c r="S558">
        <f>(Table2[[#This Row],[Close Price]]-Table2[[#This Row],[20D EMA]])/Table2[[#This Row],[20D EMA]]</f>
        <v>1.3363785650918324E-2</v>
      </c>
      <c r="T558">
        <f>(Table2[[#This Row],[Close Price]]-Table2[[#This Row],[50D EMA]])/Table2[[#This Row],[50D EMA]]</f>
        <v>2.5417632055222912E-2</v>
      </c>
      <c r="U558">
        <f>(Table2[[#This Row],[Close Price]]-Table2[[#This Row],[200D EMA]])/Table2[[#This Row],[200D EMA]]</f>
        <v>5.9589208044478127E-2</v>
      </c>
      <c r="V558">
        <v>0.92639850646287702</v>
      </c>
      <c r="W558">
        <v>2675.15</v>
      </c>
      <c r="X558">
        <v>2721</v>
      </c>
      <c r="Y558">
        <v>2675.15</v>
      </c>
      <c r="Z558">
        <v>2762.2</v>
      </c>
      <c r="AA558">
        <v>2137.5500000000002</v>
      </c>
      <c r="AB558">
        <v>2987.9</v>
      </c>
      <c r="AC558">
        <f>(Table2[[#This Row],[Close Price]]/Table2[[#This Row],[Day Low]])-1</f>
        <v>3.4390594919910811E-3</v>
      </c>
      <c r="AD558">
        <f>(Table2[[#This Row],[Day High]]/Table2[[#This Row],[Close Price]])-1</f>
        <v>1.3653212137016535E-2</v>
      </c>
      <c r="AE558">
        <f>(Table2[[#This Row],[Close Price]]/Table2[[#This Row],[Current Week Low]])-1</f>
        <v>3.4390594919910811E-3</v>
      </c>
      <c r="AF558">
        <f>(Table2[[#This Row],[Current Week High]]/Table2[[#This Row],[Close Price]])-1</f>
        <v>2.9001434239201318E-2</v>
      </c>
      <c r="AG558">
        <f>(Table2[[#This Row],[Close Price]]/Table2[[#This Row],[Current Month Low]])-1</f>
        <v>0.25580688171036914</v>
      </c>
      <c r="AH558">
        <f>(Table2[[#This Row],[Current Month High]]/Table2[[#This Row],[Close Price]])-1</f>
        <v>0.11308137910481131</v>
      </c>
      <c r="AI558">
        <v>17.160578911095701</v>
      </c>
      <c r="AJ558">
        <v>42.029100529100504</v>
      </c>
      <c r="AK558" t="str">
        <f>IF(AND(Table2[[#This Row],[20D EMA]]&gt;Table2[[#This Row],[50D EMA]],Table2[[#This Row],[50D EMA]]&gt;Table2[[#This Row],[200D EMA]]),"Uptrend","Downtrend/NoTrend")</f>
        <v>Uptrend</v>
      </c>
      <c r="AL558">
        <v>0</v>
      </c>
      <c r="AM558" t="s">
        <v>3032</v>
      </c>
      <c r="AN558">
        <v>-3.8</v>
      </c>
      <c r="AO558" t="s">
        <v>3034</v>
      </c>
      <c r="AP558">
        <v>-4.9908006158870004E-3</v>
      </c>
      <c r="AQ558">
        <f>(Table2[[#This Row],[Sharpe Ratio]]-AVERAGE(Table2[Sharpe Ratio]))/_xlfn.STDEV.P(Table2[Sharpe Ratio])</f>
        <v>-0.70379440601894483</v>
      </c>
      <c r="AR5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-1.7974916987363789</v>
      </c>
      <c r="AS558">
        <f>_xlfn.RANK.AVG(Table2[[#This Row],[1Y Return vs Nifty Z-Score]],Table2[1Y Return vs Nifty Z-Score])</f>
        <v>421</v>
      </c>
      <c r="AT558">
        <f>_xlfn.RANK.AVG(Table2[[#This Row],[6M Return vs Nifty Z-Score]],Table2[6M Return vs Nifty Z-Score])</f>
        <v>588</v>
      </c>
      <c r="AU558">
        <f>_xlfn.RANK.AVG(Table2[[#This Row],[Sharpe Ratio Z-Score]],Table2[Sharpe Ratio Z-Score])</f>
        <v>558</v>
      </c>
      <c r="AV558">
        <f>(Table2[[#This Row],[Rank 1Y]]+Table2[[#This Row],[Rank 6M]]+Table2[[#This Row],[Rank Sharpe]])/3</f>
        <v>522.33333333333337</v>
      </c>
    </row>
    <row r="559" spans="1:48" x14ac:dyDescent="0.3">
      <c r="A559" t="s">
        <v>1152</v>
      </c>
      <c r="B559" t="s">
        <v>1153</v>
      </c>
      <c r="C559" t="s">
        <v>2998</v>
      </c>
      <c r="D559" t="s">
        <v>83</v>
      </c>
      <c r="E559">
        <v>10000.778909339901</v>
      </c>
      <c r="F559">
        <v>866.95</v>
      </c>
      <c r="G559">
        <v>-9.1353641840651694</v>
      </c>
      <c r="H559">
        <f>(Table2[[#This Row],[1Y Return vs Nifty]]-AVERAGE(Table2[1Y Return vs Nifty]))/_xlfn.STDEV.P(Table2[1Y Return vs Nifty])</f>
        <v>-0.6403927923867524</v>
      </c>
      <c r="I559">
        <v>1.18829353755038</v>
      </c>
      <c r="J559">
        <f>(Table2[[#This Row],[1M Return vs Nifty]]-AVERAGE(Table2[1M Return vs Nifty]))/_xlfn.STDEV.P(Table2[1M Return vs Nifty])</f>
        <v>-0.14335275056861577</v>
      </c>
      <c r="K559">
        <v>-13.4217382907818</v>
      </c>
      <c r="L559">
        <f>(Table2[[#This Row],[6M Return vs Nifty]]-AVERAGE(Table2[6M Return vs Nifty]))/_xlfn.STDEV.P(Table2[6M Return vs Nifty])</f>
        <v>-0.78878532339863527</v>
      </c>
      <c r="M559">
        <v>-0.140684483536652</v>
      </c>
      <c r="N559">
        <f>(Table2[[#This Row],[1W Return vs Nifty]]-AVERAGE(Table2[1W Return vs Nifty]))/_xlfn.STDEV.P(Table2[1W Return vs Nifty])</f>
        <v>0.30335586554045568</v>
      </c>
      <c r="O559">
        <v>824.04</v>
      </c>
      <c r="P559">
        <v>817.58188634221597</v>
      </c>
      <c r="Q559">
        <v>806.51198219343996</v>
      </c>
      <c r="R559">
        <v>68.514382377572005</v>
      </c>
      <c r="S559">
        <f>(Table2[[#This Row],[Close Price]]-Table2[[#This Row],[20D EMA]])/Table2[[#This Row],[20D EMA]]</f>
        <v>5.2072714916751715E-2</v>
      </c>
      <c r="T559">
        <f>(Table2[[#This Row],[Close Price]]-Table2[[#This Row],[50D EMA]])/Table2[[#This Row],[50D EMA]]</f>
        <v>6.038308147781056E-2</v>
      </c>
      <c r="U559">
        <f>(Table2[[#This Row],[Close Price]]-Table2[[#This Row],[200D EMA]])/Table2[[#This Row],[200D EMA]]</f>
        <v>7.4937532412338262E-2</v>
      </c>
      <c r="V559">
        <v>1.7440237985864</v>
      </c>
      <c r="W559">
        <v>839.05</v>
      </c>
      <c r="X559">
        <v>913.35</v>
      </c>
      <c r="Y559">
        <v>828</v>
      </c>
      <c r="Z559">
        <v>913.35</v>
      </c>
      <c r="AA559">
        <v>709.25</v>
      </c>
      <c r="AB559">
        <v>913.35</v>
      </c>
      <c r="AC559">
        <f>(Table2[[#This Row],[Close Price]]/Table2[[#This Row],[Day Low]])-1</f>
        <v>3.3251892020737861E-2</v>
      </c>
      <c r="AD559">
        <f>(Table2[[#This Row],[Day High]]/Table2[[#This Row],[Close Price]])-1</f>
        <v>5.3520964300132645E-2</v>
      </c>
      <c r="AE559">
        <f>(Table2[[#This Row],[Close Price]]/Table2[[#This Row],[Current Week Low]])-1</f>
        <v>4.7041062801932432E-2</v>
      </c>
      <c r="AF559">
        <f>(Table2[[#This Row],[Current Week High]]/Table2[[#This Row],[Close Price]])-1</f>
        <v>5.3520964300132645E-2</v>
      </c>
      <c r="AG559">
        <f>(Table2[[#This Row],[Close Price]]/Table2[[#This Row],[Current Month Low]])-1</f>
        <v>0.22234755022911523</v>
      </c>
      <c r="AH559">
        <f>(Table2[[#This Row],[Current Month High]]/Table2[[#This Row],[Close Price]])-1</f>
        <v>5.3520964300132645E-2</v>
      </c>
      <c r="AI559">
        <v>15.335371128669401</v>
      </c>
      <c r="AJ559">
        <v>42.778326745717997</v>
      </c>
      <c r="AK559" t="str">
        <f>IF(AND(Table2[[#This Row],[20D EMA]]&gt;Table2[[#This Row],[50D EMA]],Table2[[#This Row],[50D EMA]]&gt;Table2[[#This Row],[200D EMA]]),"Uptrend","Downtrend/NoTrend")</f>
        <v>Uptrend</v>
      </c>
      <c r="AL559">
        <v>-7.0000000000000007E-2</v>
      </c>
      <c r="AM559" t="s">
        <v>3034</v>
      </c>
      <c r="AN559">
        <v>9.0299999999999994</v>
      </c>
      <c r="AO559" t="s">
        <v>3033</v>
      </c>
      <c r="AP559">
        <v>2.2794877649383E-2</v>
      </c>
      <c r="AQ559">
        <f>(Table2[[#This Row],[Sharpe Ratio]]-AVERAGE(Table2[Sharpe Ratio]))/_xlfn.STDEV.P(Table2[Sharpe Ratio])</f>
        <v>-0.38922844405984786</v>
      </c>
      <c r="AR5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-1.6584034448733957</v>
      </c>
      <c r="AS559">
        <f>_xlfn.RANK.AVG(Table2[[#This Row],[1Y Return vs Nifty Z-Score]],Table2[1Y Return vs Nifty Z-Score])</f>
        <v>552</v>
      </c>
      <c r="AT559">
        <f>_xlfn.RANK.AVG(Table2[[#This Row],[6M Return vs Nifty Z-Score]],Table2[6M Return vs Nifty Z-Score])</f>
        <v>577</v>
      </c>
      <c r="AU559">
        <f>_xlfn.RANK.AVG(Table2[[#This Row],[Sharpe Ratio Z-Score]],Table2[Sharpe Ratio Z-Score])</f>
        <v>439</v>
      </c>
      <c r="AV559">
        <f>(Table2[[#This Row],[Rank 1Y]]+Table2[[#This Row],[Rank 6M]]+Table2[[#This Row],[Rank Sharpe]])/3</f>
        <v>522.66666666666663</v>
      </c>
    </row>
    <row r="560" spans="1:48" x14ac:dyDescent="0.3">
      <c r="A560" t="s">
        <v>173</v>
      </c>
      <c r="B560" t="s">
        <v>174</v>
      </c>
      <c r="C560" t="s">
        <v>2988</v>
      </c>
      <c r="D560" t="s">
        <v>37</v>
      </c>
      <c r="E560">
        <v>146430.53620100001</v>
      </c>
      <c r="F560">
        <v>1450.9</v>
      </c>
      <c r="G560">
        <v>-13.1273559881603</v>
      </c>
      <c r="H560">
        <f>(Table2[[#This Row],[1Y Return vs Nifty]]-AVERAGE(Table2[1Y Return vs Nifty]))/_xlfn.STDEV.P(Table2[1Y Return vs Nifty])</f>
        <v>-0.68773827767954787</v>
      </c>
      <c r="I560">
        <v>-2.3588655959269502</v>
      </c>
      <c r="J560">
        <f>(Table2[[#This Row],[1M Return vs Nifty]]-AVERAGE(Table2[1M Return vs Nifty]))/_xlfn.STDEV.P(Table2[1M Return vs Nifty])</f>
        <v>-0.48546594303755808</v>
      </c>
      <c r="K560">
        <v>-7.3365425675090803</v>
      </c>
      <c r="L560">
        <f>(Table2[[#This Row],[6M Return vs Nifty]]-AVERAGE(Table2[6M Return vs Nifty]))/_xlfn.STDEV.P(Table2[6M Return vs Nifty])</f>
        <v>-0.60421393671175816</v>
      </c>
      <c r="M560">
        <v>-2.2470304339596998</v>
      </c>
      <c r="N560">
        <f>(Table2[[#This Row],[1W Return vs Nifty]]-AVERAGE(Table2[1W Return vs Nifty]))/_xlfn.STDEV.P(Table2[1W Return vs Nifty])</f>
        <v>-0.16057577018422914</v>
      </c>
      <c r="O560">
        <v>1443.62</v>
      </c>
      <c r="P560">
        <v>1443.5099900923201</v>
      </c>
      <c r="Q560">
        <v>1411.5516574826399</v>
      </c>
      <c r="R560">
        <v>57.846201181480097</v>
      </c>
      <c r="S560">
        <f>(Table2[[#This Row],[Close Price]]-Table2[[#This Row],[20D EMA]])/Table2[[#This Row],[20D EMA]]</f>
        <v>5.0428783197795819E-3</v>
      </c>
      <c r="T560">
        <f>(Table2[[#This Row],[Close Price]]-Table2[[#This Row],[50D EMA]])/Table2[[#This Row],[50D EMA]]</f>
        <v>5.1194726454282221E-3</v>
      </c>
      <c r="U560">
        <f>(Table2[[#This Row],[Close Price]]-Table2[[#This Row],[200D EMA]])/Table2[[#This Row],[200D EMA]]</f>
        <v>2.7875949355997322E-2</v>
      </c>
      <c r="V560">
        <v>0.96445669521008204</v>
      </c>
      <c r="W560">
        <v>1447</v>
      </c>
      <c r="X560">
        <v>1475.65</v>
      </c>
      <c r="Y560">
        <v>1430</v>
      </c>
      <c r="Z560">
        <v>1475.65</v>
      </c>
      <c r="AA560">
        <v>1307.7</v>
      </c>
      <c r="AB560">
        <v>1480.9</v>
      </c>
      <c r="AC560">
        <f>(Table2[[#This Row],[Close Price]]/Table2[[#This Row],[Day Low]])-1</f>
        <v>2.6952315134762816E-3</v>
      </c>
      <c r="AD560">
        <f>(Table2[[#This Row],[Day High]]/Table2[[#This Row],[Close Price]])-1</f>
        <v>1.7058377558756721E-2</v>
      </c>
      <c r="AE560">
        <f>(Table2[[#This Row],[Close Price]]/Table2[[#This Row],[Current Week Low]])-1</f>
        <v>1.4615384615384697E-2</v>
      </c>
      <c r="AF560">
        <f>(Table2[[#This Row],[Current Week High]]/Table2[[#This Row],[Close Price]])-1</f>
        <v>1.7058377558756721E-2</v>
      </c>
      <c r="AG560">
        <f>(Table2[[#This Row],[Close Price]]/Table2[[#This Row],[Current Month Low]])-1</f>
        <v>0.10950523820448121</v>
      </c>
      <c r="AH560">
        <f>(Table2[[#This Row],[Current Month High]]/Table2[[#This Row],[Close Price]])-1</f>
        <v>2.0676821283341473E-2</v>
      </c>
      <c r="AI560">
        <v>8.16734440691984</v>
      </c>
      <c r="AJ560">
        <v>15.918986937242799</v>
      </c>
      <c r="AK560" t="str">
        <f>IF(AND(Table2[[#This Row],[20D EMA]]&gt;Table2[[#This Row],[50D EMA]],Table2[[#This Row],[50D EMA]]&gt;Table2[[#This Row],[200D EMA]]),"Uptrend","Downtrend/NoTrend")</f>
        <v>Uptrend</v>
      </c>
      <c r="AL560">
        <v>-0.1</v>
      </c>
      <c r="AM560" t="s">
        <v>3034</v>
      </c>
      <c r="AN560">
        <v>1.76</v>
      </c>
      <c r="AO560" t="s">
        <v>3033</v>
      </c>
      <c r="AP560">
        <v>6.3392573471009999E-3</v>
      </c>
      <c r="AQ560">
        <f>(Table2[[#This Row],[Sharpe Ratio]]-AVERAGE(Table2[Sharpe Ratio]))/_xlfn.STDEV.P(Table2[Sharpe Ratio])</f>
        <v>-0.57552506711155382</v>
      </c>
      <c r="AR5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-2.513518994724647</v>
      </c>
      <c r="AS560">
        <f>_xlfn.RANK.AVG(Table2[[#This Row],[1Y Return vs Nifty Z-Score]],Table2[1Y Return vs Nifty Z-Score])</f>
        <v>572</v>
      </c>
      <c r="AT560">
        <f>_xlfn.RANK.AVG(Table2[[#This Row],[6M Return vs Nifty Z-Score]],Table2[6M Return vs Nifty Z-Score])</f>
        <v>505</v>
      </c>
      <c r="AU560">
        <f>_xlfn.RANK.AVG(Table2[[#This Row],[Sharpe Ratio Z-Score]],Table2[Sharpe Ratio Z-Score])</f>
        <v>492</v>
      </c>
      <c r="AV560">
        <f>(Table2[[#This Row],[Rank 1Y]]+Table2[[#This Row],[Rank 6M]]+Table2[[#This Row],[Rank Sharpe]])/3</f>
        <v>523</v>
      </c>
    </row>
    <row r="561" spans="1:48" x14ac:dyDescent="0.3">
      <c r="A561" t="s">
        <v>1666</v>
      </c>
      <c r="B561" t="s">
        <v>1667</v>
      </c>
      <c r="C561" t="s">
        <v>3002</v>
      </c>
      <c r="D561" t="s">
        <v>284</v>
      </c>
      <c r="E561">
        <v>4731.9047934749997</v>
      </c>
      <c r="F561">
        <v>282.64999999999998</v>
      </c>
      <c r="G561">
        <v>2.2234191912699299</v>
      </c>
      <c r="H561">
        <f>(Table2[[#This Row],[1Y Return vs Nifty]]-AVERAGE(Table2[1Y Return vs Nifty]))/_xlfn.STDEV.P(Table2[1Y Return vs Nifty])</f>
        <v>-0.5056763055720005</v>
      </c>
      <c r="I561">
        <v>6.3005242408032096</v>
      </c>
      <c r="J561">
        <f>(Table2[[#This Row],[1M Return vs Nifty]]-AVERAGE(Table2[1M Return vs Nifty]))/_xlfn.STDEV.P(Table2[1M Return vs Nifty])</f>
        <v>0.34970704762911548</v>
      </c>
      <c r="K561">
        <v>-9.6303970923886801</v>
      </c>
      <c r="L561">
        <f>(Table2[[#This Row],[6M Return vs Nifty]]-AVERAGE(Table2[6M Return vs Nifty]))/_xlfn.STDEV.P(Table2[6M Return vs Nifty])</f>
        <v>-0.6737893340807839</v>
      </c>
      <c r="M561">
        <v>-0.107646682658397</v>
      </c>
      <c r="N561">
        <f>(Table2[[#This Row],[1W Return vs Nifty]]-AVERAGE(Table2[1W Return vs Nifty]))/_xlfn.STDEV.P(Table2[1W Return vs Nifty])</f>
        <v>0.3106325814090512</v>
      </c>
      <c r="O561">
        <v>273.7</v>
      </c>
      <c r="P561">
        <v>266.89655419331899</v>
      </c>
      <c r="Q561">
        <v>255.529763206045</v>
      </c>
      <c r="R561">
        <v>56.928432206873602</v>
      </c>
      <c r="S561">
        <f>(Table2[[#This Row],[Close Price]]-Table2[[#This Row],[20D EMA]])/Table2[[#This Row],[20D EMA]]</f>
        <v>3.270003653635363E-2</v>
      </c>
      <c r="T561">
        <f>(Table2[[#This Row],[Close Price]]-Table2[[#This Row],[50D EMA]])/Table2[[#This Row],[50D EMA]]</f>
        <v>5.9024538006101128E-2</v>
      </c>
      <c r="U561">
        <f>(Table2[[#This Row],[Close Price]]-Table2[[#This Row],[200D EMA]])/Table2[[#This Row],[200D EMA]]</f>
        <v>0.10613337739481533</v>
      </c>
      <c r="V561">
        <v>2.8314051349251601</v>
      </c>
      <c r="W561">
        <v>280.7</v>
      </c>
      <c r="X561">
        <v>288.3</v>
      </c>
      <c r="Y561">
        <v>280.7</v>
      </c>
      <c r="Z561">
        <v>292.85000000000002</v>
      </c>
      <c r="AA561">
        <v>217.95</v>
      </c>
      <c r="AB561">
        <v>311.35000000000002</v>
      </c>
      <c r="AC561">
        <f>(Table2[[#This Row],[Close Price]]/Table2[[#This Row],[Day Low]])-1</f>
        <v>6.9469184182400223E-3</v>
      </c>
      <c r="AD561">
        <f>(Table2[[#This Row],[Day High]]/Table2[[#This Row],[Close Price]])-1</f>
        <v>1.9989386166637368E-2</v>
      </c>
      <c r="AE561">
        <f>(Table2[[#This Row],[Close Price]]/Table2[[#This Row],[Current Week Low]])-1</f>
        <v>6.9469184182400223E-3</v>
      </c>
      <c r="AF561">
        <f>(Table2[[#This Row],[Current Week High]]/Table2[[#This Row],[Close Price]])-1</f>
        <v>3.6087033433575222E-2</v>
      </c>
      <c r="AG561">
        <f>(Table2[[#This Row],[Close Price]]/Table2[[#This Row],[Current Month Low]])-1</f>
        <v>0.29685707731130995</v>
      </c>
      <c r="AH561">
        <f>(Table2[[#This Row],[Current Month High]]/Table2[[#This Row],[Close Price]])-1</f>
        <v>0.10153900583760844</v>
      </c>
      <c r="AI561">
        <v>10.1539005837608</v>
      </c>
      <c r="AJ561">
        <v>38.316613653046197</v>
      </c>
      <c r="AK561" t="str">
        <f>IF(AND(Table2[[#This Row],[20D EMA]]&gt;Table2[[#This Row],[50D EMA]],Table2[[#This Row],[50D EMA]]&gt;Table2[[#This Row],[200D EMA]]),"Uptrend","Downtrend/NoTrend")</f>
        <v>Uptrend</v>
      </c>
      <c r="AL561">
        <v>-0.03</v>
      </c>
      <c r="AM561" t="s">
        <v>3034</v>
      </c>
      <c r="AN561">
        <v>9.85</v>
      </c>
      <c r="AO561" t="s">
        <v>3033</v>
      </c>
      <c r="AP561">
        <v>-5.4685597005659997E-3</v>
      </c>
      <c r="AQ561">
        <f>(Table2[[#This Row],[Sharpe Ratio]]-AVERAGE(Table2[Sharpe Ratio]))/_xlfn.STDEV.P(Table2[Sharpe Ratio])</f>
        <v>-0.70920319052375203</v>
      </c>
      <c r="AR5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-1.2283292011383697</v>
      </c>
      <c r="AS561">
        <f>_xlfn.RANK.AVG(Table2[[#This Row],[1Y Return vs Nifty Z-Score]],Table2[1Y Return vs Nifty Z-Score])</f>
        <v>484</v>
      </c>
      <c r="AT561">
        <f>_xlfn.RANK.AVG(Table2[[#This Row],[6M Return vs Nifty Z-Score]],Table2[6M Return vs Nifty Z-Score])</f>
        <v>532</v>
      </c>
      <c r="AU561">
        <f>_xlfn.RANK.AVG(Table2[[#This Row],[Sharpe Ratio Z-Score]],Table2[Sharpe Ratio Z-Score])</f>
        <v>560</v>
      </c>
      <c r="AV561">
        <f>(Table2[[#This Row],[Rank 1Y]]+Table2[[#This Row],[Rank 6M]]+Table2[[#This Row],[Rank Sharpe]])/3</f>
        <v>525.33333333333337</v>
      </c>
    </row>
    <row r="562" spans="1:48" x14ac:dyDescent="0.3">
      <c r="A562" t="s">
        <v>1398</v>
      </c>
      <c r="B562" t="s">
        <v>1399</v>
      </c>
      <c r="C562" t="s">
        <v>2998</v>
      </c>
      <c r="D562" t="s">
        <v>83</v>
      </c>
      <c r="E562">
        <v>7108.4219965379998</v>
      </c>
      <c r="F562">
        <v>262.62</v>
      </c>
      <c r="G562">
        <v>-4.5783733061141296</v>
      </c>
      <c r="H562">
        <f>(Table2[[#This Row],[1Y Return vs Nifty]]-AVERAGE(Table2[1Y Return vs Nifty]))/_xlfn.STDEV.P(Table2[1Y Return vs Nifty])</f>
        <v>-0.58634635261948953</v>
      </c>
      <c r="I562">
        <v>5.2572510091804698</v>
      </c>
      <c r="J562">
        <f>(Table2[[#This Row],[1M Return vs Nifty]]-AVERAGE(Table2[1M Return vs Nifty]))/_xlfn.STDEV.P(Table2[1M Return vs Nifty])</f>
        <v>0.24908637557656099</v>
      </c>
      <c r="K562">
        <v>-10.8161822270747</v>
      </c>
      <c r="L562">
        <f>(Table2[[#This Row],[6M Return vs Nifty]]-AVERAGE(Table2[6M Return vs Nifty]))/_xlfn.STDEV.P(Table2[6M Return vs Nifty])</f>
        <v>-0.70975563928681862</v>
      </c>
      <c r="M562">
        <v>1.8240691788914201</v>
      </c>
      <c r="N562">
        <f>(Table2[[#This Row],[1W Return vs Nifty]]-AVERAGE(Table2[1W Return vs Nifty]))/_xlfn.STDEV.P(Table2[1W Return vs Nifty])</f>
        <v>0.73610119886200664</v>
      </c>
      <c r="O562">
        <v>223.93</v>
      </c>
      <c r="P562">
        <v>219.711613805209</v>
      </c>
      <c r="Q562">
        <v>224.54061276808099</v>
      </c>
      <c r="R562">
        <v>61.241691157887701</v>
      </c>
      <c r="S562">
        <f>(Table2[[#This Row],[Close Price]]-Table2[[#This Row],[20D EMA]])/Table2[[#This Row],[20D EMA]]</f>
        <v>0.1727772071629527</v>
      </c>
      <c r="T562">
        <f>(Table2[[#This Row],[Close Price]]-Table2[[#This Row],[50D EMA]])/Table2[[#This Row],[50D EMA]]</f>
        <v>0.19529411964918952</v>
      </c>
      <c r="U562">
        <f>(Table2[[#This Row],[Close Price]]-Table2[[#This Row],[200D EMA]])/Table2[[#This Row],[200D EMA]]</f>
        <v>0.16958797236048201</v>
      </c>
      <c r="V562">
        <v>3.1713315300638798</v>
      </c>
      <c r="W562">
        <v>230.5</v>
      </c>
      <c r="X562">
        <v>269.5</v>
      </c>
      <c r="Y562">
        <v>223.61</v>
      </c>
      <c r="Z562">
        <v>269.5</v>
      </c>
      <c r="AA562">
        <v>172.55</v>
      </c>
      <c r="AB562">
        <v>269.5</v>
      </c>
      <c r="AC562">
        <f>(Table2[[#This Row],[Close Price]]/Table2[[#This Row],[Day Low]])-1</f>
        <v>0.13934924078091115</v>
      </c>
      <c r="AD562">
        <f>(Table2[[#This Row],[Day High]]/Table2[[#This Row],[Close Price]])-1</f>
        <v>2.6197547787677911E-2</v>
      </c>
      <c r="AE562">
        <f>(Table2[[#This Row],[Close Price]]/Table2[[#This Row],[Current Week Low]])-1</f>
        <v>0.17445552524484587</v>
      </c>
      <c r="AF562">
        <f>(Table2[[#This Row],[Current Week High]]/Table2[[#This Row],[Close Price]])-1</f>
        <v>2.6197547787677911E-2</v>
      </c>
      <c r="AG562">
        <f>(Table2[[#This Row],[Close Price]]/Table2[[#This Row],[Current Month Low]])-1</f>
        <v>0.52199362503622138</v>
      </c>
      <c r="AH562">
        <f>(Table2[[#This Row],[Current Month High]]/Table2[[#This Row],[Close Price]])-1</f>
        <v>2.6197547787677911E-2</v>
      </c>
      <c r="AI562">
        <v>5.4755921102733902</v>
      </c>
      <c r="AJ562">
        <v>52.199362503622098</v>
      </c>
      <c r="AK562" t="str">
        <f>IF(AND(Table2[[#This Row],[20D EMA]]&gt;Table2[[#This Row],[50D EMA]],Table2[[#This Row],[50D EMA]]&gt;Table2[[#This Row],[200D EMA]]),"Uptrend","Downtrend/NoTrend")</f>
        <v>Downtrend/NoTrend</v>
      </c>
      <c r="AL562">
        <v>0.09</v>
      </c>
      <c r="AM562" t="s">
        <v>3033</v>
      </c>
      <c r="AN562">
        <v>22.55</v>
      </c>
      <c r="AO562" t="s">
        <v>3033</v>
      </c>
      <c r="AP562">
        <v>1.589951809865E-3</v>
      </c>
      <c r="AQ562">
        <f>(Table2[[#This Row],[Sharpe Ratio]]-AVERAGE(Table2[Sharpe Ratio]))/_xlfn.STDEV.P(Table2[Sharpe Ratio])</f>
        <v>-0.62929268979455522</v>
      </c>
      <c r="AR5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2">
        <f>_xlfn.RANK.AVG(Table2[[#This Row],[1Y Return vs Nifty Z-Score]],Table2[1Y Return vs Nifty Z-Score])</f>
        <v>527</v>
      </c>
      <c r="AT562">
        <f>_xlfn.RANK.AVG(Table2[[#This Row],[6M Return vs Nifty Z-Score]],Table2[6M Return vs Nifty Z-Score])</f>
        <v>549</v>
      </c>
      <c r="AU562">
        <f>_xlfn.RANK.AVG(Table2[[#This Row],[Sharpe Ratio Z-Score]],Table2[Sharpe Ratio Z-Score])</f>
        <v>502</v>
      </c>
      <c r="AV562">
        <f>(Table2[[#This Row],[Rank 1Y]]+Table2[[#This Row],[Rank 6M]]+Table2[[#This Row],[Rank Sharpe]])/3</f>
        <v>526</v>
      </c>
    </row>
    <row r="563" spans="1:48" x14ac:dyDescent="0.3">
      <c r="A563" t="s">
        <v>1218</v>
      </c>
      <c r="B563" t="s">
        <v>1219</v>
      </c>
      <c r="C563" t="s">
        <v>2990</v>
      </c>
      <c r="D563" t="s">
        <v>987</v>
      </c>
      <c r="E563">
        <v>8891.0892271499997</v>
      </c>
      <c r="F563">
        <v>429.95</v>
      </c>
      <c r="G563">
        <v>-16.874598786473602</v>
      </c>
      <c r="H563">
        <f>(Table2[[#This Row],[1Y Return vs Nifty]]-AVERAGE(Table2[1Y Return vs Nifty]))/_xlfn.STDEV.P(Table2[1Y Return vs Nifty])</f>
        <v>-0.73218101140812875</v>
      </c>
      <c r="I563">
        <v>8.7396770230642797</v>
      </c>
      <c r="J563">
        <f>(Table2[[#This Row],[1M Return vs Nifty]]-AVERAGE(Table2[1M Return vs Nifty]))/_xlfn.STDEV.P(Table2[1M Return vs Nifty])</f>
        <v>0.58495624673702196</v>
      </c>
      <c r="K563">
        <v>-0.58084644868796897</v>
      </c>
      <c r="L563">
        <f>(Table2[[#This Row],[6M Return vs Nifty]]-AVERAGE(Table2[6M Return vs Nifty]))/_xlfn.STDEV.P(Table2[6M Return vs Nifty])</f>
        <v>-0.39930545761104691</v>
      </c>
      <c r="M563">
        <v>0.69104920239319001</v>
      </c>
      <c r="N563">
        <f>(Table2[[#This Row],[1W Return vs Nifty]]-AVERAGE(Table2[1W Return vs Nifty]))/_xlfn.STDEV.P(Table2[1W Return vs Nifty])</f>
        <v>0.4865487400648203</v>
      </c>
      <c r="O563">
        <v>418.15</v>
      </c>
      <c r="P563">
        <v>400.544432697947</v>
      </c>
      <c r="Q563">
        <v>394.37568165881601</v>
      </c>
      <c r="R563">
        <v>70.098878949536399</v>
      </c>
      <c r="S563">
        <f>(Table2[[#This Row],[Close Price]]-Table2[[#This Row],[20D EMA]])/Table2[[#This Row],[20D EMA]]</f>
        <v>2.8219538443142442E-2</v>
      </c>
      <c r="T563">
        <f>(Table2[[#This Row],[Close Price]]-Table2[[#This Row],[50D EMA]])/Table2[[#This Row],[50D EMA]]</f>
        <v>7.3413995805623647E-2</v>
      </c>
      <c r="U563">
        <f>(Table2[[#This Row],[Close Price]]-Table2[[#This Row],[200D EMA]])/Table2[[#This Row],[200D EMA]]</f>
        <v>9.0204137819938371E-2</v>
      </c>
      <c r="V563">
        <v>2.45413999218888</v>
      </c>
      <c r="W563">
        <v>427</v>
      </c>
      <c r="X563">
        <v>440.6</v>
      </c>
      <c r="Y563">
        <v>427</v>
      </c>
      <c r="Z563">
        <v>448.35</v>
      </c>
      <c r="AA563">
        <v>352</v>
      </c>
      <c r="AB563">
        <v>455.85</v>
      </c>
      <c r="AC563">
        <f>(Table2[[#This Row],[Close Price]]/Table2[[#This Row],[Day Low]])-1</f>
        <v>6.9086651053864578E-3</v>
      </c>
      <c r="AD563">
        <f>(Table2[[#This Row],[Day High]]/Table2[[#This Row],[Close Price]])-1</f>
        <v>2.4770322130480471E-2</v>
      </c>
      <c r="AE563">
        <f>(Table2[[#This Row],[Close Price]]/Table2[[#This Row],[Current Week Low]])-1</f>
        <v>6.9086651053864578E-3</v>
      </c>
      <c r="AF563">
        <f>(Table2[[#This Row],[Current Week High]]/Table2[[#This Row],[Close Price]])-1</f>
        <v>4.2795673915571708E-2</v>
      </c>
      <c r="AG563">
        <f>(Table2[[#This Row],[Close Price]]/Table2[[#This Row],[Current Month Low]])-1</f>
        <v>0.22144886363636362</v>
      </c>
      <c r="AH563">
        <f>(Table2[[#This Row],[Current Month High]]/Table2[[#This Row],[Close Price]])-1</f>
        <v>6.0239562739853536E-2</v>
      </c>
      <c r="AI563">
        <v>13.013141062914199</v>
      </c>
      <c r="AJ563">
        <v>25.167394468704501</v>
      </c>
      <c r="AK563" t="str">
        <f>IF(AND(Table2[[#This Row],[20D EMA]]&gt;Table2[[#This Row],[50D EMA]],Table2[[#This Row],[50D EMA]]&gt;Table2[[#This Row],[200D EMA]]),"Uptrend","Downtrend/NoTrend")</f>
        <v>Uptrend</v>
      </c>
      <c r="AL563">
        <v>7.0000000000000007E-2</v>
      </c>
      <c r="AM563" t="s">
        <v>3033</v>
      </c>
      <c r="AN563">
        <v>7.38</v>
      </c>
      <c r="AO563" t="s">
        <v>3033</v>
      </c>
      <c r="AP563">
        <v>-2.866994831522E-3</v>
      </c>
      <c r="AQ563">
        <f>(Table2[[#This Row],[Sharpe Ratio]]-AVERAGE(Table2[Sharpe Ratio]))/_xlfn.STDEV.P(Table2[Sharpe Ratio])</f>
        <v>-0.67975047219105933</v>
      </c>
      <c r="AR5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-0.73973195440839268</v>
      </c>
      <c r="AS563">
        <f>_xlfn.RANK.AVG(Table2[[#This Row],[1Y Return vs Nifty Z-Score]],Table2[1Y Return vs Nifty Z-Score])</f>
        <v>594</v>
      </c>
      <c r="AT563">
        <f>_xlfn.RANK.AVG(Table2[[#This Row],[6M Return vs Nifty Z-Score]],Table2[6M Return vs Nifty Z-Score])</f>
        <v>436</v>
      </c>
      <c r="AU563">
        <f>_xlfn.RANK.AVG(Table2[[#This Row],[Sharpe Ratio Z-Score]],Table2[Sharpe Ratio Z-Score])</f>
        <v>551</v>
      </c>
      <c r="AV563">
        <f>(Table2[[#This Row],[Rank 1Y]]+Table2[[#This Row],[Rank 6M]]+Table2[[#This Row],[Rank Sharpe]])/3</f>
        <v>527</v>
      </c>
    </row>
    <row r="564" spans="1:48" x14ac:dyDescent="0.3">
      <c r="A564" t="s">
        <v>1127</v>
      </c>
      <c r="B564" t="s">
        <v>1128</v>
      </c>
      <c r="C564" t="s">
        <v>2988</v>
      </c>
      <c r="D564" t="s">
        <v>495</v>
      </c>
      <c r="E564">
        <v>10375.369466454</v>
      </c>
      <c r="F564">
        <v>170.29</v>
      </c>
      <c r="G564">
        <v>37.988441490550002</v>
      </c>
      <c r="H564">
        <f>(Table2[[#This Row],[1Y Return vs Nifty]]-AVERAGE(Table2[1Y Return vs Nifty]))/_xlfn.STDEV.P(Table2[1Y Return vs Nifty])</f>
        <v>-8.1498997509892465E-2</v>
      </c>
      <c r="I564">
        <v>-1.24350976850337</v>
      </c>
      <c r="J564">
        <f>(Table2[[#This Row],[1M Return vs Nifty]]-AVERAGE(Table2[1M Return vs Nifty]))/_xlfn.STDEV.P(Table2[1M Return vs Nifty])</f>
        <v>-0.37789311404957482</v>
      </c>
      <c r="K564">
        <v>-21.820471752875601</v>
      </c>
      <c r="L564">
        <f>(Table2[[#This Row],[6M Return vs Nifty]]-AVERAGE(Table2[6M Return vs Nifty]))/_xlfn.STDEV.P(Table2[6M Return vs Nifty])</f>
        <v>-1.0435291232707655</v>
      </c>
      <c r="M564">
        <v>-2.0501778125578101</v>
      </c>
      <c r="N564">
        <f>(Table2[[#This Row],[1W Return vs Nifty]]-AVERAGE(Table2[1W Return vs Nifty]))/_xlfn.STDEV.P(Table2[1W Return vs Nifty])</f>
        <v>-0.11721814480206984</v>
      </c>
      <c r="O564">
        <v>169.06</v>
      </c>
      <c r="P564">
        <v>168.09717597100999</v>
      </c>
      <c r="Q564">
        <v>164.68067971246001</v>
      </c>
      <c r="R564">
        <v>58.7282678747627</v>
      </c>
      <c r="S564">
        <f>(Table2[[#This Row],[Close Price]]-Table2[[#This Row],[20D EMA]])/Table2[[#This Row],[20D EMA]]</f>
        <v>7.2755234827871157E-3</v>
      </c>
      <c r="T564">
        <f>(Table2[[#This Row],[Close Price]]-Table2[[#This Row],[50D EMA]])/Table2[[#This Row],[50D EMA]]</f>
        <v>1.3044978396116406E-2</v>
      </c>
      <c r="U564">
        <f>(Table2[[#This Row],[Close Price]]-Table2[[#This Row],[200D EMA]])/Table2[[#This Row],[200D EMA]]</f>
        <v>3.4061799461443297E-2</v>
      </c>
      <c r="V564">
        <v>1.3639068925808</v>
      </c>
      <c r="W564">
        <v>169.9</v>
      </c>
      <c r="X564">
        <v>178.2</v>
      </c>
      <c r="Y564">
        <v>169.9</v>
      </c>
      <c r="Z564">
        <v>178.2</v>
      </c>
      <c r="AA564">
        <v>131.65</v>
      </c>
      <c r="AB564">
        <v>183.3</v>
      </c>
      <c r="AC564">
        <f>(Table2[[#This Row],[Close Price]]/Table2[[#This Row],[Day Low]])-1</f>
        <v>2.2954679223070595E-3</v>
      </c>
      <c r="AD564">
        <f>(Table2[[#This Row],[Day High]]/Table2[[#This Row],[Close Price]])-1</f>
        <v>4.6450173233895109E-2</v>
      </c>
      <c r="AE564">
        <f>(Table2[[#This Row],[Close Price]]/Table2[[#This Row],[Current Week Low]])-1</f>
        <v>2.2954679223070595E-3</v>
      </c>
      <c r="AF564">
        <f>(Table2[[#This Row],[Current Week High]]/Table2[[#This Row],[Close Price]])-1</f>
        <v>4.6450173233895109E-2</v>
      </c>
      <c r="AG564">
        <f>(Table2[[#This Row],[Close Price]]/Table2[[#This Row],[Current Month Low]])-1</f>
        <v>0.29350550702620581</v>
      </c>
      <c r="AH564">
        <f>(Table2[[#This Row],[Current Month High]]/Table2[[#This Row],[Close Price]])-1</f>
        <v>7.6399083915673405E-2</v>
      </c>
      <c r="AI564">
        <v>22.906440940250999</v>
      </c>
      <c r="AJ564">
        <v>67.358407226228195</v>
      </c>
      <c r="AK564" t="str">
        <f>IF(AND(Table2[[#This Row],[20D EMA]]&gt;Table2[[#This Row],[50D EMA]],Table2[[#This Row],[50D EMA]]&gt;Table2[[#This Row],[200D EMA]]),"Uptrend","Downtrend/NoTrend")</f>
        <v>Uptrend</v>
      </c>
      <c r="AL564">
        <v>-0.16</v>
      </c>
      <c r="AM564" t="s">
        <v>3034</v>
      </c>
      <c r="AN564">
        <v>6.53</v>
      </c>
      <c r="AO564" t="s">
        <v>3033</v>
      </c>
      <c r="AP564">
        <v>-4.1091337097029002E-2</v>
      </c>
      <c r="AQ564">
        <f>(Table2[[#This Row],[Sharpe Ratio]]-AVERAGE(Table2[Sharpe Ratio]))/_xlfn.STDEV.P(Table2[Sharpe Ratio])</f>
        <v>-1.112494164110654</v>
      </c>
      <c r="AR5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-2.7326335437429567</v>
      </c>
      <c r="AS564">
        <f>_xlfn.RANK.AVG(Table2[[#This Row],[1Y Return vs Nifty Z-Score]],Table2[1Y Return vs Nifty Z-Score])</f>
        <v>305</v>
      </c>
      <c r="AT564">
        <f>_xlfn.RANK.AVG(Table2[[#This Row],[6M Return vs Nifty Z-Score]],Table2[6M Return vs Nifty Z-Score])</f>
        <v>654</v>
      </c>
      <c r="AU564">
        <f>_xlfn.RANK.AVG(Table2[[#This Row],[Sharpe Ratio Z-Score]],Table2[Sharpe Ratio Z-Score])</f>
        <v>622</v>
      </c>
      <c r="AV564">
        <f>(Table2[[#This Row],[Rank 1Y]]+Table2[[#This Row],[Rank 6M]]+Table2[[#This Row],[Rank Sharpe]])/3</f>
        <v>527</v>
      </c>
    </row>
    <row r="565" spans="1:48" x14ac:dyDescent="0.3">
      <c r="A565" t="s">
        <v>1854</v>
      </c>
      <c r="B565" t="s">
        <v>1855</v>
      </c>
      <c r="C565" t="s">
        <v>2993</v>
      </c>
      <c r="D565" t="s">
        <v>129</v>
      </c>
      <c r="E565">
        <v>3556.9947367499999</v>
      </c>
      <c r="F565">
        <v>1208</v>
      </c>
      <c r="G565">
        <v>-3.08757339421072</v>
      </c>
      <c r="H565">
        <f>(Table2[[#This Row],[1Y Return vs Nifty]]-AVERAGE(Table2[1Y Return vs Nifty]))/_xlfn.STDEV.P(Table2[1Y Return vs Nifty])</f>
        <v>-0.56866529294619117</v>
      </c>
      <c r="I565">
        <v>-6.2584970358090501</v>
      </c>
      <c r="J565">
        <f>(Table2[[#This Row],[1M Return vs Nifty]]-AVERAGE(Table2[1M Return vs Nifty]))/_xlfn.STDEV.P(Table2[1M Return vs Nifty])</f>
        <v>-0.86157406538234593</v>
      </c>
      <c r="K565">
        <v>-6.7959528384119396</v>
      </c>
      <c r="L565">
        <f>(Table2[[#This Row],[6M Return vs Nifty]]-AVERAGE(Table2[6M Return vs Nifty]))/_xlfn.STDEV.P(Table2[6M Return vs Nifty])</f>
        <v>-0.58781719279988276</v>
      </c>
      <c r="M565">
        <v>-4.2501755529464296</v>
      </c>
      <c r="N565">
        <f>(Table2[[#This Row],[1W Return vs Nifty]]-AVERAGE(Table2[1W Return vs Nifty]))/_xlfn.STDEV.P(Table2[1W Return vs Nifty])</f>
        <v>-0.60177698476096231</v>
      </c>
      <c r="O565">
        <v>1216.78</v>
      </c>
      <c r="P565">
        <v>1196.3343991315</v>
      </c>
      <c r="Q565">
        <v>1124.4858927749101</v>
      </c>
      <c r="R565">
        <v>50.111925474150098</v>
      </c>
      <c r="S565">
        <f>(Table2[[#This Row],[Close Price]]-Table2[[#This Row],[20D EMA]])/Table2[[#This Row],[20D EMA]]</f>
        <v>-7.2157662026002831E-3</v>
      </c>
      <c r="T565">
        <f>(Table2[[#This Row],[Close Price]]-Table2[[#This Row],[50D EMA]])/Table2[[#This Row],[50D EMA]]</f>
        <v>9.7511204868545101E-3</v>
      </c>
      <c r="U565">
        <f>(Table2[[#This Row],[Close Price]]-Table2[[#This Row],[200D EMA]])/Table2[[#This Row],[200D EMA]]</f>
        <v>7.4268701601049814E-2</v>
      </c>
      <c r="V565">
        <v>0.69186134052474801</v>
      </c>
      <c r="W565">
        <v>1205</v>
      </c>
      <c r="X565">
        <v>1238</v>
      </c>
      <c r="Y565">
        <v>1205</v>
      </c>
      <c r="Z565">
        <v>1259.9000000000001</v>
      </c>
      <c r="AA565">
        <v>1048</v>
      </c>
      <c r="AB565">
        <v>1303.7</v>
      </c>
      <c r="AC565">
        <f>(Table2[[#This Row],[Close Price]]/Table2[[#This Row],[Day Low]])-1</f>
        <v>2.4896265560165887E-3</v>
      </c>
      <c r="AD565">
        <f>(Table2[[#This Row],[Day High]]/Table2[[#This Row],[Close Price]])-1</f>
        <v>2.4834437086092676E-2</v>
      </c>
      <c r="AE565">
        <f>(Table2[[#This Row],[Close Price]]/Table2[[#This Row],[Current Week Low]])-1</f>
        <v>2.4896265560165887E-3</v>
      </c>
      <c r="AF565">
        <f>(Table2[[#This Row],[Current Week High]]/Table2[[#This Row],[Close Price]])-1</f>
        <v>4.296357615894042E-2</v>
      </c>
      <c r="AG565">
        <f>(Table2[[#This Row],[Close Price]]/Table2[[#This Row],[Current Month Low]])-1</f>
        <v>0.15267175572519087</v>
      </c>
      <c r="AH565">
        <f>(Table2[[#This Row],[Current Month High]]/Table2[[#This Row],[Close Price]])-1</f>
        <v>7.9221854304635908E-2</v>
      </c>
      <c r="AI565">
        <v>12.5</v>
      </c>
      <c r="AJ565">
        <v>26.4921465968586</v>
      </c>
      <c r="AK565" t="str">
        <f>IF(AND(Table2[[#This Row],[20D EMA]]&gt;Table2[[#This Row],[50D EMA]],Table2[[#This Row],[50D EMA]]&gt;Table2[[#This Row],[200D EMA]]),"Uptrend","Downtrend/NoTrend")</f>
        <v>Uptrend</v>
      </c>
      <c r="AL565">
        <v>-0.01</v>
      </c>
      <c r="AM565" t="s">
        <v>3034</v>
      </c>
      <c r="AN565">
        <v>4.0199999999999996</v>
      </c>
      <c r="AO565" t="s">
        <v>3033</v>
      </c>
      <c r="AP565">
        <v>-7.6614150080770004E-3</v>
      </c>
      <c r="AQ565">
        <f>(Table2[[#This Row],[Sharpe Ratio]]-AVERAGE(Table2[Sharpe Ratio]))/_xlfn.STDEV.P(Table2[Sharpe Ratio])</f>
        <v>-0.73402884468482033</v>
      </c>
      <c r="AR5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-3.3538623805742023</v>
      </c>
      <c r="AS565">
        <f>_xlfn.RANK.AVG(Table2[[#This Row],[1Y Return vs Nifty Z-Score]],Table2[1Y Return vs Nifty Z-Score])</f>
        <v>516</v>
      </c>
      <c r="AT565">
        <f>_xlfn.RANK.AVG(Table2[[#This Row],[6M Return vs Nifty Z-Score]],Table2[6M Return vs Nifty Z-Score])</f>
        <v>497</v>
      </c>
      <c r="AU565">
        <f>_xlfn.RANK.AVG(Table2[[#This Row],[Sharpe Ratio Z-Score]],Table2[Sharpe Ratio Z-Score])</f>
        <v>569</v>
      </c>
      <c r="AV565">
        <f>(Table2[[#This Row],[Rank 1Y]]+Table2[[#This Row],[Rank 6M]]+Table2[[#This Row],[Rank Sharpe]])/3</f>
        <v>527.33333333333337</v>
      </c>
    </row>
    <row r="566" spans="1:48" x14ac:dyDescent="0.3">
      <c r="A566" t="s">
        <v>1777</v>
      </c>
      <c r="B566" t="s">
        <v>1778</v>
      </c>
      <c r="C566" t="s">
        <v>3004</v>
      </c>
      <c r="D566" t="s">
        <v>1779</v>
      </c>
      <c r="E566">
        <v>3945.5629305000002</v>
      </c>
      <c r="F566">
        <v>22.13</v>
      </c>
      <c r="G566">
        <v>20.326019677530301</v>
      </c>
      <c r="H566">
        <f>(Table2[[#This Row],[1Y Return vs Nifty]]-AVERAGE(Table2[1Y Return vs Nifty]))/_xlfn.STDEV.P(Table2[1Y Return vs Nifty])</f>
        <v>-0.29097736650995781</v>
      </c>
      <c r="I566">
        <v>0.18755808528194601</v>
      </c>
      <c r="J566">
        <f>(Table2[[#This Row],[1M Return vs Nifty]]-AVERAGE(Table2[1M Return vs Nifty]))/_xlfn.STDEV.P(Table2[1M Return vs Nifty])</f>
        <v>-0.23987077739217688</v>
      </c>
      <c r="K566">
        <v>-11.1856020960556</v>
      </c>
      <c r="L566">
        <f>(Table2[[#This Row],[6M Return vs Nifty]]-AVERAGE(Table2[6M Return vs Nifty]))/_xlfn.STDEV.P(Table2[6M Return vs Nifty])</f>
        <v>-0.72096059317625871</v>
      </c>
      <c r="M566">
        <v>-4.1640106039481699</v>
      </c>
      <c r="N566">
        <f>(Table2[[#This Row],[1W Return vs Nifty]]-AVERAGE(Table2[1W Return vs Nifty]))/_xlfn.STDEV.P(Table2[1W Return vs Nifty])</f>
        <v>-0.58279878902684379</v>
      </c>
      <c r="O566">
        <v>21.87</v>
      </c>
      <c r="P566">
        <v>21.603668421323601</v>
      </c>
      <c r="Q566">
        <v>20.785373527718502</v>
      </c>
      <c r="R566">
        <v>57.340782193929002</v>
      </c>
      <c r="S566">
        <f>(Table2[[#This Row],[Close Price]]-Table2[[#This Row],[20D EMA]])/Table2[[#This Row],[20D EMA]]</f>
        <v>1.188843164151797E-2</v>
      </c>
      <c r="T566">
        <f>(Table2[[#This Row],[Close Price]]-Table2[[#This Row],[50D EMA]])/Table2[[#This Row],[50D EMA]]</f>
        <v>2.4363065031904024E-2</v>
      </c>
      <c r="U566">
        <f>(Table2[[#This Row],[Close Price]]-Table2[[#This Row],[200D EMA]])/Table2[[#This Row],[200D EMA]]</f>
        <v>6.4690993909171754E-2</v>
      </c>
      <c r="V566">
        <v>1.14706166087603</v>
      </c>
      <c r="W566">
        <v>22</v>
      </c>
      <c r="X566">
        <v>22.4</v>
      </c>
      <c r="Y566">
        <v>22</v>
      </c>
      <c r="Z566">
        <v>23.18</v>
      </c>
      <c r="AA566">
        <v>18.649999999999999</v>
      </c>
      <c r="AB566">
        <v>23.3</v>
      </c>
      <c r="AC566">
        <f>(Table2[[#This Row],[Close Price]]/Table2[[#This Row],[Day Low]])-1</f>
        <v>5.9090909090908639E-3</v>
      </c>
      <c r="AD566">
        <f>(Table2[[#This Row],[Day High]]/Table2[[#This Row],[Close Price]])-1</f>
        <v>1.2200632625395391E-2</v>
      </c>
      <c r="AE566">
        <f>(Table2[[#This Row],[Close Price]]/Table2[[#This Row],[Current Week Low]])-1</f>
        <v>5.9090909090908639E-3</v>
      </c>
      <c r="AF566">
        <f>(Table2[[#This Row],[Current Week High]]/Table2[[#This Row],[Close Price]])-1</f>
        <v>4.7446904654315336E-2</v>
      </c>
      <c r="AG566">
        <f>(Table2[[#This Row],[Close Price]]/Table2[[#This Row],[Current Month Low]])-1</f>
        <v>0.18659517426273453</v>
      </c>
      <c r="AH566">
        <f>(Table2[[#This Row],[Current Month High]]/Table2[[#This Row],[Close Price]])-1</f>
        <v>5.2869408043380028E-2</v>
      </c>
      <c r="AI566">
        <v>26.2991414369633</v>
      </c>
      <c r="AJ566">
        <v>51.575342465753401</v>
      </c>
      <c r="AK566" t="str">
        <f>IF(AND(Table2[[#This Row],[20D EMA]]&gt;Table2[[#This Row],[50D EMA]],Table2[[#This Row],[50D EMA]]&gt;Table2[[#This Row],[200D EMA]]),"Uptrend","Downtrend/NoTrend")</f>
        <v>Uptrend</v>
      </c>
      <c r="AL566">
        <v>-0.06</v>
      </c>
      <c r="AM566" t="s">
        <v>3034</v>
      </c>
      <c r="AN566">
        <v>6.91</v>
      </c>
      <c r="AO566" t="s">
        <v>3033</v>
      </c>
      <c r="AP566">
        <v>-5.5591197841579003E-2</v>
      </c>
      <c r="AQ566">
        <f>(Table2[[#This Row],[Sharpe Ratio]]-AVERAGE(Table2[Sharpe Ratio]))/_xlfn.STDEV.P(Table2[Sharpe Ratio])</f>
        <v>-1.2766493306621731</v>
      </c>
      <c r="AR5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-3.1112568567674104</v>
      </c>
      <c r="AS566">
        <f>_xlfn.RANK.AVG(Table2[[#This Row],[1Y Return vs Nifty Z-Score]],Table2[1Y Return vs Nifty Z-Score])</f>
        <v>382</v>
      </c>
      <c r="AT566">
        <f>_xlfn.RANK.AVG(Table2[[#This Row],[6M Return vs Nifty Z-Score]],Table2[6M Return vs Nifty Z-Score])</f>
        <v>553</v>
      </c>
      <c r="AU566">
        <f>_xlfn.RANK.AVG(Table2[[#This Row],[Sharpe Ratio Z-Score]],Table2[Sharpe Ratio Z-Score])</f>
        <v>647</v>
      </c>
      <c r="AV566">
        <f>(Table2[[#This Row],[Rank 1Y]]+Table2[[#This Row],[Rank 6M]]+Table2[[#This Row],[Rank Sharpe]])/3</f>
        <v>527.33333333333337</v>
      </c>
    </row>
    <row r="567" spans="1:48" x14ac:dyDescent="0.3">
      <c r="A567" t="s">
        <v>1288</v>
      </c>
      <c r="B567" t="s">
        <v>1289</v>
      </c>
      <c r="C567" t="s">
        <v>3002</v>
      </c>
      <c r="D567" t="s">
        <v>533</v>
      </c>
      <c r="E567">
        <v>8368.8869852600001</v>
      </c>
      <c r="F567">
        <v>534.95000000000005</v>
      </c>
      <c r="G567">
        <v>3.3265734907242703E-2</v>
      </c>
      <c r="H567">
        <f>(Table2[[#This Row],[1Y Return vs Nifty]]-AVERAGE(Table2[1Y Return vs Nifty]))/_xlfn.STDEV.P(Table2[1Y Return vs Nifty])</f>
        <v>-0.53165177930689456</v>
      </c>
      <c r="I567">
        <v>-0.80645529133564198</v>
      </c>
      <c r="J567">
        <f>(Table2[[#This Row],[1M Return vs Nifty]]-AVERAGE(Table2[1M Return vs Nifty]))/_xlfn.STDEV.P(Table2[1M Return vs Nifty])</f>
        <v>-0.33574047954960606</v>
      </c>
      <c r="K567">
        <v>-4.9377352987909902</v>
      </c>
      <c r="L567">
        <f>(Table2[[#This Row],[6M Return vs Nifty]]-AVERAGE(Table2[6M Return vs Nifty]))/_xlfn.STDEV.P(Table2[6M Return vs Nifty])</f>
        <v>-0.53145519498574212</v>
      </c>
      <c r="M567">
        <v>1.1050717310804301</v>
      </c>
      <c r="N567">
        <f>(Table2[[#This Row],[1W Return vs Nifty]]-AVERAGE(Table2[1W Return vs Nifty]))/_xlfn.STDEV.P(Table2[1W Return vs Nifty])</f>
        <v>0.57773895927936281</v>
      </c>
      <c r="O567">
        <v>522.49</v>
      </c>
      <c r="P567">
        <v>514.64704125263404</v>
      </c>
      <c r="Q567">
        <v>486.45070610927303</v>
      </c>
      <c r="R567">
        <v>54.428784156885598</v>
      </c>
      <c r="S567">
        <f>(Table2[[#This Row],[Close Price]]-Table2[[#This Row],[20D EMA]])/Table2[[#This Row],[20D EMA]]</f>
        <v>2.3847346360695968E-2</v>
      </c>
      <c r="T567">
        <f>(Table2[[#This Row],[Close Price]]-Table2[[#This Row],[50D EMA]])/Table2[[#This Row],[50D EMA]]</f>
        <v>3.9450258371153304E-2</v>
      </c>
      <c r="U567">
        <f>(Table2[[#This Row],[Close Price]]-Table2[[#This Row],[200D EMA]])/Table2[[#This Row],[200D EMA]]</f>
        <v>9.9700325812318705E-2</v>
      </c>
      <c r="V567">
        <v>0.54812298685628402</v>
      </c>
      <c r="W567">
        <v>523.54999999999995</v>
      </c>
      <c r="X567">
        <v>537.9</v>
      </c>
      <c r="Y567">
        <v>523.54999999999995</v>
      </c>
      <c r="Z567">
        <v>542.35</v>
      </c>
      <c r="AA567">
        <v>462.3</v>
      </c>
      <c r="AB567">
        <v>564.9</v>
      </c>
      <c r="AC567">
        <f>(Table2[[#This Row],[Close Price]]/Table2[[#This Row],[Day Low]])-1</f>
        <v>2.1774424601279874E-2</v>
      </c>
      <c r="AD567">
        <f>(Table2[[#This Row],[Day High]]/Table2[[#This Row],[Close Price]])-1</f>
        <v>5.5145340686044708E-3</v>
      </c>
      <c r="AE567">
        <f>(Table2[[#This Row],[Close Price]]/Table2[[#This Row],[Current Week Low]])-1</f>
        <v>2.1774424601279874E-2</v>
      </c>
      <c r="AF567">
        <f>(Table2[[#This Row],[Current Week High]]/Table2[[#This Row],[Close Price]])-1</f>
        <v>1.3833068511075686E-2</v>
      </c>
      <c r="AG567">
        <f>(Table2[[#This Row],[Close Price]]/Table2[[#This Row],[Current Month Low]])-1</f>
        <v>0.15714903742158781</v>
      </c>
      <c r="AH567">
        <f>(Table2[[#This Row],[Current Month High]]/Table2[[#This Row],[Close Price]])-1</f>
        <v>5.5986540798205198E-2</v>
      </c>
      <c r="AI567">
        <v>8.73913449855125</v>
      </c>
      <c r="AJ567">
        <v>34.072681704260603</v>
      </c>
      <c r="AK567" t="str">
        <f>IF(AND(Table2[[#This Row],[20D EMA]]&gt;Table2[[#This Row],[50D EMA]],Table2[[#This Row],[50D EMA]]&gt;Table2[[#This Row],[200D EMA]]),"Uptrend","Downtrend/NoTrend")</f>
        <v>Uptrend</v>
      </c>
      <c r="AL567">
        <v>0.05</v>
      </c>
      <c r="AM567" t="s">
        <v>3033</v>
      </c>
      <c r="AN567">
        <v>6.71</v>
      </c>
      <c r="AO567" t="s">
        <v>3033</v>
      </c>
      <c r="AP567">
        <v>-3.2110160628959002E-2</v>
      </c>
      <c r="AQ567">
        <f>(Table2[[#This Row],[Sharpe Ratio]]-AVERAGE(Table2[Sharpe Ratio]))/_xlfn.STDEV.P(Table2[Sharpe Ratio])</f>
        <v>-1.0108168759685072</v>
      </c>
      <c r="AR5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-1.8319253705313874</v>
      </c>
      <c r="AS567">
        <f>_xlfn.RANK.AVG(Table2[[#This Row],[1Y Return vs Nifty Z-Score]],Table2[1Y Return vs Nifty Z-Score])</f>
        <v>496</v>
      </c>
      <c r="AT567">
        <f>_xlfn.RANK.AVG(Table2[[#This Row],[6M Return vs Nifty Z-Score]],Table2[6M Return vs Nifty Z-Score])</f>
        <v>481</v>
      </c>
      <c r="AU567">
        <f>_xlfn.RANK.AVG(Table2[[#This Row],[Sharpe Ratio Z-Score]],Table2[Sharpe Ratio Z-Score])</f>
        <v>607</v>
      </c>
      <c r="AV567">
        <f>(Table2[[#This Row],[Rank 1Y]]+Table2[[#This Row],[Rank 6M]]+Table2[[#This Row],[Rank Sharpe]])/3</f>
        <v>528</v>
      </c>
    </row>
    <row r="568" spans="1:48" x14ac:dyDescent="0.3">
      <c r="A568" t="s">
        <v>612</v>
      </c>
      <c r="B568" t="s">
        <v>613</v>
      </c>
      <c r="C568" t="s">
        <v>2994</v>
      </c>
      <c r="D568" t="s">
        <v>62</v>
      </c>
      <c r="E568">
        <v>30039.18165459</v>
      </c>
      <c r="F568">
        <v>1785.2</v>
      </c>
      <c r="G568">
        <v>47.147451875618003</v>
      </c>
      <c r="H568">
        <f>(Table2[[#This Row],[1Y Return vs Nifty]]-AVERAGE(Table2[1Y Return vs Nifty]))/_xlfn.STDEV.P(Table2[1Y Return vs Nifty])</f>
        <v>2.7127926783378289E-2</v>
      </c>
      <c r="I568">
        <v>-7.2368322638347999</v>
      </c>
      <c r="J568">
        <f>(Table2[[#This Row],[1M Return vs Nifty]]-AVERAGE(Table2[1M Return vs Nifty]))/_xlfn.STDEV.P(Table2[1M Return vs Nifty])</f>
        <v>-0.95593165565955673</v>
      </c>
      <c r="K568">
        <v>-16.9162720233846</v>
      </c>
      <c r="L568">
        <f>(Table2[[#This Row],[6M Return vs Nifty]]-AVERAGE(Table2[6M Return vs Nifty]))/_xlfn.STDEV.P(Table2[6M Return vs Nifty])</f>
        <v>-0.89477878132206934</v>
      </c>
      <c r="M568">
        <v>-3.73618007840876</v>
      </c>
      <c r="N568">
        <f>(Table2[[#This Row],[1W Return vs Nifty]]-AVERAGE(Table2[1W Return vs Nifty]))/_xlfn.STDEV.P(Table2[1W Return vs Nifty])</f>
        <v>-0.48856729989915043</v>
      </c>
      <c r="O568">
        <v>1827.55</v>
      </c>
      <c r="P568">
        <v>1814.98727585815</v>
      </c>
      <c r="Q568">
        <v>1760.44277125541</v>
      </c>
      <c r="R568">
        <v>42.722772323088599</v>
      </c>
      <c r="S568">
        <f>(Table2[[#This Row],[Close Price]]-Table2[[#This Row],[20D EMA]])/Table2[[#This Row],[20D EMA]]</f>
        <v>-2.3173100599162763E-2</v>
      </c>
      <c r="T568">
        <f>(Table2[[#This Row],[Close Price]]-Table2[[#This Row],[50D EMA]])/Table2[[#This Row],[50D EMA]]</f>
        <v>-1.6411837291843371E-2</v>
      </c>
      <c r="U568">
        <f>(Table2[[#This Row],[Close Price]]-Table2[[#This Row],[200D EMA]])/Table2[[#This Row],[200D EMA]]</f>
        <v>1.4063069330527086E-2</v>
      </c>
      <c r="V568">
        <v>0.93730943858544702</v>
      </c>
      <c r="W568">
        <v>1776.1</v>
      </c>
      <c r="X568">
        <v>1821.55</v>
      </c>
      <c r="Y568">
        <v>1776.1</v>
      </c>
      <c r="Z568">
        <v>1835</v>
      </c>
      <c r="AA568">
        <v>1654.5</v>
      </c>
      <c r="AB568">
        <v>1914.75</v>
      </c>
      <c r="AC568">
        <f>(Table2[[#This Row],[Close Price]]/Table2[[#This Row],[Day Low]])-1</f>
        <v>5.123585383705942E-3</v>
      </c>
      <c r="AD568">
        <f>(Table2[[#This Row],[Day High]]/Table2[[#This Row],[Close Price]])-1</f>
        <v>2.0361864216894343E-2</v>
      </c>
      <c r="AE568">
        <f>(Table2[[#This Row],[Close Price]]/Table2[[#This Row],[Current Week Low]])-1</f>
        <v>5.123585383705942E-3</v>
      </c>
      <c r="AF568">
        <f>(Table2[[#This Row],[Current Week High]]/Table2[[#This Row],[Close Price]])-1</f>
        <v>2.7896034057808716E-2</v>
      </c>
      <c r="AG568">
        <f>(Table2[[#This Row],[Close Price]]/Table2[[#This Row],[Current Month Low]])-1</f>
        <v>7.8996675732849742E-2</v>
      </c>
      <c r="AH568">
        <f>(Table2[[#This Row],[Current Month High]]/Table2[[#This Row],[Close Price]])-1</f>
        <v>7.2568899843154844E-2</v>
      </c>
      <c r="AI568">
        <v>22.899395025767401</v>
      </c>
      <c r="AJ568">
        <v>83.653104264183895</v>
      </c>
      <c r="AK568" t="str">
        <f>IF(AND(Table2[[#This Row],[20D EMA]]&gt;Table2[[#This Row],[50D EMA]],Table2[[#This Row],[50D EMA]]&gt;Table2[[#This Row],[200D EMA]]),"Uptrend","Downtrend/NoTrend")</f>
        <v>Uptrend</v>
      </c>
      <c r="AL568">
        <v>-0.02</v>
      </c>
      <c r="AM568" t="s">
        <v>3034</v>
      </c>
      <c r="AN568">
        <v>-3.91</v>
      </c>
      <c r="AO568" t="s">
        <v>3034</v>
      </c>
      <c r="AP568">
        <v>-0.105900614450316</v>
      </c>
      <c r="AQ568">
        <f>(Table2[[#This Row],[Sharpe Ratio]]-AVERAGE(Table2[Sharpe Ratio]))/_xlfn.STDEV.P(Table2[Sharpe Ratio])</f>
        <v>-1.8462100187274764</v>
      </c>
      <c r="AR5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-4.1583598288248744</v>
      </c>
      <c r="AS568">
        <f>_xlfn.RANK.AVG(Table2[[#This Row],[1Y Return vs Nifty Z-Score]],Table2[1Y Return vs Nifty Z-Score])</f>
        <v>270</v>
      </c>
      <c r="AT568">
        <f>_xlfn.RANK.AVG(Table2[[#This Row],[6M Return vs Nifty Z-Score]],Table2[6M Return vs Nifty Z-Score])</f>
        <v>612</v>
      </c>
      <c r="AU568">
        <f>_xlfn.RANK.AVG(Table2[[#This Row],[Sharpe Ratio Z-Score]],Table2[Sharpe Ratio Z-Score])</f>
        <v>712</v>
      </c>
      <c r="AV568">
        <f>(Table2[[#This Row],[Rank 1Y]]+Table2[[#This Row],[Rank 6M]]+Table2[[#This Row],[Rank Sharpe]])/3</f>
        <v>531.33333333333337</v>
      </c>
    </row>
    <row r="569" spans="1:48" x14ac:dyDescent="0.3">
      <c r="A569" t="s">
        <v>197</v>
      </c>
      <c r="B569" t="s">
        <v>198</v>
      </c>
      <c r="C569" t="s">
        <v>2990</v>
      </c>
      <c r="D569" t="s">
        <v>119</v>
      </c>
      <c r="E569">
        <v>128913.91636068</v>
      </c>
      <c r="F569">
        <v>5421.7</v>
      </c>
      <c r="G569">
        <v>-19.4658882954114</v>
      </c>
      <c r="H569">
        <f>(Table2[[#This Row],[1Y Return vs Nifty]]-AVERAGE(Table2[1Y Return vs Nifty]))/_xlfn.STDEV.P(Table2[1Y Return vs Nifty])</f>
        <v>-0.7629140052005845</v>
      </c>
      <c r="I569">
        <v>-1.8816685357476499</v>
      </c>
      <c r="J569">
        <f>(Table2[[#This Row],[1M Return vs Nifty]]-AVERAGE(Table2[1M Return vs Nifty]))/_xlfn.STDEV.P(Table2[1M Return vs Nifty])</f>
        <v>-0.43944167303682297</v>
      </c>
      <c r="K569">
        <v>-7.7737594396969802</v>
      </c>
      <c r="L569">
        <f>(Table2[[#This Row],[6M Return vs Nifty]]-AVERAGE(Table2[6M Return vs Nifty]))/_xlfn.STDEV.P(Table2[6M Return vs Nifty])</f>
        <v>-0.61747525615855803</v>
      </c>
      <c r="M569">
        <v>-2.6810158544432299</v>
      </c>
      <c r="N569">
        <f>(Table2[[#This Row],[1W Return vs Nifty]]-AVERAGE(Table2[1W Return vs Nifty]))/_xlfn.STDEV.P(Table2[1W Return vs Nifty])</f>
        <v>-0.25616290104711104</v>
      </c>
      <c r="O569">
        <v>5338.84</v>
      </c>
      <c r="P569">
        <v>5206.1825724678001</v>
      </c>
      <c r="Q569">
        <v>4947.96493134292</v>
      </c>
      <c r="R569">
        <v>49.720135220015798</v>
      </c>
      <c r="S569">
        <f>(Table2[[#This Row],[Close Price]]-Table2[[#This Row],[20D EMA]])/Table2[[#This Row],[20D EMA]]</f>
        <v>1.5520225367308193E-2</v>
      </c>
      <c r="T569">
        <f>(Table2[[#This Row],[Close Price]]-Table2[[#This Row],[50D EMA]])/Table2[[#This Row],[50D EMA]]</f>
        <v>4.1396440584303508E-2</v>
      </c>
      <c r="U569">
        <f>(Table2[[#This Row],[Close Price]]-Table2[[#This Row],[200D EMA]])/Table2[[#This Row],[200D EMA]]</f>
        <v>9.5743416784585839E-2</v>
      </c>
      <c r="V569">
        <v>0.61769215651430898</v>
      </c>
      <c r="W569">
        <v>5319.05</v>
      </c>
      <c r="X569">
        <v>5434.55</v>
      </c>
      <c r="Y569">
        <v>5250</v>
      </c>
      <c r="Z569">
        <v>5434.55</v>
      </c>
      <c r="AA569">
        <v>5127.05</v>
      </c>
      <c r="AB569">
        <v>5725</v>
      </c>
      <c r="AC569">
        <f>(Table2[[#This Row],[Close Price]]/Table2[[#This Row],[Day Low]])-1</f>
        <v>1.9298558953196432E-2</v>
      </c>
      <c r="AD569">
        <f>(Table2[[#This Row],[Day High]]/Table2[[#This Row],[Close Price]])-1</f>
        <v>2.3701053175204656E-3</v>
      </c>
      <c r="AE569">
        <f>(Table2[[#This Row],[Close Price]]/Table2[[#This Row],[Current Week Low]])-1</f>
        <v>3.2704761904761792E-2</v>
      </c>
      <c r="AF569">
        <f>(Table2[[#This Row],[Current Week High]]/Table2[[#This Row],[Close Price]])-1</f>
        <v>2.3701053175204656E-3</v>
      </c>
      <c r="AG569">
        <f>(Table2[[#This Row],[Close Price]]/Table2[[#This Row],[Current Month Low]])-1</f>
        <v>5.746969504880961E-2</v>
      </c>
      <c r="AH569">
        <f>(Table2[[#This Row],[Current Month High]]/Table2[[#This Row],[Close Price]])-1</f>
        <v>5.5941863253223145E-2</v>
      </c>
      <c r="AI569">
        <v>5.5941863253223101</v>
      </c>
      <c r="AJ569">
        <v>24.702716378774898</v>
      </c>
      <c r="AK569" t="str">
        <f>IF(AND(Table2[[#This Row],[20D EMA]]&gt;Table2[[#This Row],[50D EMA]],Table2[[#This Row],[50D EMA]]&gt;Table2[[#This Row],[200D EMA]]),"Uptrend","Downtrend/NoTrend")</f>
        <v>Uptrend</v>
      </c>
      <c r="AL569">
        <v>7.0000000000000007E-2</v>
      </c>
      <c r="AM569" t="s">
        <v>3033</v>
      </c>
      <c r="AN569">
        <v>-0.77</v>
      </c>
      <c r="AO569" t="s">
        <v>3034</v>
      </c>
      <c r="AP569">
        <v>1.3260153969716E-2</v>
      </c>
      <c r="AQ569">
        <f>(Table2[[#This Row],[Sharpe Ratio]]-AVERAGE(Table2[Sharpe Ratio]))/_xlfn.STDEV.P(Table2[Sharpe Ratio])</f>
        <v>-0.49717252581571886</v>
      </c>
      <c r="AR5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-2.5731663612587954</v>
      </c>
      <c r="AS569">
        <f>_xlfn.RANK.AVG(Table2[[#This Row],[1Y Return vs Nifty Z-Score]],Table2[1Y Return vs Nifty Z-Score])</f>
        <v>608</v>
      </c>
      <c r="AT569">
        <f>_xlfn.RANK.AVG(Table2[[#This Row],[6M Return vs Nifty Z-Score]],Table2[6M Return vs Nifty Z-Score])</f>
        <v>512</v>
      </c>
      <c r="AU569">
        <f>_xlfn.RANK.AVG(Table2[[#This Row],[Sharpe Ratio Z-Score]],Table2[Sharpe Ratio Z-Score])</f>
        <v>478</v>
      </c>
      <c r="AV569">
        <f>(Table2[[#This Row],[Rank 1Y]]+Table2[[#This Row],[Rank 6M]]+Table2[[#This Row],[Rank Sharpe]])/3</f>
        <v>532.66666666666663</v>
      </c>
    </row>
    <row r="570" spans="1:48" x14ac:dyDescent="0.3">
      <c r="A570" t="s">
        <v>941</v>
      </c>
      <c r="B570" t="s">
        <v>942</v>
      </c>
      <c r="C570" t="s">
        <v>3002</v>
      </c>
      <c r="D570" t="s">
        <v>533</v>
      </c>
      <c r="E570">
        <v>14681.68280748</v>
      </c>
      <c r="F570">
        <v>4892.2</v>
      </c>
      <c r="G570">
        <v>-27.179865386198301</v>
      </c>
      <c r="H570">
        <f>(Table2[[#This Row],[1Y Return vs Nifty]]-AVERAGE(Table2[1Y Return vs Nifty]))/_xlfn.STDEV.P(Table2[1Y Return vs Nifty])</f>
        <v>-0.85440266720789504</v>
      </c>
      <c r="I570">
        <v>5.3525611828372899</v>
      </c>
      <c r="J570">
        <f>(Table2[[#This Row],[1M Return vs Nifty]]-AVERAGE(Table2[1M Return vs Nifty]))/_xlfn.STDEV.P(Table2[1M Return vs Nifty])</f>
        <v>0.25827876491054019</v>
      </c>
      <c r="K570">
        <v>-10.1989608894964</v>
      </c>
      <c r="L570">
        <f>(Table2[[#This Row],[6M Return vs Nifty]]-AVERAGE(Table2[6M Return vs Nifty]))/_xlfn.STDEV.P(Table2[6M Return vs Nifty])</f>
        <v>-0.69103456549557385</v>
      </c>
      <c r="M570">
        <v>0.59558196346322401</v>
      </c>
      <c r="N570">
        <f>(Table2[[#This Row],[1W Return vs Nifty]]-AVERAGE(Table2[1W Return vs Nifty]))/_xlfn.STDEV.P(Table2[1W Return vs Nifty])</f>
        <v>0.46552167549073969</v>
      </c>
      <c r="O570">
        <v>4649.21</v>
      </c>
      <c r="P570">
        <v>4513.2285274618398</v>
      </c>
      <c r="Q570">
        <v>4510.8398946223597</v>
      </c>
      <c r="R570">
        <v>69.7913741996569</v>
      </c>
      <c r="S570">
        <f>(Table2[[#This Row],[Close Price]]-Table2[[#This Row],[20D EMA]])/Table2[[#This Row],[20D EMA]]</f>
        <v>5.2264793373497813E-2</v>
      </c>
      <c r="T570">
        <f>(Table2[[#This Row],[Close Price]]-Table2[[#This Row],[50D EMA]])/Table2[[#This Row],[50D EMA]]</f>
        <v>8.3969041282136642E-2</v>
      </c>
      <c r="U570">
        <f>(Table2[[#This Row],[Close Price]]-Table2[[#This Row],[200D EMA]])/Table2[[#This Row],[200D EMA]]</f>
        <v>8.4543037280547725E-2</v>
      </c>
      <c r="V570">
        <v>1.34079251279328</v>
      </c>
      <c r="W570">
        <v>4742.1000000000004</v>
      </c>
      <c r="X570">
        <v>4942</v>
      </c>
      <c r="Y570">
        <v>4700</v>
      </c>
      <c r="Z570">
        <v>4942</v>
      </c>
      <c r="AA570">
        <v>4230</v>
      </c>
      <c r="AB570">
        <v>4942</v>
      </c>
      <c r="AC570">
        <f>(Table2[[#This Row],[Close Price]]/Table2[[#This Row],[Day Low]])-1</f>
        <v>3.1652643343666131E-2</v>
      </c>
      <c r="AD570">
        <f>(Table2[[#This Row],[Day High]]/Table2[[#This Row],[Close Price]])-1</f>
        <v>1.0179469359388404E-2</v>
      </c>
      <c r="AE570">
        <f>(Table2[[#This Row],[Close Price]]/Table2[[#This Row],[Current Week Low]])-1</f>
        <v>4.0893617021276585E-2</v>
      </c>
      <c r="AF570">
        <f>(Table2[[#This Row],[Current Week High]]/Table2[[#This Row],[Close Price]])-1</f>
        <v>1.0179469359388404E-2</v>
      </c>
      <c r="AG570">
        <f>(Table2[[#This Row],[Close Price]]/Table2[[#This Row],[Current Month Low]])-1</f>
        <v>0.15654846335697403</v>
      </c>
      <c r="AH570">
        <f>(Table2[[#This Row],[Current Month High]]/Table2[[#This Row],[Close Price]])-1</f>
        <v>1.0179469359388404E-2</v>
      </c>
      <c r="AI570">
        <v>5.5741793058337699</v>
      </c>
      <c r="AJ570">
        <v>21.666252176075599</v>
      </c>
      <c r="AK570" t="str">
        <f>IF(AND(Table2[[#This Row],[20D EMA]]&gt;Table2[[#This Row],[50D EMA]],Table2[[#This Row],[50D EMA]]&gt;Table2[[#This Row],[200D EMA]]),"Uptrend","Downtrend/NoTrend")</f>
        <v>Uptrend</v>
      </c>
      <c r="AL570">
        <v>0.06</v>
      </c>
      <c r="AM570" t="s">
        <v>3033</v>
      </c>
      <c r="AN570">
        <v>9.0299999999999994</v>
      </c>
      <c r="AO570" t="s">
        <v>3033</v>
      </c>
      <c r="AP570">
        <v>3.0608642341265001E-2</v>
      </c>
      <c r="AQ570">
        <f>(Table2[[#This Row],[Sharpe Ratio]]-AVERAGE(Table2[Sharpe Ratio]))/_xlfn.STDEV.P(Table2[Sharpe Ratio])</f>
        <v>-0.30076760522921431</v>
      </c>
      <c r="AR5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-1.1224043975314033</v>
      </c>
      <c r="AS570">
        <f>_xlfn.RANK.AVG(Table2[[#This Row],[1Y Return vs Nifty Z-Score]],Table2[1Y Return vs Nifty Z-Score])</f>
        <v>644</v>
      </c>
      <c r="AT570">
        <f>_xlfn.RANK.AVG(Table2[[#This Row],[6M Return vs Nifty Z-Score]],Table2[6M Return vs Nifty Z-Score])</f>
        <v>541</v>
      </c>
      <c r="AU570">
        <f>_xlfn.RANK.AVG(Table2[[#This Row],[Sharpe Ratio Z-Score]],Table2[Sharpe Ratio Z-Score])</f>
        <v>417</v>
      </c>
      <c r="AV570">
        <f>(Table2[[#This Row],[Rank 1Y]]+Table2[[#This Row],[Rank 6M]]+Table2[[#This Row],[Rank Sharpe]])/3</f>
        <v>534</v>
      </c>
    </row>
    <row r="571" spans="1:48" x14ac:dyDescent="0.3">
      <c r="A571" t="s">
        <v>907</v>
      </c>
      <c r="B571" t="s">
        <v>908</v>
      </c>
      <c r="C571" t="s">
        <v>3000</v>
      </c>
      <c r="D571" t="s">
        <v>909</v>
      </c>
      <c r="E571">
        <v>15602.098222750001</v>
      </c>
      <c r="F571">
        <v>715.75</v>
      </c>
      <c r="G571">
        <v>-13.9090032659324</v>
      </c>
      <c r="H571">
        <f>(Table2[[#This Row],[1Y Return vs Nifty]]-AVERAGE(Table2[1Y Return vs Nifty]))/_xlfn.STDEV.P(Table2[1Y Return vs Nifty])</f>
        <v>-0.69700870495245693</v>
      </c>
      <c r="I571">
        <v>3.3079340871779399</v>
      </c>
      <c r="J571">
        <f>(Table2[[#This Row],[1M Return vs Nifty]]-AVERAGE(Table2[1M Return vs Nifty]))/_xlfn.STDEV.P(Table2[1M Return vs Nifty])</f>
        <v>6.1080422016124306E-2</v>
      </c>
      <c r="K571">
        <v>-21.819035334877601</v>
      </c>
      <c r="L571">
        <f>(Table2[[#This Row],[6M Return vs Nifty]]-AVERAGE(Table2[6M Return vs Nifty]))/_xlfn.STDEV.P(Table2[6M Return vs Nifty])</f>
        <v>-1.0434855549660125</v>
      </c>
      <c r="M571">
        <v>-5.5513550224652697</v>
      </c>
      <c r="N571">
        <f>(Table2[[#This Row],[1W Return vs Nifty]]-AVERAGE(Table2[1W Return vs Nifty]))/_xlfn.STDEV.P(Table2[1W Return vs Nifty])</f>
        <v>-0.88836728562963574</v>
      </c>
      <c r="O571">
        <v>692.34</v>
      </c>
      <c r="P571">
        <v>678.76158125849702</v>
      </c>
      <c r="Q571">
        <v>672.40299121086298</v>
      </c>
      <c r="R571">
        <v>56.067901823506503</v>
      </c>
      <c r="S571">
        <f>(Table2[[#This Row],[Close Price]]-Table2[[#This Row],[20D EMA]])/Table2[[#This Row],[20D EMA]]</f>
        <v>3.3812866510673896E-2</v>
      </c>
      <c r="T571">
        <f>(Table2[[#This Row],[Close Price]]-Table2[[#This Row],[50D EMA]])/Table2[[#This Row],[50D EMA]]</f>
        <v>5.4493978095994287E-2</v>
      </c>
      <c r="U571">
        <f>(Table2[[#This Row],[Close Price]]-Table2[[#This Row],[200D EMA]])/Table2[[#This Row],[200D EMA]]</f>
        <v>6.4465817903453626E-2</v>
      </c>
      <c r="V571">
        <v>0.832341381801048</v>
      </c>
      <c r="W571">
        <v>702.25</v>
      </c>
      <c r="X571">
        <v>722.9</v>
      </c>
      <c r="Y571">
        <v>691.15</v>
      </c>
      <c r="Z571">
        <v>722.9</v>
      </c>
      <c r="AA571">
        <v>622.4</v>
      </c>
      <c r="AB571">
        <v>740</v>
      </c>
      <c r="AC571">
        <f>(Table2[[#This Row],[Close Price]]/Table2[[#This Row],[Day Low]])-1</f>
        <v>1.922392310430765E-2</v>
      </c>
      <c r="AD571">
        <f>(Table2[[#This Row],[Day High]]/Table2[[#This Row],[Close Price]])-1</f>
        <v>9.9895214809639921E-3</v>
      </c>
      <c r="AE571">
        <f>(Table2[[#This Row],[Close Price]]/Table2[[#This Row],[Current Week Low]])-1</f>
        <v>3.5592852492223104E-2</v>
      </c>
      <c r="AF571">
        <f>(Table2[[#This Row],[Current Week High]]/Table2[[#This Row],[Close Price]])-1</f>
        <v>9.9895214809639921E-3</v>
      </c>
      <c r="AG571">
        <f>(Table2[[#This Row],[Close Price]]/Table2[[#This Row],[Current Month Low]])-1</f>
        <v>0.14998393316195369</v>
      </c>
      <c r="AH571">
        <f>(Table2[[#This Row],[Current Month High]]/Table2[[#This Row],[Close Price]])-1</f>
        <v>3.3880544882989971E-2</v>
      </c>
      <c r="AI571">
        <v>18.6866922808243</v>
      </c>
      <c r="AJ571">
        <v>20.496632996633</v>
      </c>
      <c r="AK571" t="str">
        <f>IF(AND(Table2[[#This Row],[20D EMA]]&gt;Table2[[#This Row],[50D EMA]],Table2[[#This Row],[50D EMA]]&gt;Table2[[#This Row],[200D EMA]]),"Uptrend","Downtrend/NoTrend")</f>
        <v>Uptrend</v>
      </c>
      <c r="AL571">
        <v>0</v>
      </c>
      <c r="AM571" t="s">
        <v>3032</v>
      </c>
      <c r="AN571">
        <v>3.87</v>
      </c>
      <c r="AO571" t="s">
        <v>3033</v>
      </c>
      <c r="AP571">
        <v>4.7610399091223998E-2</v>
      </c>
      <c r="AQ571">
        <f>(Table2[[#This Row],[Sharpe Ratio]]-AVERAGE(Table2[Sharpe Ratio]))/_xlfn.STDEV.P(Table2[Sharpe Ratio])</f>
        <v>-0.10828808696853406</v>
      </c>
      <c r="AR5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-2.6760692105005148</v>
      </c>
      <c r="AS571">
        <f>_xlfn.RANK.AVG(Table2[[#This Row],[1Y Return vs Nifty Z-Score]],Table2[1Y Return vs Nifty Z-Score])</f>
        <v>579</v>
      </c>
      <c r="AT571">
        <f>_xlfn.RANK.AVG(Table2[[#This Row],[6M Return vs Nifty Z-Score]],Table2[6M Return vs Nifty Z-Score])</f>
        <v>653</v>
      </c>
      <c r="AU571">
        <f>_xlfn.RANK.AVG(Table2[[#This Row],[Sharpe Ratio Z-Score]],Table2[Sharpe Ratio Z-Score])</f>
        <v>373</v>
      </c>
      <c r="AV571">
        <f>(Table2[[#This Row],[Rank 1Y]]+Table2[[#This Row],[Rank 6M]]+Table2[[#This Row],[Rank Sharpe]])/3</f>
        <v>535</v>
      </c>
    </row>
    <row r="572" spans="1:48" x14ac:dyDescent="0.3">
      <c r="A572" t="s">
        <v>675</v>
      </c>
      <c r="B572" t="s">
        <v>676</v>
      </c>
      <c r="C572" t="s">
        <v>2988</v>
      </c>
      <c r="D572" t="s">
        <v>607</v>
      </c>
      <c r="E572">
        <v>24589.889849520001</v>
      </c>
      <c r="F572">
        <v>772.25</v>
      </c>
      <c r="G572">
        <v>-3.5248236491828302</v>
      </c>
      <c r="H572">
        <f>(Table2[[#This Row],[1Y Return vs Nifty]]-AVERAGE(Table2[1Y Return vs Nifty]))/_xlfn.STDEV.P(Table2[1Y Return vs Nifty])</f>
        <v>-0.57385113162822865</v>
      </c>
      <c r="I572">
        <v>0.297725565509528</v>
      </c>
      <c r="J572">
        <f>(Table2[[#This Row],[1M Return vs Nifty]]-AVERAGE(Table2[1M Return vs Nifty]))/_xlfn.STDEV.P(Table2[1M Return vs Nifty])</f>
        <v>-0.22924544400602873</v>
      </c>
      <c r="K572">
        <v>-4.24286839179703</v>
      </c>
      <c r="L572">
        <f>(Table2[[#This Row],[6M Return vs Nifty]]-AVERAGE(Table2[6M Return vs Nifty]))/_xlfn.STDEV.P(Table2[6M Return vs Nifty])</f>
        <v>-0.51037903664687434</v>
      </c>
      <c r="M572">
        <v>2.2064825158409098</v>
      </c>
      <c r="N572">
        <f>(Table2[[#This Row],[1W Return vs Nifty]]-AVERAGE(Table2[1W Return vs Nifty]))/_xlfn.STDEV.P(Table2[1W Return vs Nifty])</f>
        <v>0.82032935943471741</v>
      </c>
      <c r="O572">
        <v>734.6</v>
      </c>
      <c r="P572">
        <v>733.32976275146098</v>
      </c>
      <c r="Q572">
        <v>707.41466121978704</v>
      </c>
      <c r="R572">
        <v>76.022205061595002</v>
      </c>
      <c r="S572">
        <f>(Table2[[#This Row],[Close Price]]-Table2[[#This Row],[20D EMA]])/Table2[[#This Row],[20D EMA]]</f>
        <v>5.1252382248842876E-2</v>
      </c>
      <c r="T572">
        <f>(Table2[[#This Row],[Close Price]]-Table2[[#This Row],[50D EMA]])/Table2[[#This Row],[50D EMA]]</f>
        <v>5.3073309206092885E-2</v>
      </c>
      <c r="U572">
        <f>(Table2[[#This Row],[Close Price]]-Table2[[#This Row],[200D EMA]])/Table2[[#This Row],[200D EMA]]</f>
        <v>9.1651109786752408E-2</v>
      </c>
      <c r="V572">
        <v>0.749390295657691</v>
      </c>
      <c r="W572">
        <v>758.85</v>
      </c>
      <c r="X572">
        <v>776.15</v>
      </c>
      <c r="Y572">
        <v>738.95</v>
      </c>
      <c r="Z572">
        <v>776.15</v>
      </c>
      <c r="AA572">
        <v>672.05</v>
      </c>
      <c r="AB572">
        <v>776.15</v>
      </c>
      <c r="AC572">
        <f>(Table2[[#This Row],[Close Price]]/Table2[[#This Row],[Day Low]])-1</f>
        <v>1.7658298741516809E-2</v>
      </c>
      <c r="AD572">
        <f>(Table2[[#This Row],[Day High]]/Table2[[#This Row],[Close Price]])-1</f>
        <v>5.0501780511491567E-3</v>
      </c>
      <c r="AE572">
        <f>(Table2[[#This Row],[Close Price]]/Table2[[#This Row],[Current Week Low]])-1</f>
        <v>4.5063942079978325E-2</v>
      </c>
      <c r="AF572">
        <f>(Table2[[#This Row],[Current Week High]]/Table2[[#This Row],[Close Price]])-1</f>
        <v>5.0501780511491567E-3</v>
      </c>
      <c r="AG572">
        <f>(Table2[[#This Row],[Close Price]]/Table2[[#This Row],[Current Month Low]])-1</f>
        <v>0.14909604940108623</v>
      </c>
      <c r="AH572">
        <f>(Table2[[#This Row],[Current Month High]]/Table2[[#This Row],[Close Price]])-1</f>
        <v>5.0501780511491567E-3</v>
      </c>
      <c r="AI572">
        <v>12.198122369698901</v>
      </c>
      <c r="AJ572">
        <v>30.139871924502799</v>
      </c>
      <c r="AK572" t="str">
        <f>IF(AND(Table2[[#This Row],[20D EMA]]&gt;Table2[[#This Row],[50D EMA]],Table2[[#This Row],[50D EMA]]&gt;Table2[[#This Row],[200D EMA]]),"Uptrend","Downtrend/NoTrend")</f>
        <v>Uptrend</v>
      </c>
      <c r="AL572">
        <v>-0.03</v>
      </c>
      <c r="AM572" t="s">
        <v>3034</v>
      </c>
      <c r="AN572">
        <v>7.57</v>
      </c>
      <c r="AO572" t="s">
        <v>3033</v>
      </c>
      <c r="AP572">
        <v>-3.5654190732292E-2</v>
      </c>
      <c r="AQ572">
        <f>(Table2[[#This Row],[Sharpe Ratio]]-AVERAGE(Table2[Sharpe Ratio]))/_xlfn.STDEV.P(Table2[Sharpe Ratio])</f>
        <v>-1.0509393890136682</v>
      </c>
      <c r="AR5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-1.5440856418600826</v>
      </c>
      <c r="AS572">
        <f>_xlfn.RANK.AVG(Table2[[#This Row],[1Y Return vs Nifty Z-Score]],Table2[1Y Return vs Nifty Z-Score])</f>
        <v>519</v>
      </c>
      <c r="AT572">
        <f>_xlfn.RANK.AVG(Table2[[#This Row],[6M Return vs Nifty Z-Score]],Table2[6M Return vs Nifty Z-Score])</f>
        <v>475</v>
      </c>
      <c r="AU572">
        <f>_xlfn.RANK.AVG(Table2[[#This Row],[Sharpe Ratio Z-Score]],Table2[Sharpe Ratio Z-Score])</f>
        <v>611</v>
      </c>
      <c r="AV572">
        <f>(Table2[[#This Row],[Rank 1Y]]+Table2[[#This Row],[Rank 6M]]+Table2[[#This Row],[Rank Sharpe]])/3</f>
        <v>535</v>
      </c>
    </row>
    <row r="573" spans="1:48" x14ac:dyDescent="0.3">
      <c r="A573" t="s">
        <v>925</v>
      </c>
      <c r="B573" t="s">
        <v>926</v>
      </c>
      <c r="C573" t="s">
        <v>2989</v>
      </c>
      <c r="D573" t="s">
        <v>27</v>
      </c>
      <c r="E573">
        <v>15135.050462433999</v>
      </c>
      <c r="F573">
        <v>80.709999999999994</v>
      </c>
      <c r="G573">
        <v>-16.835351559927801</v>
      </c>
      <c r="H573">
        <f>(Table2[[#This Row],[1Y Return vs Nifty]]-AVERAGE(Table2[1Y Return vs Nifty]))/_xlfn.STDEV.P(Table2[1Y Return vs Nifty])</f>
        <v>-0.73171553475426865</v>
      </c>
      <c r="I573">
        <v>-4.0100550869183902</v>
      </c>
      <c r="J573">
        <f>(Table2[[#This Row],[1M Return vs Nifty]]-AVERAGE(Table2[1M Return vs Nifty]))/_xlfn.STDEV.P(Table2[1M Return vs Nifty])</f>
        <v>-0.64471837205967419</v>
      </c>
      <c r="K573">
        <v>-21.891985821504001</v>
      </c>
      <c r="L573">
        <f>(Table2[[#This Row],[6M Return vs Nifty]]-AVERAGE(Table2[6M Return vs Nifty]))/_xlfn.STDEV.P(Table2[6M Return vs Nifty])</f>
        <v>-1.0456982319427979</v>
      </c>
      <c r="M573">
        <v>-3.37604728738473</v>
      </c>
      <c r="N573">
        <f>(Table2[[#This Row],[1W Return vs Nifty]]-AVERAGE(Table2[1W Return vs Nifty]))/_xlfn.STDEV.P(Table2[1W Return vs Nifty])</f>
        <v>-0.40924652413374601</v>
      </c>
      <c r="O573">
        <v>77.56</v>
      </c>
      <c r="P573">
        <v>78.181311728302106</v>
      </c>
      <c r="Q573">
        <v>83.006562851880702</v>
      </c>
      <c r="R573">
        <v>49.800877584544402</v>
      </c>
      <c r="S573">
        <f>(Table2[[#This Row],[Close Price]]-Table2[[#This Row],[20D EMA]])/Table2[[#This Row],[20D EMA]]</f>
        <v>4.0613718411552237E-2</v>
      </c>
      <c r="T573">
        <f>(Table2[[#This Row],[Close Price]]-Table2[[#This Row],[50D EMA]])/Table2[[#This Row],[50D EMA]]</f>
        <v>3.2343896716464114E-2</v>
      </c>
      <c r="U573">
        <f>(Table2[[#This Row],[Close Price]]-Table2[[#This Row],[200D EMA]])/Table2[[#This Row],[200D EMA]]</f>
        <v>-2.7667244287403647E-2</v>
      </c>
      <c r="V573">
        <v>1.7692357829241401</v>
      </c>
      <c r="W573">
        <v>76.930000000000007</v>
      </c>
      <c r="X573">
        <v>82.34</v>
      </c>
      <c r="Y573">
        <v>76.930000000000007</v>
      </c>
      <c r="Z573">
        <v>82.34</v>
      </c>
      <c r="AA573">
        <v>65.05</v>
      </c>
      <c r="AB573">
        <v>82.5</v>
      </c>
      <c r="AC573">
        <f>(Table2[[#This Row],[Close Price]]/Table2[[#This Row],[Day Low]])-1</f>
        <v>4.9135577797998042E-2</v>
      </c>
      <c r="AD573">
        <f>(Table2[[#This Row],[Day High]]/Table2[[#This Row],[Close Price]])-1</f>
        <v>2.0195762606864287E-2</v>
      </c>
      <c r="AE573">
        <f>(Table2[[#This Row],[Close Price]]/Table2[[#This Row],[Current Week Low]])-1</f>
        <v>4.9135577797998042E-2</v>
      </c>
      <c r="AF573">
        <f>(Table2[[#This Row],[Current Week High]]/Table2[[#This Row],[Close Price]])-1</f>
        <v>2.0195762606864287E-2</v>
      </c>
      <c r="AG573">
        <f>(Table2[[#This Row],[Close Price]]/Table2[[#This Row],[Current Month Low]])-1</f>
        <v>0.2407378939277478</v>
      </c>
      <c r="AH573">
        <f>(Table2[[#This Row],[Current Month High]]/Table2[[#This Row],[Close Price]])-1</f>
        <v>2.2178168752323257E-2</v>
      </c>
      <c r="AI573">
        <v>35.175319043488997</v>
      </c>
      <c r="AJ573">
        <v>24.0737893927747</v>
      </c>
      <c r="AK573" t="str">
        <f>IF(AND(Table2[[#This Row],[20D EMA]]&gt;Table2[[#This Row],[50D EMA]],Table2[[#This Row],[50D EMA]]&gt;Table2[[#This Row],[200D EMA]]),"Uptrend","Downtrend/NoTrend")</f>
        <v>Downtrend/NoTrend</v>
      </c>
      <c r="AL573">
        <v>-0.09</v>
      </c>
      <c r="AM573" t="s">
        <v>3034</v>
      </c>
      <c r="AN573">
        <v>8.1199999999999992</v>
      </c>
      <c r="AO573" t="s">
        <v>3033</v>
      </c>
      <c r="AP573">
        <v>5.2270477306765997E-2</v>
      </c>
      <c r="AQ573">
        <f>(Table2[[#This Row],[Sharpe Ratio]]-AVERAGE(Table2[Sharpe Ratio]))/_xlfn.STDEV.P(Table2[Sharpe Ratio])</f>
        <v>-5.5530620597491115E-2</v>
      </c>
      <c r="AR5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3">
        <f>_xlfn.RANK.AVG(Table2[[#This Row],[1Y Return vs Nifty Z-Score]],Table2[1Y Return vs Nifty Z-Score])</f>
        <v>593</v>
      </c>
      <c r="AT573">
        <f>_xlfn.RANK.AVG(Table2[[#This Row],[6M Return vs Nifty Z-Score]],Table2[6M Return vs Nifty Z-Score])</f>
        <v>656</v>
      </c>
      <c r="AU573">
        <f>_xlfn.RANK.AVG(Table2[[#This Row],[Sharpe Ratio Z-Score]],Table2[Sharpe Ratio Z-Score])</f>
        <v>359</v>
      </c>
      <c r="AV573">
        <f>(Table2[[#This Row],[Rank 1Y]]+Table2[[#This Row],[Rank 6M]]+Table2[[#This Row],[Rank Sharpe]])/3</f>
        <v>536</v>
      </c>
    </row>
    <row r="574" spans="1:48" x14ac:dyDescent="0.3">
      <c r="A574" t="s">
        <v>2074</v>
      </c>
      <c r="B574" t="s">
        <v>2075</v>
      </c>
      <c r="C574" t="s">
        <v>2994</v>
      </c>
      <c r="D574" t="s">
        <v>211</v>
      </c>
      <c r="E574">
        <v>2695.5717523349999</v>
      </c>
      <c r="F574">
        <v>172.65</v>
      </c>
      <c r="G574">
        <v>-8.2197673171809402</v>
      </c>
      <c r="H574">
        <f>(Table2[[#This Row],[1Y Return vs Nifty]]-AVERAGE(Table2[1Y Return vs Nifty]))/_xlfn.STDEV.P(Table2[1Y Return vs Nifty])</f>
        <v>-0.6295337074681091</v>
      </c>
      <c r="I574">
        <v>-13.8612575263091</v>
      </c>
      <c r="J574">
        <f>(Table2[[#This Row],[1M Return vs Nifty]]-AVERAGE(Table2[1M Return vs Nifty]))/_xlfn.STDEV.P(Table2[1M Return vs Nifty])</f>
        <v>-1.5948382255475855</v>
      </c>
      <c r="K574">
        <v>-2.5654431905794501</v>
      </c>
      <c r="L574">
        <f>(Table2[[#This Row],[6M Return vs Nifty]]-AVERAGE(Table2[6M Return vs Nifty]))/_xlfn.STDEV.P(Table2[6M Return vs Nifty])</f>
        <v>-0.45950069032381929</v>
      </c>
      <c r="M574">
        <v>-4.2547800323107197</v>
      </c>
      <c r="N574">
        <f>(Table2[[#This Row],[1W Return vs Nifty]]-AVERAGE(Table2[1W Return vs Nifty]))/_xlfn.STDEV.P(Table2[1W Return vs Nifty])</f>
        <v>-0.60279114088413221</v>
      </c>
      <c r="O574">
        <v>174.18</v>
      </c>
      <c r="P574">
        <v>188.108177907353</v>
      </c>
      <c r="Q574">
        <v>187.11585426394001</v>
      </c>
      <c r="R574">
        <v>49.321160676364798</v>
      </c>
      <c r="S574">
        <f>(Table2[[#This Row],[Close Price]]-Table2[[#This Row],[20D EMA]])/Table2[[#This Row],[20D EMA]]</f>
        <v>-8.7840165346193648E-3</v>
      </c>
      <c r="T574">
        <f>(Table2[[#This Row],[Close Price]]-Table2[[#This Row],[50D EMA]])/Table2[[#This Row],[50D EMA]]</f>
        <v>-8.2177064704578917E-2</v>
      </c>
      <c r="U574">
        <f>(Table2[[#This Row],[Close Price]]-Table2[[#This Row],[200D EMA]])/Table2[[#This Row],[200D EMA]]</f>
        <v>-7.7309612917860523E-2</v>
      </c>
      <c r="V574">
        <v>0.73292917407229796</v>
      </c>
      <c r="W574">
        <v>171.01</v>
      </c>
      <c r="X574">
        <v>176</v>
      </c>
      <c r="Y574">
        <v>171</v>
      </c>
      <c r="Z574">
        <v>176</v>
      </c>
      <c r="AA574">
        <v>133</v>
      </c>
      <c r="AB574">
        <v>180.66</v>
      </c>
      <c r="AC574">
        <f>(Table2[[#This Row],[Close Price]]/Table2[[#This Row],[Day Low]])-1</f>
        <v>9.5900824513186489E-3</v>
      </c>
      <c r="AD574">
        <f>(Table2[[#This Row],[Day High]]/Table2[[#This Row],[Close Price]])-1</f>
        <v>1.9403417318273997E-2</v>
      </c>
      <c r="AE574">
        <f>(Table2[[#This Row],[Close Price]]/Table2[[#This Row],[Current Week Low]])-1</f>
        <v>9.6491228070176849E-3</v>
      </c>
      <c r="AF574">
        <f>(Table2[[#This Row],[Current Week High]]/Table2[[#This Row],[Close Price]])-1</f>
        <v>1.9403417318273997E-2</v>
      </c>
      <c r="AG574">
        <f>(Table2[[#This Row],[Close Price]]/Table2[[#This Row],[Current Month Low]])-1</f>
        <v>0.29812030075187979</v>
      </c>
      <c r="AH574">
        <f>(Table2[[#This Row],[Current Month High]]/Table2[[#This Row],[Close Price]])-1</f>
        <v>4.6394439617723604E-2</v>
      </c>
      <c r="AI574">
        <v>63.915435852881501</v>
      </c>
      <c r="AJ574">
        <v>29.812030075187899</v>
      </c>
      <c r="AK574" t="str">
        <f>IF(AND(Table2[[#This Row],[20D EMA]]&gt;Table2[[#This Row],[50D EMA]],Table2[[#This Row],[50D EMA]]&gt;Table2[[#This Row],[200D EMA]]),"Uptrend","Downtrend/NoTrend")</f>
        <v>Downtrend/NoTrend</v>
      </c>
      <c r="AL574">
        <v>-0.32</v>
      </c>
      <c r="AM574" t="s">
        <v>3034</v>
      </c>
      <c r="AN574">
        <v>9.83</v>
      </c>
      <c r="AO574" t="s">
        <v>3033</v>
      </c>
      <c r="AP574">
        <v>-3.0444480319112E-2</v>
      </c>
      <c r="AQ574">
        <f>(Table2[[#This Row],[Sharpe Ratio]]-AVERAGE(Table2[Sharpe Ratio]))/_xlfn.STDEV.P(Table2[Sharpe Ratio])</f>
        <v>-0.99195945150756581</v>
      </c>
      <c r="AR5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4">
        <f>_xlfn.RANK.AVG(Table2[[#This Row],[1Y Return vs Nifty Z-Score]],Table2[1Y Return vs Nifty Z-Score])</f>
        <v>551</v>
      </c>
      <c r="AT574">
        <f>_xlfn.RANK.AVG(Table2[[#This Row],[6M Return vs Nifty Z-Score]],Table2[6M Return vs Nifty Z-Score])</f>
        <v>452</v>
      </c>
      <c r="AU574">
        <f>_xlfn.RANK.AVG(Table2[[#This Row],[Sharpe Ratio Z-Score]],Table2[Sharpe Ratio Z-Score])</f>
        <v>605</v>
      </c>
      <c r="AV574">
        <f>(Table2[[#This Row],[Rank 1Y]]+Table2[[#This Row],[Rank 6M]]+Table2[[#This Row],[Rank Sharpe]])/3</f>
        <v>536</v>
      </c>
    </row>
    <row r="575" spans="1:48" x14ac:dyDescent="0.3">
      <c r="A575" t="s">
        <v>642</v>
      </c>
      <c r="B575" t="s">
        <v>643</v>
      </c>
      <c r="C575" t="s">
        <v>3002</v>
      </c>
      <c r="D575" t="s">
        <v>162</v>
      </c>
      <c r="E575">
        <v>27948.037477990001</v>
      </c>
      <c r="F575">
        <v>1092.45</v>
      </c>
      <c r="G575">
        <v>-17.790780946176099</v>
      </c>
      <c r="H575">
        <f>(Table2[[#This Row],[1Y Return vs Nifty]]-AVERAGE(Table2[1Y Return vs Nifty]))/_xlfn.STDEV.P(Table2[1Y Return vs Nifty])</f>
        <v>-0.74304703796740634</v>
      </c>
      <c r="I575">
        <v>-3.23673523046482</v>
      </c>
      <c r="J575">
        <f>(Table2[[#This Row],[1M Return vs Nifty]]-AVERAGE(Table2[1M Return vs Nifty]))/_xlfn.STDEV.P(Table2[1M Return vs Nifty])</f>
        <v>-0.57013391871669705</v>
      </c>
      <c r="K575">
        <v>-11.485844932685101</v>
      </c>
      <c r="L575">
        <f>(Table2[[#This Row],[6M Return vs Nifty]]-AVERAGE(Table2[6M Return vs Nifty]))/_xlfn.STDEV.P(Table2[6M Return vs Nifty])</f>
        <v>-0.73006732354609227</v>
      </c>
      <c r="M575">
        <v>-3.9933668688352499</v>
      </c>
      <c r="N575">
        <f>(Table2[[#This Row],[1W Return vs Nifty]]-AVERAGE(Table2[1W Return vs Nifty]))/_xlfn.STDEV.P(Table2[1W Return vs Nifty])</f>
        <v>-0.54521378209044447</v>
      </c>
      <c r="O575">
        <v>1097.22</v>
      </c>
      <c r="P575">
        <v>1087.828244365</v>
      </c>
      <c r="Q575">
        <v>1054.08598884606</v>
      </c>
      <c r="R575">
        <v>47.815733480757999</v>
      </c>
      <c r="S575">
        <f>(Table2[[#This Row],[Close Price]]-Table2[[#This Row],[20D EMA]])/Table2[[#This Row],[20D EMA]]</f>
        <v>-4.3473505769125445E-3</v>
      </c>
      <c r="T575">
        <f>(Table2[[#This Row],[Close Price]]-Table2[[#This Row],[50D EMA]])/Table2[[#This Row],[50D EMA]]</f>
        <v>4.2486078652038172E-3</v>
      </c>
      <c r="U575">
        <f>(Table2[[#This Row],[Close Price]]-Table2[[#This Row],[200D EMA]])/Table2[[#This Row],[200D EMA]]</f>
        <v>3.6395523287372701E-2</v>
      </c>
      <c r="V575">
        <v>1.0496256811345599</v>
      </c>
      <c r="W575">
        <v>1089.5</v>
      </c>
      <c r="X575">
        <v>1111</v>
      </c>
      <c r="Y575">
        <v>1089.5</v>
      </c>
      <c r="Z575">
        <v>1125.3</v>
      </c>
      <c r="AA575">
        <v>960.05</v>
      </c>
      <c r="AB575">
        <v>1162</v>
      </c>
      <c r="AC575">
        <f>(Table2[[#This Row],[Close Price]]/Table2[[#This Row],[Day Low]])-1</f>
        <v>2.7076640660854689E-3</v>
      </c>
      <c r="AD575">
        <f>(Table2[[#This Row],[Day High]]/Table2[[#This Row],[Close Price]])-1</f>
        <v>1.6980182159366475E-2</v>
      </c>
      <c r="AE575">
        <f>(Table2[[#This Row],[Close Price]]/Table2[[#This Row],[Current Week Low]])-1</f>
        <v>2.7076640660854689E-3</v>
      </c>
      <c r="AF575">
        <f>(Table2[[#This Row],[Current Week High]]/Table2[[#This Row],[Close Price]])-1</f>
        <v>3.0070026088150348E-2</v>
      </c>
      <c r="AG575">
        <f>(Table2[[#This Row],[Close Price]]/Table2[[#This Row],[Current Month Low]])-1</f>
        <v>0.13790948388104796</v>
      </c>
      <c r="AH575">
        <f>(Table2[[#This Row],[Current Month High]]/Table2[[#This Row],[Close Price]])-1</f>
        <v>6.366424092635814E-2</v>
      </c>
      <c r="AI575">
        <v>23.4839123071994</v>
      </c>
      <c r="AJ575">
        <v>17.0900321543408</v>
      </c>
      <c r="AK575" t="str">
        <f>IF(AND(Table2[[#This Row],[20D EMA]]&gt;Table2[[#This Row],[50D EMA]],Table2[[#This Row],[50D EMA]]&gt;Table2[[#This Row],[200D EMA]]),"Uptrend","Downtrend/NoTrend")</f>
        <v>Uptrend</v>
      </c>
      <c r="AL575">
        <v>-0.05</v>
      </c>
      <c r="AM575" t="s">
        <v>3034</v>
      </c>
      <c r="AN575">
        <v>3.44</v>
      </c>
      <c r="AO575" t="s">
        <v>3033</v>
      </c>
      <c r="AP575">
        <v>2.0192947153774E-2</v>
      </c>
      <c r="AQ575">
        <f>(Table2[[#This Row],[Sharpe Ratio]]-AVERAGE(Table2[Sharpe Ratio]))/_xlfn.STDEV.P(Table2[Sharpe Ratio])</f>
        <v>-0.41868530170744367</v>
      </c>
      <c r="AR5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-3.0071473640280835</v>
      </c>
      <c r="AS575">
        <f>_xlfn.RANK.AVG(Table2[[#This Row],[1Y Return vs Nifty Z-Score]],Table2[1Y Return vs Nifty Z-Score])</f>
        <v>603</v>
      </c>
      <c r="AT575">
        <f>_xlfn.RANK.AVG(Table2[[#This Row],[6M Return vs Nifty Z-Score]],Table2[6M Return vs Nifty Z-Score])</f>
        <v>560</v>
      </c>
      <c r="AU575">
        <f>_xlfn.RANK.AVG(Table2[[#This Row],[Sharpe Ratio Z-Score]],Table2[Sharpe Ratio Z-Score])</f>
        <v>451</v>
      </c>
      <c r="AV575">
        <f>(Table2[[#This Row],[Rank 1Y]]+Table2[[#This Row],[Rank 6M]]+Table2[[#This Row],[Rank Sharpe]])/3</f>
        <v>538</v>
      </c>
    </row>
    <row r="576" spans="1:48" x14ac:dyDescent="0.3">
      <c r="A576" t="s">
        <v>870</v>
      </c>
      <c r="B576" t="s">
        <v>871</v>
      </c>
      <c r="C576" t="s">
        <v>2988</v>
      </c>
      <c r="D576" t="s">
        <v>495</v>
      </c>
      <c r="E576">
        <v>16758.041823585001</v>
      </c>
      <c r="F576">
        <v>330.55</v>
      </c>
      <c r="G576">
        <v>7.1075835636761404</v>
      </c>
      <c r="H576">
        <f>(Table2[[#This Row],[1Y Return vs Nifty]]-AVERAGE(Table2[1Y Return vs Nifty]))/_xlfn.STDEV.P(Table2[1Y Return vs Nifty])</f>
        <v>-0.44774955025548496</v>
      </c>
      <c r="I576">
        <v>5.1240182195565804</v>
      </c>
      <c r="J576">
        <f>(Table2[[#This Row],[1M Return vs Nifty]]-AVERAGE(Table2[1M Return vs Nifty]))/_xlfn.STDEV.P(Table2[1M Return vs Nifty])</f>
        <v>0.23623646011334115</v>
      </c>
      <c r="K576">
        <v>-11.396923067565799</v>
      </c>
      <c r="L576">
        <f>(Table2[[#This Row],[6M Return vs Nifty]]-AVERAGE(Table2[6M Return vs Nifty]))/_xlfn.STDEV.P(Table2[6M Return vs Nifty])</f>
        <v>-0.72737021523631618</v>
      </c>
      <c r="M576">
        <v>-3.7557848311139099</v>
      </c>
      <c r="N576">
        <f>(Table2[[#This Row],[1W Return vs Nifty]]-AVERAGE(Table2[1W Return vs Nifty]))/_xlfn.STDEV.P(Table2[1W Return vs Nifty])</f>
        <v>-0.49288532989258599</v>
      </c>
      <c r="O576">
        <v>329.98</v>
      </c>
      <c r="P576">
        <v>325.32050559788502</v>
      </c>
      <c r="Q576">
        <v>317.01048704693801</v>
      </c>
      <c r="R576">
        <v>53.574703574242299</v>
      </c>
      <c r="S576">
        <f>(Table2[[#This Row],[Close Price]]-Table2[[#This Row],[20D EMA]])/Table2[[#This Row],[20D EMA]]</f>
        <v>1.7273774168131194E-3</v>
      </c>
      <c r="T576">
        <f>(Table2[[#This Row],[Close Price]]-Table2[[#This Row],[50D EMA]])/Table2[[#This Row],[50D EMA]]</f>
        <v>1.6074899405753882E-2</v>
      </c>
      <c r="U576">
        <f>(Table2[[#This Row],[Close Price]]-Table2[[#This Row],[200D EMA]])/Table2[[#This Row],[200D EMA]]</f>
        <v>4.2709984389435289E-2</v>
      </c>
      <c r="V576">
        <v>0.78936313281982795</v>
      </c>
      <c r="W576">
        <v>329.15</v>
      </c>
      <c r="X576">
        <v>336.7</v>
      </c>
      <c r="Y576">
        <v>324</v>
      </c>
      <c r="Z576">
        <v>342.95</v>
      </c>
      <c r="AA576">
        <v>286.25</v>
      </c>
      <c r="AB576">
        <v>355.5</v>
      </c>
      <c r="AC576">
        <f>(Table2[[#This Row],[Close Price]]/Table2[[#This Row],[Day Low]])-1</f>
        <v>4.253379917970701E-3</v>
      </c>
      <c r="AD576">
        <f>(Table2[[#This Row],[Day High]]/Table2[[#This Row],[Close Price]])-1</f>
        <v>1.860535471184388E-2</v>
      </c>
      <c r="AE576">
        <f>(Table2[[#This Row],[Close Price]]/Table2[[#This Row],[Current Week Low]])-1</f>
        <v>2.021604938271615E-2</v>
      </c>
      <c r="AF576">
        <f>(Table2[[#This Row],[Current Week High]]/Table2[[#This Row],[Close Price]])-1</f>
        <v>3.751323551656327E-2</v>
      </c>
      <c r="AG576">
        <f>(Table2[[#This Row],[Close Price]]/Table2[[#This Row],[Current Month Low]])-1</f>
        <v>0.15475982532751087</v>
      </c>
      <c r="AH576">
        <f>(Table2[[#This Row],[Current Month High]]/Table2[[#This Row],[Close Price]])-1</f>
        <v>7.5480260172439806E-2</v>
      </c>
      <c r="AI576">
        <v>18.590228407200101</v>
      </c>
      <c r="AJ576">
        <v>36.873706004140701</v>
      </c>
      <c r="AK576" t="str">
        <f>IF(AND(Table2[[#This Row],[20D EMA]]&gt;Table2[[#This Row],[50D EMA]],Table2[[#This Row],[50D EMA]]&gt;Table2[[#This Row],[200D EMA]]),"Uptrend","Downtrend/NoTrend")</f>
        <v>Uptrend</v>
      </c>
      <c r="AL576">
        <v>-0.09</v>
      </c>
      <c r="AM576" t="s">
        <v>3034</v>
      </c>
      <c r="AN576">
        <v>3.86</v>
      </c>
      <c r="AO576" t="s">
        <v>3033</v>
      </c>
      <c r="AP576">
        <v>-3.5767943299715999E-2</v>
      </c>
      <c r="AQ576">
        <f>(Table2[[#This Row],[Sharpe Ratio]]-AVERAGE(Table2[Sharpe Ratio]))/_xlfn.STDEV.P(Table2[Sharpe Ratio])</f>
        <v>-1.0522271994264798</v>
      </c>
      <c r="AR5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-2.4839958346975259</v>
      </c>
      <c r="AS576">
        <f>_xlfn.RANK.AVG(Table2[[#This Row],[1Y Return vs Nifty Z-Score]],Table2[1Y Return vs Nifty Z-Score])</f>
        <v>451</v>
      </c>
      <c r="AT576">
        <f>_xlfn.RANK.AVG(Table2[[#This Row],[6M Return vs Nifty Z-Score]],Table2[6M Return vs Nifty Z-Score])</f>
        <v>559</v>
      </c>
      <c r="AU576">
        <f>_xlfn.RANK.AVG(Table2[[#This Row],[Sharpe Ratio Z-Score]],Table2[Sharpe Ratio Z-Score])</f>
        <v>612</v>
      </c>
      <c r="AV576">
        <f>(Table2[[#This Row],[Rank 1Y]]+Table2[[#This Row],[Rank 6M]]+Table2[[#This Row],[Rank Sharpe]])/3</f>
        <v>540.66666666666663</v>
      </c>
    </row>
    <row r="577" spans="1:48" x14ac:dyDescent="0.3">
      <c r="A577" t="s">
        <v>219</v>
      </c>
      <c r="B577" t="s">
        <v>220</v>
      </c>
      <c r="C577" t="s">
        <v>2988</v>
      </c>
      <c r="D577" t="s">
        <v>24</v>
      </c>
      <c r="E577">
        <v>116461.395570275</v>
      </c>
      <c r="F577">
        <v>1497.9</v>
      </c>
      <c r="G577">
        <v>-13.796321894486599</v>
      </c>
      <c r="H577">
        <f>(Table2[[#This Row],[1Y Return vs Nifty]]-AVERAGE(Table2[1Y Return vs Nifty]))/_xlfn.STDEV.P(Table2[1Y Return vs Nifty])</f>
        <v>-0.69567229083229609</v>
      </c>
      <c r="I577">
        <v>-0.49095370083015499</v>
      </c>
      <c r="J577">
        <f>(Table2[[#This Row],[1M Return vs Nifty]]-AVERAGE(Table2[1M Return vs Nifty]))/_xlfn.STDEV.P(Table2[1M Return vs Nifty])</f>
        <v>-0.30531126780712392</v>
      </c>
      <c r="K577">
        <v>-15.9622959903965</v>
      </c>
      <c r="L577">
        <f>(Table2[[#This Row],[6M Return vs Nifty]]-AVERAGE(Table2[6M Return vs Nifty]))/_xlfn.STDEV.P(Table2[6M Return vs Nifty])</f>
        <v>-0.865843528080952</v>
      </c>
      <c r="M577">
        <v>-2.9142300959932101</v>
      </c>
      <c r="N577">
        <f>(Table2[[#This Row],[1W Return vs Nifty]]-AVERAGE(Table2[1W Return vs Nifty]))/_xlfn.STDEV.P(Table2[1W Return vs Nifty])</f>
        <v>-0.30752932759961715</v>
      </c>
      <c r="O577">
        <v>1491.07</v>
      </c>
      <c r="P577">
        <v>1483.3079007014201</v>
      </c>
      <c r="Q577">
        <v>1461.44098323802</v>
      </c>
      <c r="R577">
        <v>49.313128189895401</v>
      </c>
      <c r="S577">
        <f>(Table2[[#This Row],[Close Price]]-Table2[[#This Row],[20D EMA]])/Table2[[#This Row],[20D EMA]]</f>
        <v>4.5806031909971729E-3</v>
      </c>
      <c r="T577">
        <f>(Table2[[#This Row],[Close Price]]-Table2[[#This Row],[50D EMA]])/Table2[[#This Row],[50D EMA]]</f>
        <v>9.8375389841042285E-3</v>
      </c>
      <c r="U577">
        <f>(Table2[[#This Row],[Close Price]]-Table2[[#This Row],[200D EMA]])/Table2[[#This Row],[200D EMA]]</f>
        <v>2.4947306925251447E-2</v>
      </c>
      <c r="V577">
        <v>1.1783638234645399</v>
      </c>
      <c r="W577">
        <v>1481.55</v>
      </c>
      <c r="X577">
        <v>1521</v>
      </c>
      <c r="Y577">
        <v>1478.2</v>
      </c>
      <c r="Z577">
        <v>1521</v>
      </c>
      <c r="AA577">
        <v>1363.55</v>
      </c>
      <c r="AB577">
        <v>1550</v>
      </c>
      <c r="AC577">
        <f>(Table2[[#This Row],[Close Price]]/Table2[[#This Row],[Day Low]])-1</f>
        <v>1.1035739597043737E-2</v>
      </c>
      <c r="AD577">
        <f>(Table2[[#This Row],[Day High]]/Table2[[#This Row],[Close Price]])-1</f>
        <v>1.5421590226316839E-2</v>
      </c>
      <c r="AE577">
        <f>(Table2[[#This Row],[Close Price]]/Table2[[#This Row],[Current Week Low]])-1</f>
        <v>1.3327019347855629E-2</v>
      </c>
      <c r="AF577">
        <f>(Table2[[#This Row],[Current Week High]]/Table2[[#This Row],[Close Price]])-1</f>
        <v>1.5421590226316839E-2</v>
      </c>
      <c r="AG577">
        <f>(Table2[[#This Row],[Close Price]]/Table2[[#This Row],[Current Month Low]])-1</f>
        <v>9.8529573539657633E-2</v>
      </c>
      <c r="AH577">
        <f>(Table2[[#This Row],[Current Month High]]/Table2[[#This Row],[Close Price]])-1</f>
        <v>3.4782028172775092E-2</v>
      </c>
      <c r="AI577">
        <v>13.125041725081701</v>
      </c>
      <c r="AJ577">
        <v>15.458434501098401</v>
      </c>
      <c r="AK577" t="str">
        <f>IF(AND(Table2[[#This Row],[20D EMA]]&gt;Table2[[#This Row],[50D EMA]],Table2[[#This Row],[50D EMA]]&gt;Table2[[#This Row],[200D EMA]]),"Uptrend","Downtrend/NoTrend")</f>
        <v>Uptrend</v>
      </c>
      <c r="AL577">
        <v>-0.12</v>
      </c>
      <c r="AM577" t="s">
        <v>3034</v>
      </c>
      <c r="AN577">
        <v>0.39</v>
      </c>
      <c r="AO577" t="s">
        <v>3033</v>
      </c>
      <c r="AP577">
        <v>2.1539263507786E-2</v>
      </c>
      <c r="AQ577">
        <f>(Table2[[#This Row],[Sharpe Ratio]]-AVERAGE(Table2[Sharpe Ratio]))/_xlfn.STDEV.P(Table2[Sharpe Ratio])</f>
        <v>-0.40344344599466092</v>
      </c>
      <c r="AR5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-2.5777998603146504</v>
      </c>
      <c r="AS577">
        <f>_xlfn.RANK.AVG(Table2[[#This Row],[1Y Return vs Nifty Z-Score]],Table2[1Y Return vs Nifty Z-Score])</f>
        <v>578</v>
      </c>
      <c r="AT577">
        <f>_xlfn.RANK.AVG(Table2[[#This Row],[6M Return vs Nifty Z-Score]],Table2[6M Return vs Nifty Z-Score])</f>
        <v>602</v>
      </c>
      <c r="AU577">
        <f>_xlfn.RANK.AVG(Table2[[#This Row],[Sharpe Ratio Z-Score]],Table2[Sharpe Ratio Z-Score])</f>
        <v>447</v>
      </c>
      <c r="AV577">
        <f>(Table2[[#This Row],[Rank 1Y]]+Table2[[#This Row],[Rank 6M]]+Table2[[#This Row],[Rank Sharpe]])/3</f>
        <v>542.33333333333337</v>
      </c>
    </row>
    <row r="578" spans="1:48" x14ac:dyDescent="0.3">
      <c r="A578" t="s">
        <v>562</v>
      </c>
      <c r="B578" t="s">
        <v>563</v>
      </c>
      <c r="C578" t="s">
        <v>3002</v>
      </c>
      <c r="D578" t="s">
        <v>284</v>
      </c>
      <c r="E578">
        <v>33549.278259974999</v>
      </c>
      <c r="F578">
        <v>2505.25</v>
      </c>
      <c r="G578">
        <v>-15.4910302205053</v>
      </c>
      <c r="H578">
        <f>(Table2[[#This Row],[1Y Return vs Nifty]]-AVERAGE(Table2[1Y Return vs Nifty]))/_xlfn.STDEV.P(Table2[1Y Return vs Nifty])</f>
        <v>-0.71577172792101629</v>
      </c>
      <c r="I578">
        <v>0.25316634995714399</v>
      </c>
      <c r="J578">
        <f>(Table2[[#This Row],[1M Return vs Nifty]]-AVERAGE(Table2[1M Return vs Nifty]))/_xlfn.STDEV.P(Table2[1M Return vs Nifty])</f>
        <v>-0.23354305088322388</v>
      </c>
      <c r="K578">
        <v>-9.9926802021478007</v>
      </c>
      <c r="L578">
        <f>(Table2[[#This Row],[6M Return vs Nifty]]-AVERAGE(Table2[6M Return vs Nifty]))/_xlfn.STDEV.P(Table2[6M Return vs Nifty])</f>
        <v>-0.68477782138378773</v>
      </c>
      <c r="M578">
        <v>-0.41740810014646601</v>
      </c>
      <c r="N578">
        <f>(Table2[[#This Row],[1W Return vs Nifty]]-AVERAGE(Table2[1W Return vs Nifty]))/_xlfn.STDEV.P(Table2[1W Return vs Nifty])</f>
        <v>0.24240631446046476</v>
      </c>
      <c r="O578">
        <v>2419.84</v>
      </c>
      <c r="P578">
        <v>2374.1952593813498</v>
      </c>
      <c r="Q578">
        <v>2263.8969915155399</v>
      </c>
      <c r="R578">
        <v>54.572502699820198</v>
      </c>
      <c r="S578">
        <f>(Table2[[#This Row],[Close Price]]-Table2[[#This Row],[20D EMA]])/Table2[[#This Row],[20D EMA]]</f>
        <v>3.5295722031208614E-2</v>
      </c>
      <c r="T578">
        <f>(Table2[[#This Row],[Close Price]]-Table2[[#This Row],[50D EMA]])/Table2[[#This Row],[50D EMA]]</f>
        <v>5.519964716499326E-2</v>
      </c>
      <c r="U578">
        <f>(Table2[[#This Row],[Close Price]]-Table2[[#This Row],[200D EMA]])/Table2[[#This Row],[200D EMA]]</f>
        <v>0.10660953629470973</v>
      </c>
      <c r="V578">
        <v>1.28796569435001</v>
      </c>
      <c r="W578">
        <v>2448</v>
      </c>
      <c r="X578">
        <v>2525</v>
      </c>
      <c r="Y578">
        <v>2448</v>
      </c>
      <c r="Z578">
        <v>2544</v>
      </c>
      <c r="AA578">
        <v>2021</v>
      </c>
      <c r="AB578">
        <v>2646</v>
      </c>
      <c r="AC578">
        <f>(Table2[[#This Row],[Close Price]]/Table2[[#This Row],[Day Low]])-1</f>
        <v>2.3386437908496704E-2</v>
      </c>
      <c r="AD578">
        <f>(Table2[[#This Row],[Day High]]/Table2[[#This Row],[Close Price]])-1</f>
        <v>7.8834447659914542E-3</v>
      </c>
      <c r="AE578">
        <f>(Table2[[#This Row],[Close Price]]/Table2[[#This Row],[Current Week Low]])-1</f>
        <v>2.3386437908496704E-2</v>
      </c>
      <c r="AF578">
        <f>(Table2[[#This Row],[Current Week High]]/Table2[[#This Row],[Close Price]])-1</f>
        <v>1.5467518211755404E-2</v>
      </c>
      <c r="AG578">
        <f>(Table2[[#This Row],[Close Price]]/Table2[[#This Row],[Current Month Low]])-1</f>
        <v>0.23960910440376049</v>
      </c>
      <c r="AH578">
        <f>(Table2[[#This Row],[Current Month High]]/Table2[[#This Row],[Close Price]])-1</f>
        <v>5.6182017762698377E-2</v>
      </c>
      <c r="AI578">
        <v>5.6182017762698298</v>
      </c>
      <c r="AJ578">
        <v>31.841385117356001</v>
      </c>
      <c r="AK578" t="str">
        <f>IF(AND(Table2[[#This Row],[20D EMA]]&gt;Table2[[#This Row],[50D EMA]],Table2[[#This Row],[50D EMA]]&gt;Table2[[#This Row],[200D EMA]]),"Uptrend","Downtrend/NoTrend")</f>
        <v>Uptrend</v>
      </c>
      <c r="AL578">
        <v>7.0000000000000007E-2</v>
      </c>
      <c r="AM578" t="s">
        <v>3033</v>
      </c>
      <c r="AN578">
        <v>9.7799999999999994</v>
      </c>
      <c r="AO578" t="s">
        <v>3033</v>
      </c>
      <c r="AP578">
        <v>1.77699472455E-4</v>
      </c>
      <c r="AQ578">
        <f>(Table2[[#This Row],[Sharpe Ratio]]-AVERAGE(Table2[Sharpe Ratio]))/_xlfn.STDEV.P(Table2[Sharpe Ratio])</f>
        <v>-0.6452810169753832</v>
      </c>
      <c r="AR5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-2.0369673027029465</v>
      </c>
      <c r="AS578">
        <f>_xlfn.RANK.AVG(Table2[[#This Row],[1Y Return vs Nifty Z-Score]],Table2[1Y Return vs Nifty Z-Score])</f>
        <v>586</v>
      </c>
      <c r="AT578">
        <f>_xlfn.RANK.AVG(Table2[[#This Row],[6M Return vs Nifty Z-Score]],Table2[6M Return vs Nifty Z-Score])</f>
        <v>537</v>
      </c>
      <c r="AU578">
        <f>_xlfn.RANK.AVG(Table2[[#This Row],[Sharpe Ratio Z-Score]],Table2[Sharpe Ratio Z-Score])</f>
        <v>506</v>
      </c>
      <c r="AV578">
        <f>(Table2[[#This Row],[Rank 1Y]]+Table2[[#This Row],[Rank 6M]]+Table2[[#This Row],[Rank Sharpe]])/3</f>
        <v>543</v>
      </c>
    </row>
    <row r="579" spans="1:48" x14ac:dyDescent="0.3">
      <c r="A579" t="s">
        <v>1625</v>
      </c>
      <c r="B579" t="s">
        <v>1626</v>
      </c>
      <c r="C579" t="s">
        <v>2988</v>
      </c>
      <c r="D579" t="s">
        <v>382</v>
      </c>
      <c r="E579">
        <v>5151.6242425350001</v>
      </c>
      <c r="F579">
        <v>299.95</v>
      </c>
      <c r="G579">
        <v>-10.5785182916732</v>
      </c>
      <c r="H579">
        <f>(Table2[[#This Row],[1Y Return vs Nifty]]-AVERAGE(Table2[1Y Return vs Nifty]))/_xlfn.STDEV.P(Table2[1Y Return vs Nifty])</f>
        <v>-0.6575087673010549</v>
      </c>
      <c r="I579">
        <v>2.5382574751674398</v>
      </c>
      <c r="J579">
        <f>(Table2[[#This Row],[1M Return vs Nifty]]-AVERAGE(Table2[1M Return vs Nifty]))/_xlfn.STDEV.P(Table2[1M Return vs Nifty])</f>
        <v>-1.3152650985440967E-2</v>
      </c>
      <c r="K579">
        <v>-6.3948095232859998</v>
      </c>
      <c r="L579">
        <f>(Table2[[#This Row],[6M Return vs Nifty]]-AVERAGE(Table2[6M Return vs Nifty]))/_xlfn.STDEV.P(Table2[6M Return vs Nifty])</f>
        <v>-0.57565002820897204</v>
      </c>
      <c r="M579">
        <v>0.57935492767839003</v>
      </c>
      <c r="N579">
        <f>(Table2[[#This Row],[1W Return vs Nifty]]-AVERAGE(Table2[1W Return vs Nifty]))/_xlfn.STDEV.P(Table2[1W Return vs Nifty])</f>
        <v>0.4619476019853363</v>
      </c>
      <c r="O579">
        <v>303.36</v>
      </c>
      <c r="P579">
        <v>299.30591925688299</v>
      </c>
      <c r="Q579">
        <v>295.035937514647</v>
      </c>
      <c r="R579">
        <v>64.737410372539301</v>
      </c>
      <c r="S579">
        <f>(Table2[[#This Row],[Close Price]]-Table2[[#This Row],[20D EMA]])/Table2[[#This Row],[20D EMA]]</f>
        <v>-1.1240770042194174E-2</v>
      </c>
      <c r="T579">
        <f>(Table2[[#This Row],[Close Price]]-Table2[[#This Row],[50D EMA]])/Table2[[#This Row],[50D EMA]]</f>
        <v>2.1519144850730841E-3</v>
      </c>
      <c r="U579">
        <f>(Table2[[#This Row],[Close Price]]-Table2[[#This Row],[200D EMA]])/Table2[[#This Row],[200D EMA]]</f>
        <v>1.6655809887936204E-2</v>
      </c>
      <c r="V579">
        <v>1.6466185974069101</v>
      </c>
      <c r="W579">
        <v>299.25</v>
      </c>
      <c r="X579">
        <v>311.95</v>
      </c>
      <c r="Y579">
        <v>299.25</v>
      </c>
      <c r="Z579">
        <v>323</v>
      </c>
      <c r="AA579">
        <v>277</v>
      </c>
      <c r="AB579">
        <v>328</v>
      </c>
      <c r="AC579">
        <f>(Table2[[#This Row],[Close Price]]/Table2[[#This Row],[Day Low]])-1</f>
        <v>2.3391812865496409E-3</v>
      </c>
      <c r="AD579">
        <f>(Table2[[#This Row],[Day High]]/Table2[[#This Row],[Close Price]])-1</f>
        <v>4.0006667777962912E-2</v>
      </c>
      <c r="AE579">
        <f>(Table2[[#This Row],[Close Price]]/Table2[[#This Row],[Current Week Low]])-1</f>
        <v>2.3391812865496409E-3</v>
      </c>
      <c r="AF579">
        <f>(Table2[[#This Row],[Current Week High]]/Table2[[#This Row],[Close Price]])-1</f>
        <v>7.6846141023503955E-2</v>
      </c>
      <c r="AG579">
        <f>(Table2[[#This Row],[Close Price]]/Table2[[#This Row],[Current Month Low]])-1</f>
        <v>8.2851985559566854E-2</v>
      </c>
      <c r="AH579">
        <f>(Table2[[#This Row],[Current Month High]]/Table2[[#This Row],[Close Price]])-1</f>
        <v>9.3515585930988632E-2</v>
      </c>
      <c r="AI579">
        <v>29.338223037172799</v>
      </c>
      <c r="AJ579">
        <v>21.601351351351301</v>
      </c>
      <c r="AK579" t="str">
        <f>IF(AND(Table2[[#This Row],[20D EMA]]&gt;Table2[[#This Row],[50D EMA]],Table2[[#This Row],[50D EMA]]&gt;Table2[[#This Row],[200D EMA]]),"Uptrend","Downtrend/NoTrend")</f>
        <v>Uptrend</v>
      </c>
      <c r="AL579">
        <v>-0.09</v>
      </c>
      <c r="AM579" t="s">
        <v>3034</v>
      </c>
      <c r="AN579">
        <v>2.02</v>
      </c>
      <c r="AO579" t="s">
        <v>3033</v>
      </c>
      <c r="AP579">
        <v>-1.0386487855005001E-2</v>
      </c>
      <c r="AQ579">
        <f>(Table2[[#This Row],[Sharpe Ratio]]-AVERAGE(Table2[Sharpe Ratio]))/_xlfn.STDEV.P(Table2[Sharpe Ratio])</f>
        <v>-0.76487981594125998</v>
      </c>
      <c r="AR5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-1.5492436604513913</v>
      </c>
      <c r="AS579">
        <f>_xlfn.RANK.AVG(Table2[[#This Row],[1Y Return vs Nifty Z-Score]],Table2[1Y Return vs Nifty Z-Score])</f>
        <v>561</v>
      </c>
      <c r="AT579">
        <f>_xlfn.RANK.AVG(Table2[[#This Row],[6M Return vs Nifty Z-Score]],Table2[6M Return vs Nifty Z-Score])</f>
        <v>493</v>
      </c>
      <c r="AU579">
        <f>_xlfn.RANK.AVG(Table2[[#This Row],[Sharpe Ratio Z-Score]],Table2[Sharpe Ratio Z-Score])</f>
        <v>577</v>
      </c>
      <c r="AV579">
        <f>(Table2[[#This Row],[Rank 1Y]]+Table2[[#This Row],[Rank 6M]]+Table2[[#This Row],[Rank Sharpe]])/3</f>
        <v>543.66666666666663</v>
      </c>
    </row>
    <row r="580" spans="1:48" x14ac:dyDescent="0.3">
      <c r="A580" t="s">
        <v>560</v>
      </c>
      <c r="B580" t="s">
        <v>561</v>
      </c>
      <c r="C580" t="s">
        <v>2988</v>
      </c>
      <c r="D580" t="s">
        <v>37</v>
      </c>
      <c r="E580">
        <v>33809.168541015002</v>
      </c>
      <c r="F580">
        <v>971.7</v>
      </c>
      <c r="G580">
        <v>2.5888857072298102</v>
      </c>
      <c r="H580">
        <f>(Table2[[#This Row],[1Y Return vs Nifty]]-AVERAGE(Table2[1Y Return vs Nifty]))/_xlfn.STDEV.P(Table2[1Y Return vs Nifty])</f>
        <v>-0.50134183035122537</v>
      </c>
      <c r="I580">
        <v>-3.01810525038848</v>
      </c>
      <c r="J580">
        <f>(Table2[[#This Row],[1M Return vs Nifty]]-AVERAGE(Table2[1M Return vs Nifty]))/_xlfn.STDEV.P(Table2[1M Return vs Nifty])</f>
        <v>-0.54904769234826967</v>
      </c>
      <c r="K580">
        <v>-6.8543272542369396</v>
      </c>
      <c r="L580">
        <f>(Table2[[#This Row],[6M Return vs Nifty]]-AVERAGE(Table2[6M Return vs Nifty]))/_xlfn.STDEV.P(Table2[6M Return vs Nifty])</f>
        <v>-0.58958775982283829</v>
      </c>
      <c r="M580">
        <v>-3.04296871327209</v>
      </c>
      <c r="N580">
        <f>(Table2[[#This Row],[1W Return vs Nifty]]-AVERAGE(Table2[1W Return vs Nifty]))/_xlfn.STDEV.P(Table2[1W Return vs Nifty])</f>
        <v>-0.3358845544715986</v>
      </c>
      <c r="O580">
        <v>973.2</v>
      </c>
      <c r="P580">
        <v>975.40268325700004</v>
      </c>
      <c r="Q580">
        <v>939.88518376126103</v>
      </c>
      <c r="R580">
        <v>54.123598412756301</v>
      </c>
      <c r="S580">
        <f>(Table2[[#This Row],[Close Price]]-Table2[[#This Row],[20D EMA]])/Table2[[#This Row],[20D EMA]]</f>
        <v>-1.5413070283600493E-3</v>
      </c>
      <c r="T580">
        <f>(Table2[[#This Row],[Close Price]]-Table2[[#This Row],[50D EMA]])/Table2[[#This Row],[50D EMA]]</f>
        <v>-3.7960560500369294E-3</v>
      </c>
      <c r="U580">
        <f>(Table2[[#This Row],[Close Price]]-Table2[[#This Row],[200D EMA]])/Table2[[#This Row],[200D EMA]]</f>
        <v>3.3849683757564426E-2</v>
      </c>
      <c r="V580">
        <v>0.81411743320173302</v>
      </c>
      <c r="W580">
        <v>968.85</v>
      </c>
      <c r="X580">
        <v>986</v>
      </c>
      <c r="Y580">
        <v>968.85</v>
      </c>
      <c r="Z580">
        <v>992.9</v>
      </c>
      <c r="AA580">
        <v>864</v>
      </c>
      <c r="AB580">
        <v>1004.9</v>
      </c>
      <c r="AC580">
        <f>(Table2[[#This Row],[Close Price]]/Table2[[#This Row],[Day Low]])-1</f>
        <v>2.9416318315529377E-3</v>
      </c>
      <c r="AD580">
        <f>(Table2[[#This Row],[Day High]]/Table2[[#This Row],[Close Price]])-1</f>
        <v>1.4716476278686885E-2</v>
      </c>
      <c r="AE580">
        <f>(Table2[[#This Row],[Close Price]]/Table2[[#This Row],[Current Week Low]])-1</f>
        <v>2.9416318315529377E-3</v>
      </c>
      <c r="AF580">
        <f>(Table2[[#This Row],[Current Week High]]/Table2[[#This Row],[Close Price]])-1</f>
        <v>2.181743336420694E-2</v>
      </c>
      <c r="AG580">
        <f>(Table2[[#This Row],[Close Price]]/Table2[[#This Row],[Current Month Low]])-1</f>
        <v>0.12465277777777772</v>
      </c>
      <c r="AH580">
        <f>(Table2[[#This Row],[Current Month High]]/Table2[[#This Row],[Close Price]])-1</f>
        <v>3.4166923947720473E-2</v>
      </c>
      <c r="AI580">
        <v>12.380364309972199</v>
      </c>
      <c r="AJ580">
        <v>32.745901639344197</v>
      </c>
      <c r="AK580" t="str">
        <f>IF(AND(Table2[[#This Row],[20D EMA]]&gt;Table2[[#This Row],[50D EMA]],Table2[[#This Row],[50D EMA]]&gt;Table2[[#This Row],[200D EMA]]),"Uptrend","Downtrend/NoTrend")</f>
        <v>Downtrend/NoTrend</v>
      </c>
      <c r="AL580">
        <v>-0.14000000000000001</v>
      </c>
      <c r="AM580" t="s">
        <v>3034</v>
      </c>
      <c r="AN580">
        <v>3.72</v>
      </c>
      <c r="AO580" t="s">
        <v>3033</v>
      </c>
      <c r="AP580">
        <v>-6.1571241540324E-2</v>
      </c>
      <c r="AQ580">
        <f>(Table2[[#This Row],[Sharpe Ratio]]-AVERAGE(Table2[Sharpe Ratio]))/_xlfn.STDEV.P(Table2[Sharpe Ratio])</f>
        <v>-1.3443503304612103</v>
      </c>
      <c r="AR5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0">
        <f>_xlfn.RANK.AVG(Table2[[#This Row],[1Y Return vs Nifty Z-Score]],Table2[1Y Return vs Nifty Z-Score])</f>
        <v>483</v>
      </c>
      <c r="AT580">
        <f>_xlfn.RANK.AVG(Table2[[#This Row],[6M Return vs Nifty Z-Score]],Table2[6M Return vs Nifty Z-Score])</f>
        <v>499</v>
      </c>
      <c r="AU580">
        <f>_xlfn.RANK.AVG(Table2[[#This Row],[Sharpe Ratio Z-Score]],Table2[Sharpe Ratio Z-Score])</f>
        <v>656</v>
      </c>
      <c r="AV580">
        <f>(Table2[[#This Row],[Rank 1Y]]+Table2[[#This Row],[Rank 6M]]+Table2[[#This Row],[Rank Sharpe]])/3</f>
        <v>546</v>
      </c>
    </row>
    <row r="581" spans="1:48" x14ac:dyDescent="0.3">
      <c r="A581" t="s">
        <v>709</v>
      </c>
      <c r="B581" t="s">
        <v>710</v>
      </c>
      <c r="C581" t="s">
        <v>2994</v>
      </c>
      <c r="D581" t="s">
        <v>281</v>
      </c>
      <c r="E581">
        <v>22625.899308414999</v>
      </c>
      <c r="F581">
        <v>2746.7</v>
      </c>
      <c r="G581">
        <v>-0.92606618546659902</v>
      </c>
      <c r="H581">
        <f>(Table2[[#This Row],[1Y Return vs Nifty]]-AVERAGE(Table2[1Y Return vs Nifty]))/_xlfn.STDEV.P(Table2[1Y Return vs Nifty])</f>
        <v>-0.54302956702689331</v>
      </c>
      <c r="I581">
        <v>-2.59892524216409E-2</v>
      </c>
      <c r="J581">
        <f>(Table2[[#This Row],[1M Return vs Nifty]]-AVERAGE(Table2[1M Return vs Nifty]))/_xlfn.STDEV.P(Table2[1M Return vs Nifty])</f>
        <v>-0.26046679767091707</v>
      </c>
      <c r="K581">
        <v>-5.6810725538548796</v>
      </c>
      <c r="L581">
        <f>(Table2[[#This Row],[6M Return vs Nifty]]-AVERAGE(Table2[6M Return vs Nifty]))/_xlfn.STDEV.P(Table2[6M Return vs Nifty])</f>
        <v>-0.55400151792790231</v>
      </c>
      <c r="M581">
        <v>-2.0870924397656201</v>
      </c>
      <c r="N581">
        <f>(Table2[[#This Row],[1W Return vs Nifty]]-AVERAGE(Table2[1W Return vs Nifty]))/_xlfn.STDEV.P(Table2[1W Return vs Nifty])</f>
        <v>-0.12534874812449492</v>
      </c>
      <c r="O581">
        <v>2690.89</v>
      </c>
      <c r="P581">
        <v>2578.74964474231</v>
      </c>
      <c r="Q581">
        <v>2440.1354002295702</v>
      </c>
      <c r="R581">
        <v>53.690495690349103</v>
      </c>
      <c r="S581">
        <f>(Table2[[#This Row],[Close Price]]-Table2[[#This Row],[20D EMA]])/Table2[[#This Row],[20D EMA]]</f>
        <v>2.0740349847076598E-2</v>
      </c>
      <c r="T581">
        <f>(Table2[[#This Row],[Close Price]]-Table2[[#This Row],[50D EMA]])/Table2[[#This Row],[50D EMA]]</f>
        <v>6.5128600444062421E-2</v>
      </c>
      <c r="U581">
        <f>(Table2[[#This Row],[Close Price]]-Table2[[#This Row],[200D EMA]])/Table2[[#This Row],[200D EMA]]</f>
        <v>0.125634257730775</v>
      </c>
      <c r="V581">
        <v>0.81328428159480104</v>
      </c>
      <c r="W581">
        <v>2702.1</v>
      </c>
      <c r="X581">
        <v>2755</v>
      </c>
      <c r="Y581">
        <v>2631.55</v>
      </c>
      <c r="Z581">
        <v>2771.15</v>
      </c>
      <c r="AA581">
        <v>2507.9499999999998</v>
      </c>
      <c r="AB581">
        <v>2889</v>
      </c>
      <c r="AC581">
        <f>(Table2[[#This Row],[Close Price]]/Table2[[#This Row],[Day Low]])-1</f>
        <v>1.6505680766810915E-2</v>
      </c>
      <c r="AD581">
        <f>(Table2[[#This Row],[Day High]]/Table2[[#This Row],[Close Price]])-1</f>
        <v>3.0218079877672999E-3</v>
      </c>
      <c r="AE581">
        <f>(Table2[[#This Row],[Close Price]]/Table2[[#This Row],[Current Week Low]])-1</f>
        <v>4.3757481332294512E-2</v>
      </c>
      <c r="AF581">
        <f>(Table2[[#This Row],[Current Week High]]/Table2[[#This Row],[Close Price]])-1</f>
        <v>8.9015910001093435E-3</v>
      </c>
      <c r="AG581">
        <f>(Table2[[#This Row],[Close Price]]/Table2[[#This Row],[Current Month Low]])-1</f>
        <v>9.5197272672900235E-2</v>
      </c>
      <c r="AH581">
        <f>(Table2[[#This Row],[Current Month High]]/Table2[[#This Row],[Close Price]])-1</f>
        <v>5.1807623693887361E-2</v>
      </c>
      <c r="AI581">
        <v>5.1807623693887299</v>
      </c>
      <c r="AJ581">
        <v>41.312959818902002</v>
      </c>
      <c r="AK581" t="str">
        <f>IF(AND(Table2[[#This Row],[20D EMA]]&gt;Table2[[#This Row],[50D EMA]],Table2[[#This Row],[50D EMA]]&gt;Table2[[#This Row],[200D EMA]]),"Uptrend","Downtrend/NoTrend")</f>
        <v>Uptrend</v>
      </c>
      <c r="AL581">
        <v>0.18</v>
      </c>
      <c r="AM581" t="s">
        <v>3033</v>
      </c>
      <c r="AN581">
        <v>-1.84</v>
      </c>
      <c r="AO581" t="s">
        <v>3034</v>
      </c>
      <c r="AP581">
        <v>-5.7539750171457002E-2</v>
      </c>
      <c r="AQ581">
        <f>(Table2[[#This Row],[Sharpe Ratio]]-AVERAGE(Table2[Sharpe Ratio]))/_xlfn.STDEV.P(Table2[Sharpe Ratio])</f>
        <v>-1.2987091930208994</v>
      </c>
      <c r="AR5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-2.7815558237711069</v>
      </c>
      <c r="AS581">
        <f>_xlfn.RANK.AVG(Table2[[#This Row],[1Y Return vs Nifty Z-Score]],Table2[1Y Return vs Nifty Z-Score])</f>
        <v>504</v>
      </c>
      <c r="AT581">
        <f>_xlfn.RANK.AVG(Table2[[#This Row],[6M Return vs Nifty Z-Score]],Table2[6M Return vs Nifty Z-Score])</f>
        <v>485</v>
      </c>
      <c r="AU581">
        <f>_xlfn.RANK.AVG(Table2[[#This Row],[Sharpe Ratio Z-Score]],Table2[Sharpe Ratio Z-Score])</f>
        <v>650</v>
      </c>
      <c r="AV581">
        <f>(Table2[[#This Row],[Rank 1Y]]+Table2[[#This Row],[Rank 6M]]+Table2[[#This Row],[Rank Sharpe]])/3</f>
        <v>546.33333333333337</v>
      </c>
    </row>
    <row r="582" spans="1:48" x14ac:dyDescent="0.3">
      <c r="A582" t="s">
        <v>1734</v>
      </c>
      <c r="B582" t="s">
        <v>1735</v>
      </c>
      <c r="C582" t="s">
        <v>2990</v>
      </c>
      <c r="D582" t="s">
        <v>272</v>
      </c>
      <c r="E582">
        <v>4209.4314963750003</v>
      </c>
      <c r="F582">
        <v>498.9</v>
      </c>
      <c r="G582">
        <v>-19.9353187436243</v>
      </c>
      <c r="H582">
        <f>(Table2[[#This Row],[1Y Return vs Nifty]]-AVERAGE(Table2[1Y Return vs Nifty]))/_xlfn.STDEV.P(Table2[1Y Return vs Nifty])</f>
        <v>-0.76848150470272647</v>
      </c>
      <c r="I582">
        <v>-4.7570773320625204</v>
      </c>
      <c r="J582">
        <f>(Table2[[#This Row],[1M Return vs Nifty]]-AVERAGE(Table2[1M Return vs Nifty]))/_xlfn.STDEV.P(Table2[1M Return vs Nifty])</f>
        <v>-0.71676649719722341</v>
      </c>
      <c r="K582">
        <v>-7.3405233584971903</v>
      </c>
      <c r="L582">
        <f>(Table2[[#This Row],[6M Return vs Nifty]]-AVERAGE(Table2[6M Return vs Nifty]))/_xlfn.STDEV.P(Table2[6M Return vs Nifty])</f>
        <v>-0.60433467894359405</v>
      </c>
      <c r="M582">
        <v>-4.0881457704328898</v>
      </c>
      <c r="N582">
        <f>(Table2[[#This Row],[1W Return vs Nifty]]-AVERAGE(Table2[1W Return vs Nifty]))/_xlfn.STDEV.P(Table2[1W Return vs Nifty])</f>
        <v>-0.56608923744551121</v>
      </c>
      <c r="O582">
        <v>507.17</v>
      </c>
      <c r="P582">
        <v>517.27777370951401</v>
      </c>
      <c r="Q582">
        <v>512.63912132002099</v>
      </c>
      <c r="R582">
        <v>36.493439696248501</v>
      </c>
      <c r="S582">
        <f>(Table2[[#This Row],[Close Price]]-Table2[[#This Row],[20D EMA]])/Table2[[#This Row],[20D EMA]]</f>
        <v>-1.6306169528954865E-2</v>
      </c>
      <c r="T582">
        <f>(Table2[[#This Row],[Close Price]]-Table2[[#This Row],[50D EMA]])/Table2[[#This Row],[50D EMA]]</f>
        <v>-3.552786267564316E-2</v>
      </c>
      <c r="U582">
        <f>(Table2[[#This Row],[Close Price]]-Table2[[#This Row],[200D EMA]])/Table2[[#This Row],[200D EMA]]</f>
        <v>-2.6800766364930242E-2</v>
      </c>
      <c r="V582">
        <v>0.59822462998776105</v>
      </c>
      <c r="W582">
        <v>497.6</v>
      </c>
      <c r="X582">
        <v>502.15</v>
      </c>
      <c r="Y582">
        <v>497.5</v>
      </c>
      <c r="Z582">
        <v>507.45</v>
      </c>
      <c r="AA582">
        <v>468</v>
      </c>
      <c r="AB582">
        <v>547.95000000000005</v>
      </c>
      <c r="AC582">
        <f>(Table2[[#This Row],[Close Price]]/Table2[[#This Row],[Day Low]])-1</f>
        <v>2.612540192926005E-3</v>
      </c>
      <c r="AD582">
        <f>(Table2[[#This Row],[Day High]]/Table2[[#This Row],[Close Price]])-1</f>
        <v>6.5143315293645365E-3</v>
      </c>
      <c r="AE582">
        <f>(Table2[[#This Row],[Close Price]]/Table2[[#This Row],[Current Week Low]])-1</f>
        <v>2.8140703517587351E-3</v>
      </c>
      <c r="AF582">
        <f>(Table2[[#This Row],[Current Week High]]/Table2[[#This Row],[Close Price]])-1</f>
        <v>1.7137702946482314E-2</v>
      </c>
      <c r="AG582">
        <f>(Table2[[#This Row],[Close Price]]/Table2[[#This Row],[Current Month Low]])-1</f>
        <v>6.6025641025641013E-2</v>
      </c>
      <c r="AH582">
        <f>(Table2[[#This Row],[Current Month High]]/Table2[[#This Row],[Close Price]])-1</f>
        <v>9.8316295850872093E-2</v>
      </c>
      <c r="AI582">
        <v>40.108238123872503</v>
      </c>
      <c r="AJ582">
        <v>14.5448283779129</v>
      </c>
      <c r="AK582" t="str">
        <f>IF(AND(Table2[[#This Row],[20D EMA]]&gt;Table2[[#This Row],[50D EMA]],Table2[[#This Row],[50D EMA]]&gt;Table2[[#This Row],[200D EMA]]),"Uptrend","Downtrend/NoTrend")</f>
        <v>Downtrend/NoTrend</v>
      </c>
      <c r="AL582">
        <v>-0.17</v>
      </c>
      <c r="AM582" t="s">
        <v>3034</v>
      </c>
      <c r="AN582">
        <v>-4.53</v>
      </c>
      <c r="AO582" t="s">
        <v>3034</v>
      </c>
      <c r="AQ582">
        <f>(Table2[[#This Row],[Sharpe Ratio]]-AVERAGE(Table2[Sharpe Ratio]))/_xlfn.STDEV.P(Table2[Sharpe Ratio])</f>
        <v>-0.64729278019234593</v>
      </c>
      <c r="AR5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2">
        <f>_xlfn.RANK.AVG(Table2[[#This Row],[1Y Return vs Nifty Z-Score]],Table2[1Y Return vs Nifty Z-Score])</f>
        <v>609</v>
      </c>
      <c r="AT582">
        <f>_xlfn.RANK.AVG(Table2[[#This Row],[6M Return vs Nifty Z-Score]],Table2[6M Return vs Nifty Z-Score])</f>
        <v>506</v>
      </c>
      <c r="AU582">
        <f>_xlfn.RANK.AVG(Table2[[#This Row],[Sharpe Ratio Z-Score]],Table2[Sharpe Ratio Z-Score])</f>
        <v>524.5</v>
      </c>
      <c r="AV582">
        <f>(Table2[[#This Row],[Rank 1Y]]+Table2[[#This Row],[Rank 6M]]+Table2[[#This Row],[Rank Sharpe]])/3</f>
        <v>546.5</v>
      </c>
    </row>
    <row r="583" spans="1:48" x14ac:dyDescent="0.3">
      <c r="A583" t="s">
        <v>593</v>
      </c>
      <c r="B583" t="s">
        <v>594</v>
      </c>
      <c r="C583" t="s">
        <v>2988</v>
      </c>
      <c r="D583" t="s">
        <v>550</v>
      </c>
      <c r="E583">
        <v>30739.066939320001</v>
      </c>
      <c r="F583">
        <v>4153.05</v>
      </c>
      <c r="G583">
        <v>-20.718510518434499</v>
      </c>
      <c r="H583">
        <f>(Table2[[#This Row],[1Y Return vs Nifty]]-AVERAGE(Table2[1Y Return vs Nifty]))/_xlfn.STDEV.P(Table2[1Y Return vs Nifty])</f>
        <v>-0.77777024988944665</v>
      </c>
      <c r="I583">
        <v>-6.75346658035303</v>
      </c>
      <c r="J583">
        <f>(Table2[[#This Row],[1M Return vs Nifty]]-AVERAGE(Table2[1M Return vs Nifty]))/_xlfn.STDEV.P(Table2[1M Return vs Nifty])</f>
        <v>-0.90931243986368404</v>
      </c>
      <c r="K583">
        <v>-16.743618495041499</v>
      </c>
      <c r="L583">
        <f>(Table2[[#This Row],[6M Return vs Nifty]]-AVERAGE(Table2[6M Return vs Nifty]))/_xlfn.STDEV.P(Table2[6M Return vs Nifty])</f>
        <v>-0.88954198983797705</v>
      </c>
      <c r="M583">
        <v>0.89789356658220398</v>
      </c>
      <c r="N583">
        <f>(Table2[[#This Row],[1W Return vs Nifty]]-AVERAGE(Table2[1W Return vs Nifty]))/_xlfn.STDEV.P(Table2[1W Return vs Nifty])</f>
        <v>0.532107089204651</v>
      </c>
      <c r="O583">
        <v>4175.1400000000003</v>
      </c>
      <c r="P583">
        <v>4290.7411027328098</v>
      </c>
      <c r="Q583">
        <v>4264.6338749793003</v>
      </c>
      <c r="R583">
        <v>59.1918249137847</v>
      </c>
      <c r="S583">
        <f>(Table2[[#This Row],[Close Price]]-Table2[[#This Row],[20D EMA]])/Table2[[#This Row],[20D EMA]]</f>
        <v>-5.2908405466643377E-3</v>
      </c>
      <c r="T583">
        <f>(Table2[[#This Row],[Close Price]]-Table2[[#This Row],[50D EMA]])/Table2[[#This Row],[50D EMA]]</f>
        <v>-3.2090284507054742E-2</v>
      </c>
      <c r="U583">
        <f>(Table2[[#This Row],[Close Price]]-Table2[[#This Row],[200D EMA]])/Table2[[#This Row],[200D EMA]]</f>
        <v>-2.6164936604280424E-2</v>
      </c>
      <c r="V583">
        <v>0.79006471609642903</v>
      </c>
      <c r="W583">
        <v>4138</v>
      </c>
      <c r="X583">
        <v>4237</v>
      </c>
      <c r="Y583">
        <v>4138</v>
      </c>
      <c r="Z583">
        <v>4298</v>
      </c>
      <c r="AA583">
        <v>3880</v>
      </c>
      <c r="AB583">
        <v>4298</v>
      </c>
      <c r="AC583">
        <f>(Table2[[#This Row],[Close Price]]/Table2[[#This Row],[Day Low]])-1</f>
        <v>3.6370227162880742E-3</v>
      </c>
      <c r="AD583">
        <f>(Table2[[#This Row],[Day High]]/Table2[[#This Row],[Close Price]])-1</f>
        <v>2.0214059546598273E-2</v>
      </c>
      <c r="AE583">
        <f>(Table2[[#This Row],[Close Price]]/Table2[[#This Row],[Current Week Low]])-1</f>
        <v>3.6370227162880742E-3</v>
      </c>
      <c r="AF583">
        <f>(Table2[[#This Row],[Current Week High]]/Table2[[#This Row],[Close Price]])-1</f>
        <v>3.4902059931857243E-2</v>
      </c>
      <c r="AG583">
        <f>(Table2[[#This Row],[Close Price]]/Table2[[#This Row],[Current Month Low]])-1</f>
        <v>7.0373711340206313E-2</v>
      </c>
      <c r="AH583">
        <f>(Table2[[#This Row],[Current Month High]]/Table2[[#This Row],[Close Price]])-1</f>
        <v>3.4902059931857243E-2</v>
      </c>
      <c r="AI583">
        <v>26.858573819241201</v>
      </c>
      <c r="AJ583">
        <v>13.4496134619062</v>
      </c>
      <c r="AK583" t="str">
        <f>IF(AND(Table2[[#This Row],[20D EMA]]&gt;Table2[[#This Row],[50D EMA]],Table2[[#This Row],[50D EMA]]&gt;Table2[[#This Row],[200D EMA]]),"Uptrend","Downtrend/NoTrend")</f>
        <v>Downtrend/NoTrend</v>
      </c>
      <c r="AL583">
        <v>-0.22</v>
      </c>
      <c r="AM583" t="s">
        <v>3034</v>
      </c>
      <c r="AN583">
        <v>2.1</v>
      </c>
      <c r="AO583" t="s">
        <v>3033</v>
      </c>
      <c r="AP583">
        <v>2.9299961389474001E-2</v>
      </c>
      <c r="AQ583">
        <f>(Table2[[#This Row],[Sharpe Ratio]]-AVERAGE(Table2[Sharpe Ratio]))/_xlfn.STDEV.P(Table2[Sharpe Ratio])</f>
        <v>-0.31558338473142766</v>
      </c>
      <c r="AR5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3">
        <f>_xlfn.RANK.AVG(Table2[[#This Row],[1Y Return vs Nifty Z-Score]],Table2[1Y Return vs Nifty Z-Score])</f>
        <v>611</v>
      </c>
      <c r="AT583">
        <f>_xlfn.RANK.AVG(Table2[[#This Row],[6M Return vs Nifty Z-Score]],Table2[6M Return vs Nifty Z-Score])</f>
        <v>610</v>
      </c>
      <c r="AU583">
        <f>_xlfn.RANK.AVG(Table2[[#This Row],[Sharpe Ratio Z-Score]],Table2[Sharpe Ratio Z-Score])</f>
        <v>419</v>
      </c>
      <c r="AV583">
        <f>(Table2[[#This Row],[Rank 1Y]]+Table2[[#This Row],[Rank 6M]]+Table2[[#This Row],[Rank Sharpe]])/3</f>
        <v>546.66666666666663</v>
      </c>
    </row>
    <row r="584" spans="1:48" x14ac:dyDescent="0.3">
      <c r="A584" t="s">
        <v>821</v>
      </c>
      <c r="B584" t="s">
        <v>822</v>
      </c>
      <c r="C584" t="s">
        <v>2997</v>
      </c>
      <c r="D584" t="s">
        <v>379</v>
      </c>
      <c r="E584">
        <v>18181.529427500001</v>
      </c>
      <c r="F584">
        <v>7783.15</v>
      </c>
      <c r="G584">
        <v>-18.901792971096398</v>
      </c>
      <c r="H584">
        <f>(Table2[[#This Row],[1Y Return vs Nifty]]-AVERAGE(Table2[1Y Return vs Nifty]))/_xlfn.STDEV.P(Table2[1Y Return vs Nifty])</f>
        <v>-0.75622376930037716</v>
      </c>
      <c r="I584">
        <v>-0.72469404080427302</v>
      </c>
      <c r="J584">
        <f>(Table2[[#This Row],[1M Return vs Nifty]]-AVERAGE(Table2[1M Return vs Nifty]))/_xlfn.STDEV.P(Table2[1M Return vs Nifty])</f>
        <v>-0.32785484448588714</v>
      </c>
      <c r="K584">
        <v>-3.83634977266246</v>
      </c>
      <c r="L584">
        <f>(Table2[[#This Row],[6M Return vs Nifty]]-AVERAGE(Table2[6M Return vs Nifty]))/_xlfn.STDEV.P(Table2[6M Return vs Nifty])</f>
        <v>-0.49804883254830368</v>
      </c>
      <c r="M584">
        <v>-5.7196037745039598</v>
      </c>
      <c r="N584">
        <f>(Table2[[#This Row],[1W Return vs Nifty]]-AVERAGE(Table2[1W Return vs Nifty]))/_xlfn.STDEV.P(Table2[1W Return vs Nifty])</f>
        <v>-0.92542478737870471</v>
      </c>
      <c r="O584">
        <v>7600.37</v>
      </c>
      <c r="P584">
        <v>7207.4124060118302</v>
      </c>
      <c r="Q584">
        <v>6792.8942848501001</v>
      </c>
      <c r="R584">
        <v>49.478086572393899</v>
      </c>
      <c r="S584">
        <f>(Table2[[#This Row],[Close Price]]-Table2[[#This Row],[20D EMA]])/Table2[[#This Row],[20D EMA]]</f>
        <v>2.4048829201736198E-2</v>
      </c>
      <c r="T584">
        <f>(Table2[[#This Row],[Close Price]]-Table2[[#This Row],[50D EMA]])/Table2[[#This Row],[50D EMA]]</f>
        <v>7.988131683819516E-2</v>
      </c>
      <c r="U584">
        <f>(Table2[[#This Row],[Close Price]]-Table2[[#This Row],[200D EMA]])/Table2[[#This Row],[200D EMA]]</f>
        <v>0.14577817254692513</v>
      </c>
      <c r="V584">
        <v>0.35965091492491003</v>
      </c>
      <c r="W584">
        <v>7641.25</v>
      </c>
      <c r="X584">
        <v>7888.75</v>
      </c>
      <c r="Y584">
        <v>7641.25</v>
      </c>
      <c r="Z584">
        <v>7888.75</v>
      </c>
      <c r="AA584">
        <v>6681.6</v>
      </c>
      <c r="AB584">
        <v>8179.8</v>
      </c>
      <c r="AC584">
        <f>(Table2[[#This Row],[Close Price]]/Table2[[#This Row],[Day Low]])-1</f>
        <v>1.8570260101423042E-2</v>
      </c>
      <c r="AD584">
        <f>(Table2[[#This Row],[Day High]]/Table2[[#This Row],[Close Price]])-1</f>
        <v>1.3567771403609097E-2</v>
      </c>
      <c r="AE584">
        <f>(Table2[[#This Row],[Close Price]]/Table2[[#This Row],[Current Week Low]])-1</f>
        <v>1.8570260101423042E-2</v>
      </c>
      <c r="AF584">
        <f>(Table2[[#This Row],[Current Week High]]/Table2[[#This Row],[Close Price]])-1</f>
        <v>1.3567771403609097E-2</v>
      </c>
      <c r="AG584">
        <f>(Table2[[#This Row],[Close Price]]/Table2[[#This Row],[Current Month Low]])-1</f>
        <v>0.16486320641762431</v>
      </c>
      <c r="AH584">
        <f>(Table2[[#This Row],[Current Month High]]/Table2[[#This Row],[Close Price]])-1</f>
        <v>5.0962656507969273E-2</v>
      </c>
      <c r="AI584">
        <v>5.0962656507969202</v>
      </c>
      <c r="AJ584">
        <v>41.857434476724997</v>
      </c>
      <c r="AK584" t="str">
        <f>IF(AND(Table2[[#This Row],[20D EMA]]&gt;Table2[[#This Row],[50D EMA]],Table2[[#This Row],[50D EMA]]&gt;Table2[[#This Row],[200D EMA]]),"Uptrend","Downtrend/NoTrend")</f>
        <v>Uptrend</v>
      </c>
      <c r="AL584">
        <v>0.2</v>
      </c>
      <c r="AM584" t="s">
        <v>3033</v>
      </c>
      <c r="AN584">
        <v>5.36</v>
      </c>
      <c r="AO584" t="s">
        <v>3033</v>
      </c>
      <c r="AP584">
        <v>-7.3406619670479999E-3</v>
      </c>
      <c r="AQ584">
        <f>(Table2[[#This Row],[Sharpe Ratio]]-AVERAGE(Table2[Sharpe Ratio]))/_xlfn.STDEV.P(Table2[Sharpe Ratio])</f>
        <v>-0.73039754988829542</v>
      </c>
      <c r="AR5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-3.237949783601568</v>
      </c>
      <c r="AS584">
        <f>_xlfn.RANK.AVG(Table2[[#This Row],[1Y Return vs Nifty Z-Score]],Table2[1Y Return vs Nifty Z-Score])</f>
        <v>605</v>
      </c>
      <c r="AT584">
        <f>_xlfn.RANK.AVG(Table2[[#This Row],[6M Return vs Nifty Z-Score]],Table2[6M Return vs Nifty Z-Score])</f>
        <v>469</v>
      </c>
      <c r="AU584">
        <f>_xlfn.RANK.AVG(Table2[[#This Row],[Sharpe Ratio Z-Score]],Table2[Sharpe Ratio Z-Score])</f>
        <v>567</v>
      </c>
      <c r="AV584">
        <f>(Table2[[#This Row],[Rank 1Y]]+Table2[[#This Row],[Rank 6M]]+Table2[[#This Row],[Rank Sharpe]])/3</f>
        <v>547</v>
      </c>
    </row>
    <row r="585" spans="1:48" x14ac:dyDescent="0.3">
      <c r="A585" t="s">
        <v>349</v>
      </c>
      <c r="B585" t="s">
        <v>350</v>
      </c>
      <c r="C585" t="s">
        <v>3002</v>
      </c>
      <c r="D585" t="s">
        <v>162</v>
      </c>
      <c r="E585">
        <v>70959.656732624993</v>
      </c>
      <c r="F585">
        <v>2398.8000000000002</v>
      </c>
      <c r="G585">
        <v>-25.1265464891754</v>
      </c>
      <c r="H585">
        <f>(Table2[[#This Row],[1Y Return vs Nifty]]-AVERAGE(Table2[1Y Return vs Nifty]))/_xlfn.STDEV.P(Table2[1Y Return vs Nifty])</f>
        <v>-0.83005006719987662</v>
      </c>
      <c r="I585">
        <v>-8.4089280333583503E-3</v>
      </c>
      <c r="J585">
        <f>(Table2[[#This Row],[1M Return vs Nifty]]-AVERAGE(Table2[1M Return vs Nifty]))/_xlfn.STDEV.P(Table2[1M Return vs Nifty])</f>
        <v>-0.25877122646173395</v>
      </c>
      <c r="K585">
        <v>-15.024606364821899</v>
      </c>
      <c r="L585">
        <f>(Table2[[#This Row],[6M Return vs Nifty]]-AVERAGE(Table2[6M Return vs Nifty]))/_xlfn.STDEV.P(Table2[6M Return vs Nifty])</f>
        <v>-0.83740226138310425</v>
      </c>
      <c r="M585">
        <v>-2.9595232473552602</v>
      </c>
      <c r="N585">
        <f>(Table2[[#This Row],[1W Return vs Nifty]]-AVERAGE(Table2[1W Return vs Nifty]))/_xlfn.STDEV.P(Table2[1W Return vs Nifty])</f>
        <v>-0.31750533642869921</v>
      </c>
      <c r="O585">
        <v>2378.94</v>
      </c>
      <c r="P585">
        <v>2386.2786040313899</v>
      </c>
      <c r="Q585">
        <v>2386.2693165177402</v>
      </c>
      <c r="R585">
        <v>51.0688470354036</v>
      </c>
      <c r="S585">
        <f>(Table2[[#This Row],[Close Price]]-Table2[[#This Row],[20D EMA]])/Table2[[#This Row],[20D EMA]]</f>
        <v>8.3482559459255503E-3</v>
      </c>
      <c r="T585">
        <f>(Table2[[#This Row],[Close Price]]-Table2[[#This Row],[50D EMA]])/Table2[[#This Row],[50D EMA]]</f>
        <v>5.2472481408736378E-3</v>
      </c>
      <c r="U585">
        <f>(Table2[[#This Row],[Close Price]]-Table2[[#This Row],[200D EMA]])/Table2[[#This Row],[200D EMA]]</f>
        <v>5.2511606278145837E-3</v>
      </c>
      <c r="V585">
        <v>1.01972617769408</v>
      </c>
      <c r="W585">
        <v>2376.3000000000002</v>
      </c>
      <c r="X585">
        <v>2415.6999999999998</v>
      </c>
      <c r="Y585">
        <v>2376.3000000000002</v>
      </c>
      <c r="Z585">
        <v>2460</v>
      </c>
      <c r="AA585">
        <v>2089.1</v>
      </c>
      <c r="AB585">
        <v>2520.1999999999998</v>
      </c>
      <c r="AC585">
        <f>(Table2[[#This Row],[Close Price]]/Table2[[#This Row],[Day Low]])-1</f>
        <v>9.4685014518369748E-3</v>
      </c>
      <c r="AD585">
        <f>(Table2[[#This Row],[Day High]]/Table2[[#This Row],[Close Price]])-1</f>
        <v>7.0451892612972689E-3</v>
      </c>
      <c r="AE585">
        <f>(Table2[[#This Row],[Close Price]]/Table2[[#This Row],[Current Week Low]])-1</f>
        <v>9.4685014518369748E-3</v>
      </c>
      <c r="AF585">
        <f>(Table2[[#This Row],[Current Week High]]/Table2[[#This Row],[Close Price]])-1</f>
        <v>2.551275637818895E-2</v>
      </c>
      <c r="AG585">
        <f>(Table2[[#This Row],[Close Price]]/Table2[[#This Row],[Current Month Low]])-1</f>
        <v>0.14824565602412543</v>
      </c>
      <c r="AH585">
        <f>(Table2[[#This Row],[Current Month High]]/Table2[[#This Row],[Close Price]])-1</f>
        <v>5.0608637652159283E-2</v>
      </c>
      <c r="AI585">
        <v>12.304068701017099</v>
      </c>
      <c r="AJ585">
        <v>17.588235294117599</v>
      </c>
      <c r="AK585" t="str">
        <f>IF(AND(Table2[[#This Row],[20D EMA]]&gt;Table2[[#This Row],[50D EMA]],Table2[[#This Row],[50D EMA]]&gt;Table2[[#This Row],[200D EMA]]),"Uptrend","Downtrend/NoTrend")</f>
        <v>Downtrend/NoTrend</v>
      </c>
      <c r="AL585">
        <v>-0.12</v>
      </c>
      <c r="AM585" t="s">
        <v>3034</v>
      </c>
      <c r="AN585">
        <v>3.74</v>
      </c>
      <c r="AO585" t="s">
        <v>3033</v>
      </c>
      <c r="AP585">
        <v>3.2726548914914E-2</v>
      </c>
      <c r="AQ585">
        <f>(Table2[[#This Row],[Sharpe Ratio]]-AVERAGE(Table2[Sharpe Ratio]))/_xlfn.STDEV.P(Table2[Sharpe Ratio])</f>
        <v>-0.27679045727842561</v>
      </c>
      <c r="AR5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5">
        <f>_xlfn.RANK.AVG(Table2[[#This Row],[1Y Return vs Nifty Z-Score]],Table2[1Y Return vs Nifty Z-Score])</f>
        <v>638</v>
      </c>
      <c r="AT585">
        <f>_xlfn.RANK.AVG(Table2[[#This Row],[6M Return vs Nifty Z-Score]],Table2[6M Return vs Nifty Z-Score])</f>
        <v>594</v>
      </c>
      <c r="AU585">
        <f>_xlfn.RANK.AVG(Table2[[#This Row],[Sharpe Ratio Z-Score]],Table2[Sharpe Ratio Z-Score])</f>
        <v>411</v>
      </c>
      <c r="AV585">
        <f>(Table2[[#This Row],[Rank 1Y]]+Table2[[#This Row],[Rank 6M]]+Table2[[#This Row],[Rank Sharpe]])/3</f>
        <v>547.66666666666663</v>
      </c>
    </row>
    <row r="586" spans="1:48" x14ac:dyDescent="0.3">
      <c r="A586" t="s">
        <v>1060</v>
      </c>
      <c r="B586" t="s">
        <v>1061</v>
      </c>
      <c r="C586" t="s">
        <v>2990</v>
      </c>
      <c r="D586" t="s">
        <v>119</v>
      </c>
      <c r="E586">
        <v>11736.9489608</v>
      </c>
      <c r="F586">
        <v>1808.15</v>
      </c>
      <c r="G586">
        <v>-3.91294381935122</v>
      </c>
      <c r="H586">
        <f>(Table2[[#This Row],[1Y Return vs Nifty]]-AVERAGE(Table2[1Y Return vs Nifty]))/_xlfn.STDEV.P(Table2[1Y Return vs Nifty])</f>
        <v>-0.5784542818124786</v>
      </c>
      <c r="I586">
        <v>3.57656448192387</v>
      </c>
      <c r="J586">
        <f>(Table2[[#This Row],[1M Return vs Nifty]]-AVERAGE(Table2[1M Return vs Nifty]))/_xlfn.STDEV.P(Table2[1M Return vs Nifty])</f>
        <v>8.6989043107682018E-2</v>
      </c>
      <c r="K586">
        <v>1.39917994295583</v>
      </c>
      <c r="L586">
        <f>(Table2[[#This Row],[6M Return vs Nifty]]-AVERAGE(Table2[6M Return vs Nifty]))/_xlfn.STDEV.P(Table2[6M Return vs Nifty])</f>
        <v>-0.33924884917943493</v>
      </c>
      <c r="M586">
        <v>-2.2482103757385299</v>
      </c>
      <c r="N586">
        <f>(Table2[[#This Row],[1W Return vs Nifty]]-AVERAGE(Table2[1W Return vs Nifty]))/_xlfn.STDEV.P(Table2[1W Return vs Nifty])</f>
        <v>-0.16083565736914412</v>
      </c>
      <c r="O586">
        <v>1829.25</v>
      </c>
      <c r="P586">
        <v>1752.60947326111</v>
      </c>
      <c r="Q586">
        <v>1636.48539823139</v>
      </c>
      <c r="R586">
        <v>49.226323969324099</v>
      </c>
      <c r="S586">
        <f>(Table2[[#This Row],[Close Price]]-Table2[[#This Row],[20D EMA]])/Table2[[#This Row],[20D EMA]]</f>
        <v>-1.1534782014486761E-2</v>
      </c>
      <c r="T586">
        <f>(Table2[[#This Row],[Close Price]]-Table2[[#This Row],[50D EMA]])/Table2[[#This Row],[50D EMA]]</f>
        <v>3.1690189734935585E-2</v>
      </c>
      <c r="U586">
        <f>(Table2[[#This Row],[Close Price]]-Table2[[#This Row],[200D EMA]])/Table2[[#This Row],[200D EMA]]</f>
        <v>0.1048983400366018</v>
      </c>
      <c r="V586">
        <v>0.60292129380536597</v>
      </c>
      <c r="W586">
        <v>1796</v>
      </c>
      <c r="X586">
        <v>1853.75</v>
      </c>
      <c r="Y586">
        <v>1796</v>
      </c>
      <c r="Z586">
        <v>1900.45</v>
      </c>
      <c r="AA586">
        <v>1659.1</v>
      </c>
      <c r="AB586">
        <v>1972.8</v>
      </c>
      <c r="AC586">
        <f>(Table2[[#This Row],[Close Price]]/Table2[[#This Row],[Day Low]])-1</f>
        <v>6.7650334075723961E-3</v>
      </c>
      <c r="AD586">
        <f>(Table2[[#This Row],[Day High]]/Table2[[#This Row],[Close Price]])-1</f>
        <v>2.5219146641594969E-2</v>
      </c>
      <c r="AE586">
        <f>(Table2[[#This Row],[Close Price]]/Table2[[#This Row],[Current Week Low]])-1</f>
        <v>6.7650334075723961E-3</v>
      </c>
      <c r="AF586">
        <f>(Table2[[#This Row],[Current Week High]]/Table2[[#This Row],[Close Price]])-1</f>
        <v>5.1046649890772233E-2</v>
      </c>
      <c r="AG586">
        <f>(Table2[[#This Row],[Close Price]]/Table2[[#This Row],[Current Month Low]])-1</f>
        <v>8.9837863902115789E-2</v>
      </c>
      <c r="AH586">
        <f>(Table2[[#This Row],[Current Month High]]/Table2[[#This Row],[Close Price]])-1</f>
        <v>9.1059923125846876E-2</v>
      </c>
      <c r="AI586">
        <v>9.1059923125846804</v>
      </c>
      <c r="AJ586">
        <v>26.883267253780499</v>
      </c>
      <c r="AK586" t="str">
        <f>IF(AND(Table2[[#This Row],[20D EMA]]&gt;Table2[[#This Row],[50D EMA]],Table2[[#This Row],[50D EMA]]&gt;Table2[[#This Row],[200D EMA]]),"Uptrend","Downtrend/NoTrend")</f>
        <v>Uptrend</v>
      </c>
      <c r="AL586">
        <v>0.08</v>
      </c>
      <c r="AM586" t="s">
        <v>3033</v>
      </c>
      <c r="AN586">
        <v>-3.9</v>
      </c>
      <c r="AO586" t="s">
        <v>3034</v>
      </c>
      <c r="AP586">
        <v>-0.105316089580637</v>
      </c>
      <c r="AQ586">
        <f>(Table2[[#This Row],[Sharpe Ratio]]-AVERAGE(Table2[Sharpe Ratio]))/_xlfn.STDEV.P(Table2[Sharpe Ratio])</f>
        <v>-1.8395925222545031</v>
      </c>
      <c r="AR5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-2.8311422675078788</v>
      </c>
      <c r="AS586">
        <f>_xlfn.RANK.AVG(Table2[[#This Row],[1Y Return vs Nifty Z-Score]],Table2[1Y Return vs Nifty Z-Score])</f>
        <v>523</v>
      </c>
      <c r="AT586">
        <f>_xlfn.RANK.AVG(Table2[[#This Row],[6M Return vs Nifty Z-Score]],Table2[6M Return vs Nifty Z-Score])</f>
        <v>413</v>
      </c>
      <c r="AU586">
        <f>_xlfn.RANK.AVG(Table2[[#This Row],[Sharpe Ratio Z-Score]],Table2[Sharpe Ratio Z-Score])</f>
        <v>709</v>
      </c>
      <c r="AV586">
        <f>(Table2[[#This Row],[Rank 1Y]]+Table2[[#This Row],[Rank 6M]]+Table2[[#This Row],[Rank Sharpe]])/3</f>
        <v>548.33333333333337</v>
      </c>
    </row>
    <row r="587" spans="1:48" x14ac:dyDescent="0.3">
      <c r="A587" t="s">
        <v>1570</v>
      </c>
      <c r="B587" t="s">
        <v>1571</v>
      </c>
      <c r="C587" t="s">
        <v>3000</v>
      </c>
      <c r="D587" t="s">
        <v>355</v>
      </c>
      <c r="E587">
        <v>5555.6212781619997</v>
      </c>
      <c r="F587">
        <v>268.58</v>
      </c>
      <c r="G587">
        <v>-14.614420385838701</v>
      </c>
      <c r="H587">
        <f>(Table2[[#This Row],[1Y Return vs Nifty]]-AVERAGE(Table2[1Y Return vs Nifty]))/_xlfn.STDEV.P(Table2[1Y Return vs Nifty])</f>
        <v>-0.7053750337213559</v>
      </c>
      <c r="I587">
        <v>6.8286795806090401</v>
      </c>
      <c r="J587">
        <f>(Table2[[#This Row],[1M Return vs Nifty]]-AVERAGE(Table2[1M Return vs Nifty]))/_xlfn.STDEV.P(Table2[1M Return vs Nifty])</f>
        <v>0.40064609564508646</v>
      </c>
      <c r="K587">
        <v>5.3257739903348096</v>
      </c>
      <c r="L587">
        <f>(Table2[[#This Row],[6M Return vs Nifty]]-AVERAGE(Table2[6M Return vs Nifty]))/_xlfn.STDEV.P(Table2[6M Return vs Nifty])</f>
        <v>-0.22015047646655206</v>
      </c>
      <c r="M587">
        <v>3.3732747401801202</v>
      </c>
      <c r="N587">
        <f>(Table2[[#This Row],[1W Return vs Nifty]]-AVERAGE(Table2[1W Return vs Nifty]))/_xlfn.STDEV.P(Table2[1W Return vs Nifty])</f>
        <v>1.0773202991613156</v>
      </c>
      <c r="O587">
        <v>244.38</v>
      </c>
      <c r="P587">
        <v>231.625180713074</v>
      </c>
      <c r="Q587">
        <v>224.99663173911301</v>
      </c>
      <c r="R587">
        <v>88.4620750801637</v>
      </c>
      <c r="S587">
        <f>(Table2[[#This Row],[Close Price]]-Table2[[#This Row],[20D EMA]])/Table2[[#This Row],[20D EMA]]</f>
        <v>9.9026106882723577E-2</v>
      </c>
      <c r="T587">
        <f>(Table2[[#This Row],[Close Price]]-Table2[[#This Row],[50D EMA]])/Table2[[#This Row],[50D EMA]]</f>
        <v>0.159545776383889</v>
      </c>
      <c r="U587">
        <f>(Table2[[#This Row],[Close Price]]-Table2[[#This Row],[200D EMA]])/Table2[[#This Row],[200D EMA]]</f>
        <v>0.19370675873682652</v>
      </c>
      <c r="V587">
        <v>1.1905533087840301</v>
      </c>
      <c r="W587">
        <v>257.12</v>
      </c>
      <c r="X587">
        <v>272.58999999999997</v>
      </c>
      <c r="Y587">
        <v>247.81</v>
      </c>
      <c r="Z587">
        <v>272.58999999999997</v>
      </c>
      <c r="AA587">
        <v>216.4</v>
      </c>
      <c r="AB587">
        <v>272.58999999999997</v>
      </c>
      <c r="AC587">
        <f>(Table2[[#This Row],[Close Price]]/Table2[[#This Row],[Day Low]])-1</f>
        <v>4.4570628500311127E-2</v>
      </c>
      <c r="AD587">
        <f>(Table2[[#This Row],[Day High]]/Table2[[#This Row],[Close Price]])-1</f>
        <v>1.4930374562514004E-2</v>
      </c>
      <c r="AE587">
        <f>(Table2[[#This Row],[Close Price]]/Table2[[#This Row],[Current Week Low]])-1</f>
        <v>8.3814212501513108E-2</v>
      </c>
      <c r="AF587">
        <f>(Table2[[#This Row],[Current Week High]]/Table2[[#This Row],[Close Price]])-1</f>
        <v>1.4930374562514004E-2</v>
      </c>
      <c r="AG587">
        <f>(Table2[[#This Row],[Close Price]]/Table2[[#This Row],[Current Month Low]])-1</f>
        <v>0.24112754158964878</v>
      </c>
      <c r="AH587">
        <f>(Table2[[#This Row],[Current Month High]]/Table2[[#This Row],[Close Price]])-1</f>
        <v>1.4930374562514004E-2</v>
      </c>
      <c r="AI587">
        <v>1.4930374562513999</v>
      </c>
      <c r="AJ587">
        <v>42.105820105820001</v>
      </c>
      <c r="AK587" t="str">
        <f>IF(AND(Table2[[#This Row],[20D EMA]]&gt;Table2[[#This Row],[50D EMA]],Table2[[#This Row],[50D EMA]]&gt;Table2[[#This Row],[200D EMA]]),"Uptrend","Downtrend/NoTrend")</f>
        <v>Uptrend</v>
      </c>
      <c r="AL587">
        <v>0.16</v>
      </c>
      <c r="AM587" t="s">
        <v>3033</v>
      </c>
      <c r="AN587">
        <v>12.78</v>
      </c>
      <c r="AO587" t="s">
        <v>3033</v>
      </c>
      <c r="AP587">
        <v>-8.5327687260229004E-2</v>
      </c>
      <c r="AQ587">
        <f>(Table2[[#This Row],[Sharpe Ratio]]-AVERAGE(Table2[Sharpe Ratio]))/_xlfn.STDEV.P(Table2[Sharpe Ratio])</f>
        <v>-1.6133007274702922</v>
      </c>
      <c r="AR5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-1.0608598428517979</v>
      </c>
      <c r="AS587">
        <f>_xlfn.RANK.AVG(Table2[[#This Row],[1Y Return vs Nifty Z-Score]],Table2[1Y Return vs Nifty Z-Score])</f>
        <v>583</v>
      </c>
      <c r="AT587">
        <f>_xlfn.RANK.AVG(Table2[[#This Row],[6M Return vs Nifty Z-Score]],Table2[6M Return vs Nifty Z-Score])</f>
        <v>376</v>
      </c>
      <c r="AU587">
        <f>_xlfn.RANK.AVG(Table2[[#This Row],[Sharpe Ratio Z-Score]],Table2[Sharpe Ratio Z-Score])</f>
        <v>687</v>
      </c>
      <c r="AV587">
        <f>(Table2[[#This Row],[Rank 1Y]]+Table2[[#This Row],[Rank 6M]]+Table2[[#This Row],[Rank Sharpe]])/3</f>
        <v>548.66666666666663</v>
      </c>
    </row>
    <row r="588" spans="1:48" x14ac:dyDescent="0.3">
      <c r="A588" t="s">
        <v>252</v>
      </c>
      <c r="B588" t="s">
        <v>253</v>
      </c>
      <c r="C588" t="s">
        <v>2994</v>
      </c>
      <c r="D588" t="s">
        <v>62</v>
      </c>
      <c r="E588">
        <v>101229.6188944</v>
      </c>
      <c r="F588">
        <v>6070.05</v>
      </c>
      <c r="G588">
        <v>-7.3014581683305302</v>
      </c>
      <c r="H588">
        <f>(Table2[[#This Row],[1Y Return vs Nifty]]-AVERAGE(Table2[1Y Return vs Nifty]))/_xlfn.STDEV.P(Table2[1Y Return vs Nifty])</f>
        <v>-0.61864245457111278</v>
      </c>
      <c r="I588">
        <v>2.9843057694526099E-2</v>
      </c>
      <c r="J588">
        <f>(Table2[[#This Row],[1M Return vs Nifty]]-AVERAGE(Table2[1M Return vs Nifty]))/_xlfn.STDEV.P(Table2[1M Return vs Nifty])</f>
        <v>-0.25508193357601727</v>
      </c>
      <c r="K588">
        <v>-3.5463427100074498</v>
      </c>
      <c r="L588">
        <f>(Table2[[#This Row],[6M Return vs Nifty]]-AVERAGE(Table2[6M Return vs Nifty]))/_xlfn.STDEV.P(Table2[6M Return vs Nifty])</f>
        <v>-0.48925256565116665</v>
      </c>
      <c r="M588">
        <v>-2.4462157119043301E-2</v>
      </c>
      <c r="N588">
        <f>(Table2[[#This Row],[1W Return vs Nifty]]-AVERAGE(Table2[1W Return vs Nifty]))/_xlfn.STDEV.P(Table2[1W Return vs Nifty])</f>
        <v>0.3289543262262799</v>
      </c>
      <c r="O588">
        <v>6000.99</v>
      </c>
      <c r="P588">
        <v>6007.7935900139601</v>
      </c>
      <c r="Q588">
        <v>5823.7721199973903</v>
      </c>
      <c r="R588">
        <v>62.420364606135699</v>
      </c>
      <c r="S588">
        <f>(Table2[[#This Row],[Close Price]]-Table2[[#This Row],[20D EMA]])/Table2[[#This Row],[20D EMA]]</f>
        <v>1.1508101163308122E-2</v>
      </c>
      <c r="T588">
        <f>(Table2[[#This Row],[Close Price]]-Table2[[#This Row],[50D EMA]])/Table2[[#This Row],[50D EMA]]</f>
        <v>1.0362608011287463E-2</v>
      </c>
      <c r="U588">
        <f>(Table2[[#This Row],[Close Price]]-Table2[[#This Row],[200D EMA]])/Table2[[#This Row],[200D EMA]]</f>
        <v>4.2288378550553632E-2</v>
      </c>
      <c r="V588">
        <v>0.98191591429549496</v>
      </c>
      <c r="W588">
        <v>6025.3</v>
      </c>
      <c r="X588">
        <v>6094.65</v>
      </c>
      <c r="Y588">
        <v>5973</v>
      </c>
      <c r="Z588">
        <v>6100</v>
      </c>
      <c r="AA588">
        <v>5600</v>
      </c>
      <c r="AB588">
        <v>6157.65</v>
      </c>
      <c r="AC588">
        <f>(Table2[[#This Row],[Close Price]]/Table2[[#This Row],[Day Low]])-1</f>
        <v>7.4270160821867659E-3</v>
      </c>
      <c r="AD588">
        <f>(Table2[[#This Row],[Day High]]/Table2[[#This Row],[Close Price]])-1</f>
        <v>4.0526849037485491E-3</v>
      </c>
      <c r="AE588">
        <f>(Table2[[#This Row],[Close Price]]/Table2[[#This Row],[Current Week Low]])-1</f>
        <v>1.6248116524359757E-2</v>
      </c>
      <c r="AF588">
        <f>(Table2[[#This Row],[Current Week High]]/Table2[[#This Row],[Close Price]])-1</f>
        <v>4.9340614986697062E-3</v>
      </c>
      <c r="AG588">
        <f>(Table2[[#This Row],[Close Price]]/Table2[[#This Row],[Current Month Low]])-1</f>
        <v>8.3937499999999998E-2</v>
      </c>
      <c r="AH588">
        <f>(Table2[[#This Row],[Current Month High]]/Table2[[#This Row],[Close Price]])-1</f>
        <v>1.4431512096275911E-2</v>
      </c>
      <c r="AI588">
        <v>7.1803362410523599</v>
      </c>
      <c r="AJ588">
        <v>22.577746365105</v>
      </c>
      <c r="AK588" t="str">
        <f>IF(AND(Table2[[#This Row],[20D EMA]]&gt;Table2[[#This Row],[50D EMA]],Table2[[#This Row],[50D EMA]]&gt;Table2[[#This Row],[200D EMA]]),"Uptrend","Downtrend/NoTrend")</f>
        <v>Downtrend/NoTrend</v>
      </c>
      <c r="AL588">
        <v>-0.03</v>
      </c>
      <c r="AM588" t="s">
        <v>3034</v>
      </c>
      <c r="AN588">
        <v>0.14000000000000001</v>
      </c>
      <c r="AO588" t="s">
        <v>3033</v>
      </c>
      <c r="AP588">
        <v>-5.1740748754453003E-2</v>
      </c>
      <c r="AQ588">
        <f>(Table2[[#This Row],[Sharpe Ratio]]-AVERAGE(Table2[Sharpe Ratio]))/_xlfn.STDEV.P(Table2[Sharpe Ratio])</f>
        <v>-1.2330578008998692</v>
      </c>
      <c r="AR5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8">
        <f>_xlfn.RANK.AVG(Table2[[#This Row],[1Y Return vs Nifty Z-Score]],Table2[1Y Return vs Nifty Z-Score])</f>
        <v>548</v>
      </c>
      <c r="AT588">
        <f>_xlfn.RANK.AVG(Table2[[#This Row],[6M Return vs Nifty Z-Score]],Table2[6M Return vs Nifty Z-Score])</f>
        <v>463</v>
      </c>
      <c r="AU588">
        <f>_xlfn.RANK.AVG(Table2[[#This Row],[Sharpe Ratio Z-Score]],Table2[Sharpe Ratio Z-Score])</f>
        <v>639</v>
      </c>
      <c r="AV588">
        <f>(Table2[[#This Row],[Rank 1Y]]+Table2[[#This Row],[Rank 6M]]+Table2[[#This Row],[Rank Sharpe]])/3</f>
        <v>550</v>
      </c>
    </row>
    <row r="589" spans="1:48" x14ac:dyDescent="0.3">
      <c r="A589" t="s">
        <v>1724</v>
      </c>
      <c r="B589" t="s">
        <v>1725</v>
      </c>
      <c r="C589" t="s">
        <v>2994</v>
      </c>
      <c r="D589" t="s">
        <v>533</v>
      </c>
      <c r="E589">
        <v>4254.90605375</v>
      </c>
      <c r="F589">
        <v>377.1</v>
      </c>
      <c r="G589">
        <v>10.1030277567175</v>
      </c>
      <c r="H589">
        <f>(Table2[[#This Row],[1Y Return vs Nifty]]-AVERAGE(Table2[1Y Return vs Nifty]))/_xlfn.STDEV.P(Table2[1Y Return vs Nifty])</f>
        <v>-0.41222323508581327</v>
      </c>
      <c r="I589">
        <v>-1.6313526948078401</v>
      </c>
      <c r="J589">
        <f>(Table2[[#This Row],[1M Return vs Nifty]]-AVERAGE(Table2[1M Return vs Nifty]))/_xlfn.STDEV.P(Table2[1M Return vs Nifty])</f>
        <v>-0.41529943744856057</v>
      </c>
      <c r="K589">
        <v>-12.5782222294918</v>
      </c>
      <c r="L589">
        <f>(Table2[[#This Row],[6M Return vs Nifty]]-AVERAGE(Table2[6M Return vs Nifty]))/_xlfn.STDEV.P(Table2[6M Return vs Nifty])</f>
        <v>-0.76320045543300552</v>
      </c>
      <c r="M589">
        <v>-1.9971170701190799</v>
      </c>
      <c r="N589">
        <f>(Table2[[#This Row],[1W Return vs Nifty]]-AVERAGE(Table2[1W Return vs Nifty]))/_xlfn.STDEV.P(Table2[1W Return vs Nifty])</f>
        <v>-0.10553129106969877</v>
      </c>
      <c r="O589">
        <v>376.27</v>
      </c>
      <c r="P589">
        <v>374.52293195004199</v>
      </c>
      <c r="Q589">
        <v>357.52320026064001</v>
      </c>
      <c r="R589">
        <v>53.277714344283702</v>
      </c>
      <c r="S589">
        <f>(Table2[[#This Row],[Close Price]]-Table2[[#This Row],[20D EMA]])/Table2[[#This Row],[20D EMA]]</f>
        <v>2.2058628112792437E-3</v>
      </c>
      <c r="T589">
        <f>(Table2[[#This Row],[Close Price]]-Table2[[#This Row],[50D EMA]])/Table2[[#This Row],[50D EMA]]</f>
        <v>6.8809352648712772E-3</v>
      </c>
      <c r="U589">
        <f>(Table2[[#This Row],[Close Price]]-Table2[[#This Row],[200D EMA]])/Table2[[#This Row],[200D EMA]]</f>
        <v>5.4756725507850171E-2</v>
      </c>
      <c r="V589">
        <v>2.1201448840919901</v>
      </c>
      <c r="W589">
        <v>375.1</v>
      </c>
      <c r="X589">
        <v>385.7</v>
      </c>
      <c r="Y589">
        <v>375.1</v>
      </c>
      <c r="Z589">
        <v>391.6</v>
      </c>
      <c r="AA589">
        <v>334.05</v>
      </c>
      <c r="AB589">
        <v>409.8</v>
      </c>
      <c r="AC589">
        <f>(Table2[[#This Row],[Close Price]]/Table2[[#This Row],[Day Low]])-1</f>
        <v>5.3319114902692366E-3</v>
      </c>
      <c r="AD589">
        <f>(Table2[[#This Row],[Day High]]/Table2[[#This Row],[Close Price]])-1</f>
        <v>2.2805621850967794E-2</v>
      </c>
      <c r="AE589">
        <f>(Table2[[#This Row],[Close Price]]/Table2[[#This Row],[Current Week Low]])-1</f>
        <v>5.3319114902692366E-3</v>
      </c>
      <c r="AF589">
        <f>(Table2[[#This Row],[Current Week High]]/Table2[[#This Row],[Close Price]])-1</f>
        <v>3.8451339167329568E-2</v>
      </c>
      <c r="AG589">
        <f>(Table2[[#This Row],[Close Price]]/Table2[[#This Row],[Current Month Low]])-1</f>
        <v>0.12887292321508759</v>
      </c>
      <c r="AH589">
        <f>(Table2[[#This Row],[Current Month High]]/Table2[[#This Row],[Close Price]])-1</f>
        <v>8.6714399363563954E-2</v>
      </c>
      <c r="AI589">
        <v>12.7419782551047</v>
      </c>
      <c r="AJ589">
        <v>41.980421686746901</v>
      </c>
      <c r="AK589" t="str">
        <f>IF(AND(Table2[[#This Row],[20D EMA]]&gt;Table2[[#This Row],[50D EMA]],Table2[[#This Row],[50D EMA]]&gt;Table2[[#This Row],[200D EMA]]),"Uptrend","Downtrend/NoTrend")</f>
        <v>Uptrend</v>
      </c>
      <c r="AL589">
        <v>0.01</v>
      </c>
      <c r="AM589" t="s">
        <v>3033</v>
      </c>
      <c r="AN589">
        <v>3.9</v>
      </c>
      <c r="AO589" t="s">
        <v>3033</v>
      </c>
      <c r="AP589">
        <v>-6.0408125674854998E-2</v>
      </c>
      <c r="AQ589">
        <f>(Table2[[#This Row],[Sharpe Ratio]]-AVERAGE(Table2[Sharpe Ratio]))/_xlfn.STDEV.P(Table2[Sharpe Ratio])</f>
        <v>-1.3311825158195045</v>
      </c>
      <c r="AR5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-3.0274369348565826</v>
      </c>
      <c r="AS589">
        <f>_xlfn.RANK.AVG(Table2[[#This Row],[1Y Return vs Nifty Z-Score]],Table2[1Y Return vs Nifty Z-Score])</f>
        <v>435</v>
      </c>
      <c r="AT589">
        <f>_xlfn.RANK.AVG(Table2[[#This Row],[6M Return vs Nifty Z-Score]],Table2[6M Return vs Nifty Z-Score])</f>
        <v>568</v>
      </c>
      <c r="AU589">
        <f>_xlfn.RANK.AVG(Table2[[#This Row],[Sharpe Ratio Z-Score]],Table2[Sharpe Ratio Z-Score])</f>
        <v>653</v>
      </c>
      <c r="AV589">
        <f>(Table2[[#This Row],[Rank 1Y]]+Table2[[#This Row],[Rank 6M]]+Table2[[#This Row],[Rank Sharpe]])/3</f>
        <v>552</v>
      </c>
    </row>
    <row r="590" spans="1:48" x14ac:dyDescent="0.3">
      <c r="A590" t="s">
        <v>784</v>
      </c>
      <c r="B590" t="s">
        <v>785</v>
      </c>
      <c r="C590" t="s">
        <v>2988</v>
      </c>
      <c r="D590" t="s">
        <v>607</v>
      </c>
      <c r="E590">
        <v>19517.026575709999</v>
      </c>
      <c r="F590">
        <v>493.55</v>
      </c>
      <c r="G590">
        <v>-23.0135428944543</v>
      </c>
      <c r="H590">
        <f>(Table2[[#This Row],[1Y Return vs Nifty]]-AVERAGE(Table2[1Y Return vs Nifty]))/_xlfn.STDEV.P(Table2[1Y Return vs Nifty])</f>
        <v>-0.80498959976232665</v>
      </c>
      <c r="I590">
        <v>12.494949673002401</v>
      </c>
      <c r="J590">
        <f>(Table2[[#This Row],[1M Return vs Nifty]]-AVERAGE(Table2[1M Return vs Nifty]))/_xlfn.STDEV.P(Table2[1M Return vs Nifty])</f>
        <v>0.94714138321332042</v>
      </c>
      <c r="K590">
        <v>-25.772614287698701</v>
      </c>
      <c r="L590">
        <f>(Table2[[#This Row],[6M Return vs Nifty]]-AVERAGE(Table2[6M Return vs Nifty]))/_xlfn.STDEV.P(Table2[6M Return vs Nifty])</f>
        <v>-1.1634024126781566</v>
      </c>
      <c r="M590">
        <v>-6.0735207266835296</v>
      </c>
      <c r="N590">
        <f>(Table2[[#This Row],[1W Return vs Nifty]]-AVERAGE(Table2[1W Return vs Nifty]))/_xlfn.STDEV.P(Table2[1W Return vs Nifty])</f>
        <v>-1.0033764982562012</v>
      </c>
      <c r="O590">
        <v>454.92</v>
      </c>
      <c r="P590">
        <v>437.51821254944002</v>
      </c>
      <c r="Q590">
        <v>481.59900963293802</v>
      </c>
      <c r="R590">
        <v>50.6767789527646</v>
      </c>
      <c r="S590">
        <f>(Table2[[#This Row],[Close Price]]-Table2[[#This Row],[20D EMA]])/Table2[[#This Row],[20D EMA]]</f>
        <v>8.4916029191945824E-2</v>
      </c>
      <c r="T590">
        <f>(Table2[[#This Row],[Close Price]]-Table2[[#This Row],[50D EMA]])/Table2[[#This Row],[50D EMA]]</f>
        <v>0.12806732575556118</v>
      </c>
      <c r="U590">
        <f>(Table2[[#This Row],[Close Price]]-Table2[[#This Row],[200D EMA]])/Table2[[#This Row],[200D EMA]]</f>
        <v>2.4815230363888659E-2</v>
      </c>
      <c r="V590">
        <v>1.0382120046461401</v>
      </c>
      <c r="W590">
        <v>459</v>
      </c>
      <c r="X590">
        <v>497.3</v>
      </c>
      <c r="Y590">
        <v>456.95</v>
      </c>
      <c r="Z590">
        <v>497.3</v>
      </c>
      <c r="AA590">
        <v>340.8</v>
      </c>
      <c r="AB590">
        <v>508.35</v>
      </c>
      <c r="AC590">
        <f>(Table2[[#This Row],[Close Price]]/Table2[[#This Row],[Day Low]])-1</f>
        <v>7.5272331154684124E-2</v>
      </c>
      <c r="AD590">
        <f>(Table2[[#This Row],[Day High]]/Table2[[#This Row],[Close Price]])-1</f>
        <v>7.5980143855738369E-3</v>
      </c>
      <c r="AE590">
        <f>(Table2[[#This Row],[Close Price]]/Table2[[#This Row],[Current Week Low]])-1</f>
        <v>8.009629062260637E-2</v>
      </c>
      <c r="AF590">
        <f>(Table2[[#This Row],[Current Week High]]/Table2[[#This Row],[Close Price]])-1</f>
        <v>7.5980143855738369E-3</v>
      </c>
      <c r="AG590">
        <f>(Table2[[#This Row],[Close Price]]/Table2[[#This Row],[Current Month Low]])-1</f>
        <v>0.44821009389671351</v>
      </c>
      <c r="AH590">
        <f>(Table2[[#This Row],[Current Month High]]/Table2[[#This Row],[Close Price]])-1</f>
        <v>2.998683010839831E-2</v>
      </c>
      <c r="AI590">
        <v>38.794969262561096</v>
      </c>
      <c r="AJ590">
        <v>62.202576574207903</v>
      </c>
      <c r="AK590" t="str">
        <f>IF(AND(Table2[[#This Row],[20D EMA]]&gt;Table2[[#This Row],[50D EMA]],Table2[[#This Row],[50D EMA]]&gt;Table2[[#This Row],[200D EMA]]),"Uptrend","Downtrend/NoTrend")</f>
        <v>Downtrend/NoTrend</v>
      </c>
      <c r="AL590">
        <v>0.3</v>
      </c>
      <c r="AM590" t="s">
        <v>3033</v>
      </c>
      <c r="AN590">
        <v>4.9000000000000004</v>
      </c>
      <c r="AO590" t="s">
        <v>3033</v>
      </c>
      <c r="AP590">
        <v>5.2188287226100999E-2</v>
      </c>
      <c r="AQ590">
        <f>(Table2[[#This Row],[Sharpe Ratio]]-AVERAGE(Table2[Sharpe Ratio]))/_xlfn.STDEV.P(Table2[Sharpe Ratio])</f>
        <v>-5.6461107215130993E-2</v>
      </c>
      <c r="AR5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0">
        <f>_xlfn.RANK.AVG(Table2[[#This Row],[1Y Return vs Nifty Z-Score]],Table2[1Y Return vs Nifty Z-Score])</f>
        <v>626</v>
      </c>
      <c r="AT590">
        <f>_xlfn.RANK.AVG(Table2[[#This Row],[6M Return vs Nifty Z-Score]],Table2[6M Return vs Nifty Z-Score])</f>
        <v>673</v>
      </c>
      <c r="AU590">
        <f>_xlfn.RANK.AVG(Table2[[#This Row],[Sharpe Ratio Z-Score]],Table2[Sharpe Ratio Z-Score])</f>
        <v>360</v>
      </c>
      <c r="AV590">
        <f>(Table2[[#This Row],[Rank 1Y]]+Table2[[#This Row],[Rank 6M]]+Table2[[#This Row],[Rank Sharpe]])/3</f>
        <v>553</v>
      </c>
    </row>
    <row r="591" spans="1:48" x14ac:dyDescent="0.3">
      <c r="A591" t="s">
        <v>113</v>
      </c>
      <c r="B591" t="s">
        <v>114</v>
      </c>
      <c r="C591" t="s">
        <v>2987</v>
      </c>
      <c r="D591" t="s">
        <v>21</v>
      </c>
      <c r="E591">
        <v>259553.83861276001</v>
      </c>
      <c r="F591">
        <v>495.2</v>
      </c>
      <c r="G591">
        <v>2.7403244705263701</v>
      </c>
      <c r="H591">
        <f>(Table2[[#This Row],[1Y Return vs Nifty]]-AVERAGE(Table2[1Y Return vs Nifty]))/_xlfn.STDEV.P(Table2[1Y Return vs Nifty])</f>
        <v>-0.49954574907343796</v>
      </c>
      <c r="I591">
        <v>4.0747815703883203</v>
      </c>
      <c r="J591">
        <f>(Table2[[#This Row],[1M Return vs Nifty]]-AVERAGE(Table2[1M Return vs Nifty]))/_xlfn.STDEV.P(Table2[1M Return vs Nifty])</f>
        <v>0.1350406337646998</v>
      </c>
      <c r="K591">
        <v>-5.9820591895208803</v>
      </c>
      <c r="L591">
        <f>(Table2[[#This Row],[6M Return vs Nifty]]-AVERAGE(Table2[6M Return vs Nifty]))/_xlfn.STDEV.P(Table2[6M Return vs Nifty])</f>
        <v>-0.56313080862707043</v>
      </c>
      <c r="M591">
        <v>-0.61700641446842197</v>
      </c>
      <c r="N591">
        <f>(Table2[[#This Row],[1W Return vs Nifty]]-AVERAGE(Table2[1W Return vs Nifty]))/_xlfn.STDEV.P(Table2[1W Return vs Nifty])</f>
        <v>0.19844393855888193</v>
      </c>
      <c r="O591">
        <v>479.22</v>
      </c>
      <c r="P591">
        <v>471.852559016736</v>
      </c>
      <c r="Q591">
        <v>457.07605854890897</v>
      </c>
      <c r="R591">
        <v>71.460683656522207</v>
      </c>
      <c r="S591">
        <f>(Table2[[#This Row],[Close Price]]-Table2[[#This Row],[20D EMA]])/Table2[[#This Row],[20D EMA]]</f>
        <v>3.3345853678894789E-2</v>
      </c>
      <c r="T591">
        <f>(Table2[[#This Row],[Close Price]]-Table2[[#This Row],[50D EMA]])/Table2[[#This Row],[50D EMA]]</f>
        <v>4.9480373767424861E-2</v>
      </c>
      <c r="U591">
        <f>(Table2[[#This Row],[Close Price]]-Table2[[#This Row],[200D EMA]])/Table2[[#This Row],[200D EMA]]</f>
        <v>8.3408309706975381E-2</v>
      </c>
      <c r="V591">
        <v>1.0912334481816599</v>
      </c>
      <c r="W591">
        <v>493.8</v>
      </c>
      <c r="X591">
        <v>499.9</v>
      </c>
      <c r="Y591">
        <v>489.3</v>
      </c>
      <c r="Z591">
        <v>499.9</v>
      </c>
      <c r="AA591">
        <v>417</v>
      </c>
      <c r="AB591">
        <v>500.95</v>
      </c>
      <c r="AC591">
        <f>(Table2[[#This Row],[Close Price]]/Table2[[#This Row],[Day Low]])-1</f>
        <v>2.8351559335761944E-3</v>
      </c>
      <c r="AD591">
        <f>(Table2[[#This Row],[Day High]]/Table2[[#This Row],[Close Price]])-1</f>
        <v>9.4911147011307317E-3</v>
      </c>
      <c r="AE591">
        <f>(Table2[[#This Row],[Close Price]]/Table2[[#This Row],[Current Week Low]])-1</f>
        <v>1.205804210096062E-2</v>
      </c>
      <c r="AF591">
        <f>(Table2[[#This Row],[Current Week High]]/Table2[[#This Row],[Close Price]])-1</f>
        <v>9.4911147011307317E-3</v>
      </c>
      <c r="AG591">
        <f>(Table2[[#This Row],[Close Price]]/Table2[[#This Row],[Current Month Low]])-1</f>
        <v>0.18752997601918464</v>
      </c>
      <c r="AH591">
        <f>(Table2[[#This Row],[Current Month High]]/Table2[[#This Row],[Close Price]])-1</f>
        <v>1.1611470113085609E-2</v>
      </c>
      <c r="AI591">
        <v>10.238287560581499</v>
      </c>
      <c r="AJ591">
        <v>32.035728569523997</v>
      </c>
      <c r="AK591" t="str">
        <f>IF(AND(Table2[[#This Row],[20D EMA]]&gt;Table2[[#This Row],[50D EMA]],Table2[[#This Row],[50D EMA]]&gt;Table2[[#This Row],[200D EMA]]),"Uptrend","Downtrend/NoTrend")</f>
        <v>Uptrend</v>
      </c>
      <c r="AL591">
        <v>0.02</v>
      </c>
      <c r="AM591" t="s">
        <v>3033</v>
      </c>
      <c r="AN591">
        <v>2.2000000000000002</v>
      </c>
      <c r="AO591" t="s">
        <v>3033</v>
      </c>
      <c r="AP591">
        <v>-9.1661862769241001E-2</v>
      </c>
      <c r="AQ591">
        <f>(Table2[[#This Row],[Sharpe Ratio]]-AVERAGE(Table2[Sharpe Ratio]))/_xlfn.STDEV.P(Table2[Sharpe Ratio])</f>
        <v>-1.6850109082759415</v>
      </c>
      <c r="AR5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-2.4142028936528681</v>
      </c>
      <c r="AS591">
        <f>_xlfn.RANK.AVG(Table2[[#This Row],[1Y Return vs Nifty Z-Score]],Table2[1Y Return vs Nifty Z-Score])</f>
        <v>481</v>
      </c>
      <c r="AT591">
        <f>_xlfn.RANK.AVG(Table2[[#This Row],[6M Return vs Nifty Z-Score]],Table2[6M Return vs Nifty Z-Score])</f>
        <v>489</v>
      </c>
      <c r="AU591">
        <f>_xlfn.RANK.AVG(Table2[[#This Row],[Sharpe Ratio Z-Score]],Table2[Sharpe Ratio Z-Score])</f>
        <v>691</v>
      </c>
      <c r="AV591">
        <f>(Table2[[#This Row],[Rank 1Y]]+Table2[[#This Row],[Rank 6M]]+Table2[[#This Row],[Rank Sharpe]])/3</f>
        <v>553.66666666666663</v>
      </c>
    </row>
    <row r="592" spans="1:48" x14ac:dyDescent="0.3">
      <c r="A592" t="s">
        <v>1294</v>
      </c>
      <c r="B592" t="s">
        <v>1295</v>
      </c>
      <c r="C592" t="s">
        <v>2998</v>
      </c>
      <c r="D592" t="s">
        <v>83</v>
      </c>
      <c r="E592">
        <v>8292.7996555000009</v>
      </c>
      <c r="F592">
        <v>168.78</v>
      </c>
      <c r="G592">
        <v>7.10757053395273</v>
      </c>
      <c r="H592">
        <f>(Table2[[#This Row],[1Y Return vs Nifty]]-AVERAGE(Table2[1Y Return vs Nifty]))/_xlfn.STDEV.P(Table2[1Y Return vs Nifty])</f>
        <v>-0.44774970478951415</v>
      </c>
      <c r="I592">
        <v>6.0453740714270703</v>
      </c>
      <c r="J592">
        <f>(Table2[[#This Row],[1M Return vs Nifty]]-AVERAGE(Table2[1M Return vs Nifty]))/_xlfn.STDEV.P(Table2[1M Return vs Nifty])</f>
        <v>0.32509855510887986</v>
      </c>
      <c r="K592">
        <v>-18.585084966126701</v>
      </c>
      <c r="L592">
        <f>(Table2[[#This Row],[6M Return vs Nifty]]-AVERAGE(Table2[6M Return vs Nifty]))/_xlfn.STDEV.P(Table2[6M Return vs Nifty])</f>
        <v>-0.94539590737192158</v>
      </c>
      <c r="M592">
        <v>-1.52452846298856</v>
      </c>
      <c r="N592">
        <f>(Table2[[#This Row],[1W Return vs Nifty]]-AVERAGE(Table2[1W Return vs Nifty]))/_xlfn.STDEV.P(Table2[1W Return vs Nifty])</f>
        <v>-1.441644501015385E-3</v>
      </c>
      <c r="O592">
        <v>162.5</v>
      </c>
      <c r="P592">
        <v>161.50087406044901</v>
      </c>
      <c r="Q592">
        <v>158.34947409324101</v>
      </c>
      <c r="R592">
        <v>53.588020101780103</v>
      </c>
      <c r="S592">
        <f>(Table2[[#This Row],[Close Price]]-Table2[[#This Row],[20D EMA]])/Table2[[#This Row],[20D EMA]]</f>
        <v>3.8646153846153851E-2</v>
      </c>
      <c r="T592">
        <f>(Table2[[#This Row],[Close Price]]-Table2[[#This Row],[50D EMA]])/Table2[[#This Row],[50D EMA]]</f>
        <v>4.5071743307261929E-2</v>
      </c>
      <c r="U592">
        <f>(Table2[[#This Row],[Close Price]]-Table2[[#This Row],[200D EMA]])/Table2[[#This Row],[200D EMA]]</f>
        <v>6.5870290801327031E-2</v>
      </c>
      <c r="V592">
        <v>1.4982940758110901</v>
      </c>
      <c r="W592">
        <v>164.4</v>
      </c>
      <c r="X592">
        <v>175</v>
      </c>
      <c r="Y592">
        <v>162.02000000000001</v>
      </c>
      <c r="Z592">
        <v>175</v>
      </c>
      <c r="AA592">
        <v>144</v>
      </c>
      <c r="AB592">
        <v>175</v>
      </c>
      <c r="AC592">
        <f>(Table2[[#This Row],[Close Price]]/Table2[[#This Row],[Day Low]])-1</f>
        <v>2.6642335766423386E-2</v>
      </c>
      <c r="AD592">
        <f>(Table2[[#This Row],[Day High]]/Table2[[#This Row],[Close Price]])-1</f>
        <v>3.6852707666785056E-2</v>
      </c>
      <c r="AE592">
        <f>(Table2[[#This Row],[Close Price]]/Table2[[#This Row],[Current Week Low]])-1</f>
        <v>4.1723244043945229E-2</v>
      </c>
      <c r="AF592">
        <f>(Table2[[#This Row],[Current Week High]]/Table2[[#This Row],[Close Price]])-1</f>
        <v>3.6852707666785056E-2</v>
      </c>
      <c r="AG592">
        <f>(Table2[[#This Row],[Close Price]]/Table2[[#This Row],[Current Month Low]])-1</f>
        <v>0.17208333333333337</v>
      </c>
      <c r="AH592">
        <f>(Table2[[#This Row],[Current Month High]]/Table2[[#This Row],[Close Price]])-1</f>
        <v>3.6852707666785056E-2</v>
      </c>
      <c r="AI592">
        <v>17.904965043251501</v>
      </c>
      <c r="AJ592">
        <v>40.708628595248001</v>
      </c>
      <c r="AK592" t="str">
        <f>IF(AND(Table2[[#This Row],[20D EMA]]&gt;Table2[[#This Row],[50D EMA]],Table2[[#This Row],[50D EMA]]&gt;Table2[[#This Row],[200D EMA]]),"Uptrend","Downtrend/NoTrend")</f>
        <v>Uptrend</v>
      </c>
      <c r="AL592">
        <v>-0.15</v>
      </c>
      <c r="AM592" t="s">
        <v>3034</v>
      </c>
      <c r="AN592">
        <v>3.77</v>
      </c>
      <c r="AO592" t="s">
        <v>3033</v>
      </c>
      <c r="AP592">
        <v>-1.1492592148298999E-2</v>
      </c>
      <c r="AQ592">
        <f>(Table2[[#This Row],[Sharpe Ratio]]-AVERAGE(Table2[Sharpe Ratio]))/_xlfn.STDEV.P(Table2[Sharpe Ratio])</f>
        <v>-0.77740219375494168</v>
      </c>
      <c r="AR5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-1.846890895308513</v>
      </c>
      <c r="AS592">
        <f>_xlfn.RANK.AVG(Table2[[#This Row],[1Y Return vs Nifty Z-Score]],Table2[1Y Return vs Nifty Z-Score])</f>
        <v>452</v>
      </c>
      <c r="AT592">
        <f>_xlfn.RANK.AVG(Table2[[#This Row],[6M Return vs Nifty Z-Score]],Table2[6M Return vs Nifty Z-Score])</f>
        <v>631</v>
      </c>
      <c r="AU592">
        <f>_xlfn.RANK.AVG(Table2[[#This Row],[Sharpe Ratio Z-Score]],Table2[Sharpe Ratio Z-Score])</f>
        <v>580</v>
      </c>
      <c r="AV592">
        <f>(Table2[[#This Row],[Rank 1Y]]+Table2[[#This Row],[Rank 6M]]+Table2[[#This Row],[Rank Sharpe]])/3</f>
        <v>554.33333333333337</v>
      </c>
    </row>
    <row r="593" spans="1:48" x14ac:dyDescent="0.3">
      <c r="A593" t="s">
        <v>396</v>
      </c>
      <c r="B593" t="s">
        <v>397</v>
      </c>
      <c r="C593" t="s">
        <v>2988</v>
      </c>
      <c r="D593" t="s">
        <v>24</v>
      </c>
      <c r="E593">
        <v>58709.577850748901</v>
      </c>
      <c r="F593">
        <v>82.74</v>
      </c>
      <c r="G593">
        <v>-21.2827297444442</v>
      </c>
      <c r="H593">
        <f>(Table2[[#This Row],[1Y Return vs Nifty]]-AVERAGE(Table2[1Y Return vs Nifty]))/_xlfn.STDEV.P(Table2[1Y Return vs Nifty])</f>
        <v>-0.7844619552781078</v>
      </c>
      <c r="I593">
        <v>2.52835845023011</v>
      </c>
      <c r="J593">
        <f>(Table2[[#This Row],[1M Return vs Nifty]]-AVERAGE(Table2[1M Return vs Nifty]))/_xlfn.STDEV.P(Table2[1M Return vs Nifty])</f>
        <v>-1.4107383179911101E-2</v>
      </c>
      <c r="K593">
        <v>-17.8298232786616</v>
      </c>
      <c r="L593">
        <f>(Table2[[#This Row],[6M Return vs Nifty]]-AVERAGE(Table2[6M Return vs Nifty]))/_xlfn.STDEV.P(Table2[6M Return vs Nifty])</f>
        <v>-0.92248790189335128</v>
      </c>
      <c r="M593">
        <v>-0.24231669892580801</v>
      </c>
      <c r="N593">
        <f>(Table2[[#This Row],[1W Return vs Nifty]]-AVERAGE(Table2[1W Return vs Nifty]))/_xlfn.STDEV.P(Table2[1W Return vs Nifty])</f>
        <v>0.28097093873470247</v>
      </c>
      <c r="O593">
        <v>80.22</v>
      </c>
      <c r="P593">
        <v>79.6527059323289</v>
      </c>
      <c r="Q593">
        <v>80.279121000119005</v>
      </c>
      <c r="R593">
        <v>69.952291931930702</v>
      </c>
      <c r="S593">
        <f>(Table2[[#This Row],[Close Price]]-Table2[[#This Row],[20D EMA]])/Table2[[#This Row],[20D EMA]]</f>
        <v>3.1413612565444976E-2</v>
      </c>
      <c r="T593">
        <f>(Table2[[#This Row],[Close Price]]-Table2[[#This Row],[50D EMA]])/Table2[[#This Row],[50D EMA]]</f>
        <v>3.8759437379239682E-2</v>
      </c>
      <c r="U593">
        <f>(Table2[[#This Row],[Close Price]]-Table2[[#This Row],[200D EMA]])/Table2[[#This Row],[200D EMA]]</f>
        <v>3.0654035186525545E-2</v>
      </c>
      <c r="V593">
        <v>1.04494498601385</v>
      </c>
      <c r="W593">
        <v>82.15</v>
      </c>
      <c r="X593">
        <v>83.3</v>
      </c>
      <c r="Y593">
        <v>81.7</v>
      </c>
      <c r="Z593">
        <v>83.7</v>
      </c>
      <c r="AA593">
        <v>70.8</v>
      </c>
      <c r="AB593">
        <v>84.5</v>
      </c>
      <c r="AC593">
        <f>(Table2[[#This Row],[Close Price]]/Table2[[#This Row],[Day Low]])-1</f>
        <v>7.1819841752889246E-3</v>
      </c>
      <c r="AD593">
        <f>(Table2[[#This Row],[Day High]]/Table2[[#This Row],[Close Price]])-1</f>
        <v>6.7681895093063549E-3</v>
      </c>
      <c r="AE593">
        <f>(Table2[[#This Row],[Close Price]]/Table2[[#This Row],[Current Week Low]])-1</f>
        <v>1.2729498164014696E-2</v>
      </c>
      <c r="AF593">
        <f>(Table2[[#This Row],[Current Week High]]/Table2[[#This Row],[Close Price]])-1</f>
        <v>1.1602610587382323E-2</v>
      </c>
      <c r="AG593">
        <f>(Table2[[#This Row],[Close Price]]/Table2[[#This Row],[Current Month Low]])-1</f>
        <v>0.16864406779661012</v>
      </c>
      <c r="AH593">
        <f>(Table2[[#This Row],[Current Month High]]/Table2[[#This Row],[Close Price]])-1</f>
        <v>2.1271452743534036E-2</v>
      </c>
      <c r="AI593">
        <v>21.7065506405607</v>
      </c>
      <c r="AJ593">
        <v>16.864406779661</v>
      </c>
      <c r="AK593" t="str">
        <f>IF(AND(Table2[[#This Row],[20D EMA]]&gt;Table2[[#This Row],[50D EMA]],Table2[[#This Row],[50D EMA]]&gt;Table2[[#This Row],[200D EMA]]),"Uptrend","Downtrend/NoTrend")</f>
        <v>Downtrend/NoTrend</v>
      </c>
      <c r="AL593">
        <v>-0.05</v>
      </c>
      <c r="AM593" t="s">
        <v>3034</v>
      </c>
      <c r="AN593">
        <v>6.49</v>
      </c>
      <c r="AO593" t="s">
        <v>3033</v>
      </c>
      <c r="AP593">
        <v>2.7371399786728999E-2</v>
      </c>
      <c r="AQ593">
        <f>(Table2[[#This Row],[Sharpe Ratio]]-AVERAGE(Table2[Sharpe Ratio]))/_xlfn.STDEV.P(Table2[Sharpe Ratio])</f>
        <v>-0.33741692897580688</v>
      </c>
      <c r="AR5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3">
        <f>_xlfn.RANK.AVG(Table2[[#This Row],[1Y Return vs Nifty Z-Score]],Table2[1Y Return vs Nifty Z-Score])</f>
        <v>614</v>
      </c>
      <c r="AT593">
        <f>_xlfn.RANK.AVG(Table2[[#This Row],[6M Return vs Nifty Z-Score]],Table2[6M Return vs Nifty Z-Score])</f>
        <v>623</v>
      </c>
      <c r="AU593">
        <f>_xlfn.RANK.AVG(Table2[[#This Row],[Sharpe Ratio Z-Score]],Table2[Sharpe Ratio Z-Score])</f>
        <v>428</v>
      </c>
      <c r="AV593">
        <f>(Table2[[#This Row],[Rank 1Y]]+Table2[[#This Row],[Rank 6M]]+Table2[[#This Row],[Rank Sharpe]])/3</f>
        <v>555</v>
      </c>
    </row>
    <row r="594" spans="1:48" x14ac:dyDescent="0.3">
      <c r="A594" t="s">
        <v>469</v>
      </c>
      <c r="B594" t="s">
        <v>470</v>
      </c>
      <c r="C594" t="s">
        <v>602</v>
      </c>
      <c r="D594" t="s">
        <v>471</v>
      </c>
      <c r="E594">
        <v>45123.945346289998</v>
      </c>
      <c r="F594">
        <v>39584.949999999997</v>
      </c>
      <c r="G594">
        <v>-23.120162005174901</v>
      </c>
      <c r="H594">
        <f>(Table2[[#This Row],[1Y Return vs Nifty]]-AVERAGE(Table2[1Y Return vs Nifty]))/_xlfn.STDEV.P(Table2[1Y Return vs Nifty])</f>
        <v>-0.80625411476793729</v>
      </c>
      <c r="I594">
        <v>10.431769855490201</v>
      </c>
      <c r="J594">
        <f>(Table2[[#This Row],[1M Return vs Nifty]]-AVERAGE(Table2[1M Return vs Nifty]))/_xlfn.STDEV.P(Table2[1M Return vs Nifty])</f>
        <v>0.74815368419947814</v>
      </c>
      <c r="K594">
        <v>-5.9434345674634601</v>
      </c>
      <c r="L594">
        <f>(Table2[[#This Row],[6M Return vs Nifty]]-AVERAGE(Table2[6M Return vs Nifty]))/_xlfn.STDEV.P(Table2[6M Return vs Nifty])</f>
        <v>-0.56195927686743785</v>
      </c>
      <c r="M594">
        <v>3.3081894579069999</v>
      </c>
      <c r="N594">
        <f>(Table2[[#This Row],[1W Return vs Nifty]]-AVERAGE(Table2[1W Return vs Nifty]))/_xlfn.STDEV.P(Table2[1W Return vs Nifty])</f>
        <v>1.0629849894936385</v>
      </c>
      <c r="O594">
        <v>38580.620000000003</v>
      </c>
      <c r="P594">
        <v>37260.775877238302</v>
      </c>
      <c r="Q594">
        <v>37220.693518859996</v>
      </c>
      <c r="R594">
        <v>78.245225995834701</v>
      </c>
      <c r="S594">
        <f>(Table2[[#This Row],[Close Price]]-Table2[[#This Row],[20D EMA]])/Table2[[#This Row],[20D EMA]]</f>
        <v>2.6031981860322472E-2</v>
      </c>
      <c r="T594">
        <f>(Table2[[#This Row],[Close Price]]-Table2[[#This Row],[50D EMA]])/Table2[[#This Row],[50D EMA]]</f>
        <v>6.2375891753276028E-2</v>
      </c>
      <c r="U594">
        <f>(Table2[[#This Row],[Close Price]]-Table2[[#This Row],[200D EMA]])/Table2[[#This Row],[200D EMA]]</f>
        <v>6.3519947040804464E-2</v>
      </c>
      <c r="V594">
        <v>0.71283914865126896</v>
      </c>
      <c r="W594">
        <v>39460.5</v>
      </c>
      <c r="X594">
        <v>40793.1</v>
      </c>
      <c r="Y594">
        <v>39290</v>
      </c>
      <c r="Z594">
        <v>40793.1</v>
      </c>
      <c r="AA594">
        <v>35800.65</v>
      </c>
      <c r="AB594">
        <v>40793.1</v>
      </c>
      <c r="AC594">
        <f>(Table2[[#This Row],[Close Price]]/Table2[[#This Row],[Day Low]])-1</f>
        <v>3.1537866980904106E-3</v>
      </c>
      <c r="AD594">
        <f>(Table2[[#This Row],[Day High]]/Table2[[#This Row],[Close Price]])-1</f>
        <v>3.0520437691597513E-2</v>
      </c>
      <c r="AE594">
        <f>(Table2[[#This Row],[Close Price]]/Table2[[#This Row],[Current Week Low]])-1</f>
        <v>7.5069992364469318E-3</v>
      </c>
      <c r="AF594">
        <f>(Table2[[#This Row],[Current Week High]]/Table2[[#This Row],[Close Price]])-1</f>
        <v>3.0520437691597513E-2</v>
      </c>
      <c r="AG594">
        <f>(Table2[[#This Row],[Close Price]]/Table2[[#This Row],[Current Month Low]])-1</f>
        <v>0.10570478468966327</v>
      </c>
      <c r="AH594">
        <f>(Table2[[#This Row],[Current Month High]]/Table2[[#This Row],[Close Price]])-1</f>
        <v>3.0520437691597513E-2</v>
      </c>
      <c r="AI594">
        <v>8.3366279356169493</v>
      </c>
      <c r="AJ594">
        <v>19.700302841997502</v>
      </c>
      <c r="AK594" t="str">
        <f>IF(AND(Table2[[#This Row],[20D EMA]]&gt;Table2[[#This Row],[50D EMA]],Table2[[#This Row],[50D EMA]]&gt;Table2[[#This Row],[200D EMA]]),"Uptrend","Downtrend/NoTrend")</f>
        <v>Uptrend</v>
      </c>
      <c r="AL594">
        <v>0.05</v>
      </c>
      <c r="AM594" t="s">
        <v>3033</v>
      </c>
      <c r="AN594">
        <v>3.22</v>
      </c>
      <c r="AO594" t="s">
        <v>3033</v>
      </c>
      <c r="AP594">
        <v>-3.6471583321710001E-3</v>
      </c>
      <c r="AQ594">
        <f>(Table2[[#This Row],[Sharpe Ratio]]-AVERAGE(Table2[Sharpe Ratio]))/_xlfn.STDEV.P(Table2[Sharpe Ratio])</f>
        <v>-0.68858282386964975</v>
      </c>
      <c r="AR5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-0.24565754181190824</v>
      </c>
      <c r="AS594">
        <f>_xlfn.RANK.AVG(Table2[[#This Row],[1Y Return vs Nifty Z-Score]],Table2[1Y Return vs Nifty Z-Score])</f>
        <v>628</v>
      </c>
      <c r="AT594">
        <f>_xlfn.RANK.AVG(Table2[[#This Row],[6M Return vs Nifty Z-Score]],Table2[6M Return vs Nifty Z-Score])</f>
        <v>488</v>
      </c>
      <c r="AU594">
        <f>_xlfn.RANK.AVG(Table2[[#This Row],[Sharpe Ratio Z-Score]],Table2[Sharpe Ratio Z-Score])</f>
        <v>553</v>
      </c>
      <c r="AV594">
        <f>(Table2[[#This Row],[Rank 1Y]]+Table2[[#This Row],[Rank 6M]]+Table2[[#This Row],[Rank Sharpe]])/3</f>
        <v>556.33333333333337</v>
      </c>
    </row>
    <row r="595" spans="1:48" x14ac:dyDescent="0.3">
      <c r="A595" t="s">
        <v>725</v>
      </c>
      <c r="B595" t="s">
        <v>726</v>
      </c>
      <c r="C595" t="s">
        <v>2988</v>
      </c>
      <c r="D595" t="s">
        <v>49</v>
      </c>
      <c r="E595">
        <v>21664.49964889</v>
      </c>
      <c r="F595">
        <v>1359.05</v>
      </c>
      <c r="G595">
        <v>-25.293231089033998</v>
      </c>
      <c r="H595">
        <f>(Table2[[#This Row],[1Y Return vs Nifty]]-AVERAGE(Table2[1Y Return vs Nifty]))/_xlfn.STDEV.P(Table2[1Y Return vs Nifty])</f>
        <v>-0.83202696586561153</v>
      </c>
      <c r="I595">
        <v>-6.7469123787585898</v>
      </c>
      <c r="J595">
        <f>(Table2[[#This Row],[1M Return vs Nifty]]-AVERAGE(Table2[1M Return vs Nifty]))/_xlfn.STDEV.P(Table2[1M Return vs Nifty])</f>
        <v>-0.90868030616254925</v>
      </c>
      <c r="K595">
        <v>-27.078360944758298</v>
      </c>
      <c r="L595">
        <f>(Table2[[#This Row],[6M Return vs Nifty]]-AVERAGE(Table2[6M Return vs Nifty]))/_xlfn.STDEV.P(Table2[6M Return vs Nifty])</f>
        <v>-1.2030072967468037</v>
      </c>
      <c r="M595">
        <v>-10.8905681558665</v>
      </c>
      <c r="N595">
        <f>(Table2[[#This Row],[1W Return vs Nifty]]-AVERAGE(Table2[1W Return vs Nifty]))/_xlfn.STDEV.P(Table2[1W Return vs Nifty])</f>
        <v>-2.064351639939551</v>
      </c>
      <c r="O595">
        <v>1428.66</v>
      </c>
      <c r="P595">
        <v>1432.9689366218199</v>
      </c>
      <c r="Q595">
        <v>1439.6940654729899</v>
      </c>
      <c r="R595">
        <v>27.980751315715601</v>
      </c>
      <c r="S595">
        <f>(Table2[[#This Row],[Close Price]]-Table2[[#This Row],[20D EMA]])/Table2[[#This Row],[20D EMA]]</f>
        <v>-4.8723979113295061E-2</v>
      </c>
      <c r="T595">
        <f>(Table2[[#This Row],[Close Price]]-Table2[[#This Row],[50D EMA]])/Table2[[#This Row],[50D EMA]]</f>
        <v>-5.1584465463767541E-2</v>
      </c>
      <c r="U595">
        <f>(Table2[[#This Row],[Close Price]]-Table2[[#This Row],[200D EMA]])/Table2[[#This Row],[200D EMA]]</f>
        <v>-5.6014723827103888E-2</v>
      </c>
      <c r="V595">
        <v>0.78159667487495499</v>
      </c>
      <c r="W595">
        <v>1342.1</v>
      </c>
      <c r="X595">
        <v>1385.95</v>
      </c>
      <c r="Y595">
        <v>1342.1</v>
      </c>
      <c r="Z595">
        <v>1479.5</v>
      </c>
      <c r="AA595">
        <v>1190.0999999999999</v>
      </c>
      <c r="AB595">
        <v>1551.95</v>
      </c>
      <c r="AC595">
        <f>(Table2[[#This Row],[Close Price]]/Table2[[#This Row],[Day Low]])-1</f>
        <v>1.262946129200504E-2</v>
      </c>
      <c r="AD595">
        <f>(Table2[[#This Row],[Day High]]/Table2[[#This Row],[Close Price]])-1</f>
        <v>1.97932379235497E-2</v>
      </c>
      <c r="AE595">
        <f>(Table2[[#This Row],[Close Price]]/Table2[[#This Row],[Current Week Low]])-1</f>
        <v>1.262946129200504E-2</v>
      </c>
      <c r="AF595">
        <f>(Table2[[#This Row],[Current Week High]]/Table2[[#This Row],[Close Price]])-1</f>
        <v>8.8628085795224631E-2</v>
      </c>
      <c r="AG595">
        <f>(Table2[[#This Row],[Close Price]]/Table2[[#This Row],[Current Month Low]])-1</f>
        <v>0.14196286026384342</v>
      </c>
      <c r="AH595">
        <f>(Table2[[#This Row],[Current Month High]]/Table2[[#This Row],[Close Price]])-1</f>
        <v>0.14193738273058387</v>
      </c>
      <c r="AI595">
        <v>32.151134983996101</v>
      </c>
      <c r="AJ595">
        <v>14.1962860263843</v>
      </c>
      <c r="AK595" t="str">
        <f>IF(AND(Table2[[#This Row],[20D EMA]]&gt;Table2[[#This Row],[50D EMA]],Table2[[#This Row],[50D EMA]]&gt;Table2[[#This Row],[200D EMA]]),"Uptrend","Downtrend/NoTrend")</f>
        <v>Downtrend/NoTrend</v>
      </c>
      <c r="AL595">
        <v>-0.17</v>
      </c>
      <c r="AM595" t="s">
        <v>3034</v>
      </c>
      <c r="AN595">
        <v>-9.41</v>
      </c>
      <c r="AO595" t="s">
        <v>3034</v>
      </c>
      <c r="AP595">
        <v>5.3199105743762999E-2</v>
      </c>
      <c r="AQ595">
        <f>(Table2[[#This Row],[Sharpe Ratio]]-AVERAGE(Table2[Sharpe Ratio]))/_xlfn.STDEV.P(Table2[Sharpe Ratio])</f>
        <v>-4.501747440765503E-2</v>
      </c>
      <c r="AR5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5">
        <f>_xlfn.RANK.AVG(Table2[[#This Row],[1Y Return vs Nifty Z-Score]],Table2[1Y Return vs Nifty Z-Score])</f>
        <v>639</v>
      </c>
      <c r="AT595">
        <f>_xlfn.RANK.AVG(Table2[[#This Row],[6M Return vs Nifty Z-Score]],Table2[6M Return vs Nifty Z-Score])</f>
        <v>681</v>
      </c>
      <c r="AU595">
        <f>_xlfn.RANK.AVG(Table2[[#This Row],[Sharpe Ratio Z-Score]],Table2[Sharpe Ratio Z-Score])</f>
        <v>356</v>
      </c>
      <c r="AV595">
        <f>(Table2[[#This Row],[Rank 1Y]]+Table2[[#This Row],[Rank 6M]]+Table2[[#This Row],[Rank Sharpe]])/3</f>
        <v>558.66666666666663</v>
      </c>
    </row>
    <row r="596" spans="1:48" x14ac:dyDescent="0.3">
      <c r="A596" t="s">
        <v>1830</v>
      </c>
      <c r="B596" t="s">
        <v>1831</v>
      </c>
      <c r="C596" t="s">
        <v>2995</v>
      </c>
      <c r="D596" t="s">
        <v>132</v>
      </c>
      <c r="E596">
        <v>3653.5011868449901</v>
      </c>
      <c r="F596">
        <v>560.15</v>
      </c>
      <c r="G596">
        <v>-19.3649852808148</v>
      </c>
      <c r="H596">
        <f>(Table2[[#This Row],[1Y Return vs Nifty]]-AVERAGE(Table2[1Y Return vs Nifty]))/_xlfn.STDEV.P(Table2[1Y Return vs Nifty])</f>
        <v>-0.76171728375724856</v>
      </c>
      <c r="I596">
        <v>10.7524792708516</v>
      </c>
      <c r="J596">
        <f>(Table2[[#This Row],[1M Return vs Nifty]]-AVERAGE(Table2[1M Return vs Nifty]))/_xlfn.STDEV.P(Table2[1M Return vs Nifty])</f>
        <v>0.7790851755184417</v>
      </c>
      <c r="K596">
        <v>-10.7558190794102</v>
      </c>
      <c r="L596">
        <f>(Table2[[#This Row],[6M Return vs Nifty]]-AVERAGE(Table2[6M Return vs Nifty]))/_xlfn.STDEV.P(Table2[6M Return vs Nifty])</f>
        <v>-0.70792475160861112</v>
      </c>
      <c r="M596">
        <v>3.02467429953417</v>
      </c>
      <c r="N596">
        <f>(Table2[[#This Row],[1W Return vs Nifty]]-AVERAGE(Table2[1W Return vs Nifty]))/_xlfn.STDEV.P(Table2[1W Return vs Nifty])</f>
        <v>1.0005395725144226</v>
      </c>
      <c r="O596">
        <v>519.14</v>
      </c>
      <c r="P596">
        <v>509.619689542647</v>
      </c>
      <c r="Q596">
        <v>509.626361256515</v>
      </c>
      <c r="R596">
        <v>85.083209679774797</v>
      </c>
      <c r="S596">
        <f>(Table2[[#This Row],[Close Price]]-Table2[[#This Row],[20D EMA]])/Table2[[#This Row],[20D EMA]]</f>
        <v>7.8996031898909719E-2</v>
      </c>
      <c r="T596">
        <f>(Table2[[#This Row],[Close Price]]-Table2[[#This Row],[50D EMA]])/Table2[[#This Row],[50D EMA]]</f>
        <v>9.9152979161187621E-2</v>
      </c>
      <c r="U596">
        <f>(Table2[[#This Row],[Close Price]]-Table2[[#This Row],[200D EMA]])/Table2[[#This Row],[200D EMA]]</f>
        <v>9.9138589728592255E-2</v>
      </c>
      <c r="V596">
        <v>1.5318594803291099</v>
      </c>
      <c r="W596">
        <v>551.9</v>
      </c>
      <c r="X596">
        <v>565.5</v>
      </c>
      <c r="Y596">
        <v>526</v>
      </c>
      <c r="Z596">
        <v>575</v>
      </c>
      <c r="AA596">
        <v>457.2</v>
      </c>
      <c r="AB596">
        <v>575</v>
      </c>
      <c r="AC596">
        <f>(Table2[[#This Row],[Close Price]]/Table2[[#This Row],[Day Low]])-1</f>
        <v>1.4948360210182976E-2</v>
      </c>
      <c r="AD596">
        <f>(Table2[[#This Row],[Day High]]/Table2[[#This Row],[Close Price]])-1</f>
        <v>9.5510131214853189E-3</v>
      </c>
      <c r="AE596">
        <f>(Table2[[#This Row],[Close Price]]/Table2[[#This Row],[Current Week Low]])-1</f>
        <v>6.4923954372623438E-2</v>
      </c>
      <c r="AF596">
        <f>(Table2[[#This Row],[Current Week High]]/Table2[[#This Row],[Close Price]])-1</f>
        <v>2.6510756047487316E-2</v>
      </c>
      <c r="AG596">
        <f>(Table2[[#This Row],[Close Price]]/Table2[[#This Row],[Current Month Low]])-1</f>
        <v>0.2251749781277339</v>
      </c>
      <c r="AH596">
        <f>(Table2[[#This Row],[Current Month High]]/Table2[[#This Row],[Close Price]])-1</f>
        <v>2.6510756047487316E-2</v>
      </c>
      <c r="AI596">
        <v>30.6971346960635</v>
      </c>
      <c r="AJ596">
        <v>24.6855870895937</v>
      </c>
      <c r="AK596" t="str">
        <f>IF(AND(Table2[[#This Row],[20D EMA]]&gt;Table2[[#This Row],[50D EMA]],Table2[[#This Row],[50D EMA]]&gt;Table2[[#This Row],[200D EMA]]),"Uptrend","Downtrend/NoTrend")</f>
        <v>Downtrend/NoTrend</v>
      </c>
      <c r="AL596">
        <v>-0.01</v>
      </c>
      <c r="AM596" t="s">
        <v>3034</v>
      </c>
      <c r="AN596">
        <v>14.08</v>
      </c>
      <c r="AO596" t="s">
        <v>3033</v>
      </c>
      <c r="AQ596">
        <f>(Table2[[#This Row],[Sharpe Ratio]]-AVERAGE(Table2[Sharpe Ratio]))/_xlfn.STDEV.P(Table2[Sharpe Ratio])</f>
        <v>-0.64729278019234593</v>
      </c>
      <c r="AR5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6">
        <f>_xlfn.RANK.AVG(Table2[[#This Row],[1Y Return vs Nifty Z-Score]],Table2[1Y Return vs Nifty Z-Score])</f>
        <v>607</v>
      </c>
      <c r="AT596">
        <f>_xlfn.RANK.AVG(Table2[[#This Row],[6M Return vs Nifty Z-Score]],Table2[6M Return vs Nifty Z-Score])</f>
        <v>547</v>
      </c>
      <c r="AU596">
        <f>_xlfn.RANK.AVG(Table2[[#This Row],[Sharpe Ratio Z-Score]],Table2[Sharpe Ratio Z-Score])</f>
        <v>524.5</v>
      </c>
      <c r="AV596">
        <f>(Table2[[#This Row],[Rank 1Y]]+Table2[[#This Row],[Rank 6M]]+Table2[[#This Row],[Rank Sharpe]])/3</f>
        <v>559.5</v>
      </c>
    </row>
    <row r="597" spans="1:48" x14ac:dyDescent="0.3">
      <c r="A597" t="s">
        <v>1463</v>
      </c>
      <c r="B597" t="s">
        <v>1464</v>
      </c>
      <c r="C597" t="s">
        <v>3004</v>
      </c>
      <c r="D597" t="s">
        <v>1465</v>
      </c>
      <c r="E597">
        <v>6517.5206459999999</v>
      </c>
      <c r="F597">
        <v>835.75</v>
      </c>
      <c r="G597">
        <v>-5.4971976462877201</v>
      </c>
      <c r="H597">
        <f>(Table2[[#This Row],[1Y Return vs Nifty]]-AVERAGE(Table2[1Y Return vs Nifty]))/_xlfn.STDEV.P(Table2[1Y Return vs Nifty])</f>
        <v>-0.5972437157452668</v>
      </c>
      <c r="I597">
        <v>37.274428937828901</v>
      </c>
      <c r="J597">
        <f>(Table2[[#This Row],[1M Return vs Nifty]]-AVERAGE(Table2[1M Return vs Nifty]))/_xlfn.STDEV.P(Table2[1M Return vs Nifty])</f>
        <v>3.3370501637357362</v>
      </c>
      <c r="K597">
        <v>-14.027984325207701</v>
      </c>
      <c r="L597">
        <f>(Table2[[#This Row],[6M Return vs Nifty]]-AVERAGE(Table2[6M Return vs Nifty]))/_xlfn.STDEV.P(Table2[6M Return vs Nifty])</f>
        <v>-0.80717350289785261</v>
      </c>
      <c r="M597">
        <v>-5.1767257336681798</v>
      </c>
      <c r="N597">
        <f>(Table2[[#This Row],[1W Return vs Nifty]]-AVERAGE(Table2[1W Return vs Nifty]))/_xlfn.STDEV.P(Table2[1W Return vs Nifty])</f>
        <v>-0.80585359470099127</v>
      </c>
      <c r="O597">
        <v>805.05</v>
      </c>
      <c r="P597">
        <v>747.44666850400404</v>
      </c>
      <c r="Q597">
        <v>742.49437475846798</v>
      </c>
      <c r="R597">
        <v>62.3875938633972</v>
      </c>
      <c r="S597">
        <f>(Table2[[#This Row],[Close Price]]-Table2[[#This Row],[20D EMA]])/Table2[[#This Row],[20D EMA]]</f>
        <v>3.8134277374076202E-2</v>
      </c>
      <c r="T597">
        <f>(Table2[[#This Row],[Close Price]]-Table2[[#This Row],[50D EMA]])/Table2[[#This Row],[50D EMA]]</f>
        <v>0.1181399760236177</v>
      </c>
      <c r="U597">
        <f>(Table2[[#This Row],[Close Price]]-Table2[[#This Row],[200D EMA]])/Table2[[#This Row],[200D EMA]]</f>
        <v>0.12559775321108377</v>
      </c>
      <c r="V597">
        <v>0.94947846590369001</v>
      </c>
      <c r="W597">
        <v>831.95</v>
      </c>
      <c r="X597">
        <v>862.4</v>
      </c>
      <c r="Y597">
        <v>831.95</v>
      </c>
      <c r="Z597">
        <v>872</v>
      </c>
      <c r="AA597">
        <v>630</v>
      </c>
      <c r="AB597">
        <v>905</v>
      </c>
      <c r="AC597">
        <f>(Table2[[#This Row],[Close Price]]/Table2[[#This Row],[Day Low]])-1</f>
        <v>4.5675821864294974E-3</v>
      </c>
      <c r="AD597">
        <f>(Table2[[#This Row],[Day High]]/Table2[[#This Row],[Close Price]])-1</f>
        <v>3.1887526174095182E-2</v>
      </c>
      <c r="AE597">
        <f>(Table2[[#This Row],[Close Price]]/Table2[[#This Row],[Current Week Low]])-1</f>
        <v>4.5675821864294974E-3</v>
      </c>
      <c r="AF597">
        <f>(Table2[[#This Row],[Current Week High]]/Table2[[#This Row],[Close Price]])-1</f>
        <v>4.3374214777146314E-2</v>
      </c>
      <c r="AG597">
        <f>(Table2[[#This Row],[Close Price]]/Table2[[#This Row],[Current Month Low]])-1</f>
        <v>0.32658730158730154</v>
      </c>
      <c r="AH597">
        <f>(Table2[[#This Row],[Current Month High]]/Table2[[#This Row],[Close Price]])-1</f>
        <v>8.2859706850134662E-2</v>
      </c>
      <c r="AI597">
        <v>18.384684415195899</v>
      </c>
      <c r="AJ597">
        <v>41.293322062552797</v>
      </c>
      <c r="AK597" t="str">
        <f>IF(AND(Table2[[#This Row],[20D EMA]]&gt;Table2[[#This Row],[50D EMA]],Table2[[#This Row],[50D EMA]]&gt;Table2[[#This Row],[200D EMA]]),"Uptrend","Downtrend/NoTrend")</f>
        <v>Uptrend</v>
      </c>
      <c r="AL597">
        <v>0.24</v>
      </c>
      <c r="AM597" t="s">
        <v>3033</v>
      </c>
      <c r="AN597">
        <v>3.13</v>
      </c>
      <c r="AO597" t="s">
        <v>3033</v>
      </c>
      <c r="AP597">
        <v>-6.6759058675489999E-3</v>
      </c>
      <c r="AQ597">
        <f>(Table2[[#This Row],[Sharpe Ratio]]-AVERAGE(Table2[Sharpe Ratio]))/_xlfn.STDEV.P(Table2[Sharpe Ratio])</f>
        <v>-0.72287174325112391</v>
      </c>
      <c r="AR5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0.40390760714050167</v>
      </c>
      <c r="AS597">
        <f>_xlfn.RANK.AVG(Table2[[#This Row],[1Y Return vs Nifty Z-Score]],Table2[1Y Return vs Nifty Z-Score])</f>
        <v>532</v>
      </c>
      <c r="AT597">
        <f>_xlfn.RANK.AVG(Table2[[#This Row],[6M Return vs Nifty Z-Score]],Table2[6M Return vs Nifty Z-Score])</f>
        <v>584</v>
      </c>
      <c r="AU597">
        <f>_xlfn.RANK.AVG(Table2[[#This Row],[Sharpe Ratio Z-Score]],Table2[Sharpe Ratio Z-Score])</f>
        <v>564</v>
      </c>
      <c r="AV597">
        <f>(Table2[[#This Row],[Rank 1Y]]+Table2[[#This Row],[Rank 6M]]+Table2[[#This Row],[Rank Sharpe]])/3</f>
        <v>560</v>
      </c>
    </row>
    <row r="598" spans="1:48" x14ac:dyDescent="0.3">
      <c r="A598" t="s">
        <v>291</v>
      </c>
      <c r="B598" t="s">
        <v>292</v>
      </c>
      <c r="C598" t="s">
        <v>2988</v>
      </c>
      <c r="D598" t="s">
        <v>37</v>
      </c>
      <c r="E598">
        <v>86560.875566510003</v>
      </c>
      <c r="F598">
        <v>596.5</v>
      </c>
      <c r="G598">
        <v>-21.947700096950499</v>
      </c>
      <c r="H598">
        <f>(Table2[[#This Row],[1Y Return vs Nifty]]-AVERAGE(Table2[1Y Return vs Nifty]))/_xlfn.STDEV.P(Table2[1Y Return vs Nifty])</f>
        <v>-0.79234858069964165</v>
      </c>
      <c r="I598">
        <v>-0.77407074169434498</v>
      </c>
      <c r="J598">
        <f>(Table2[[#This Row],[1M Return vs Nifty]]-AVERAGE(Table2[1M Return vs Nifty]))/_xlfn.STDEV.P(Table2[1M Return vs Nifty])</f>
        <v>-0.33261708382712774</v>
      </c>
      <c r="K598">
        <v>2.5362577110472002</v>
      </c>
      <c r="L598">
        <f>(Table2[[#This Row],[6M Return vs Nifty]]-AVERAGE(Table2[6M Return vs Nifty]))/_xlfn.STDEV.P(Table2[6M Return vs Nifty])</f>
        <v>-0.30475989763679323</v>
      </c>
      <c r="M598">
        <v>-2.9287092953384701</v>
      </c>
      <c r="N598">
        <f>(Table2[[#This Row],[1W Return vs Nifty]]-AVERAGE(Table2[1W Return vs Nifty]))/_xlfn.STDEV.P(Table2[1W Return vs Nifty])</f>
        <v>-0.31071843271071303</v>
      </c>
      <c r="O598">
        <v>590.32000000000005</v>
      </c>
      <c r="P598">
        <v>582.84883922095605</v>
      </c>
      <c r="Q598">
        <v>556.72708590524496</v>
      </c>
      <c r="R598">
        <v>58.779396606522397</v>
      </c>
      <c r="S598">
        <f>(Table2[[#This Row],[Close Price]]-Table2[[#This Row],[20D EMA]])/Table2[[#This Row],[20D EMA]]</f>
        <v>1.0468898224691606E-2</v>
      </c>
      <c r="T598">
        <f>(Table2[[#This Row],[Close Price]]-Table2[[#This Row],[50D EMA]])/Table2[[#This Row],[50D EMA]]</f>
        <v>2.3421442851786892E-2</v>
      </c>
      <c r="U598">
        <f>(Table2[[#This Row],[Close Price]]-Table2[[#This Row],[200D EMA]])/Table2[[#This Row],[200D EMA]]</f>
        <v>7.1440594685785411E-2</v>
      </c>
      <c r="V598">
        <v>0.98876022192175494</v>
      </c>
      <c r="W598">
        <v>595.5</v>
      </c>
      <c r="X598">
        <v>617.75</v>
      </c>
      <c r="Y598">
        <v>593.45000000000005</v>
      </c>
      <c r="Z598">
        <v>617.75</v>
      </c>
      <c r="AA598">
        <v>515.45000000000005</v>
      </c>
      <c r="AB598">
        <v>622</v>
      </c>
      <c r="AC598">
        <f>(Table2[[#This Row],[Close Price]]/Table2[[#This Row],[Day Low]])-1</f>
        <v>1.6792611251048584E-3</v>
      </c>
      <c r="AD598">
        <f>(Table2[[#This Row],[Day High]]/Table2[[#This Row],[Close Price]])-1</f>
        <v>3.5624476110645453E-2</v>
      </c>
      <c r="AE598">
        <f>(Table2[[#This Row],[Close Price]]/Table2[[#This Row],[Current Week Low]])-1</f>
        <v>5.1394388743786212E-3</v>
      </c>
      <c r="AF598">
        <f>(Table2[[#This Row],[Current Week High]]/Table2[[#This Row],[Close Price]])-1</f>
        <v>3.5624476110645453E-2</v>
      </c>
      <c r="AG598">
        <f>(Table2[[#This Row],[Close Price]]/Table2[[#This Row],[Current Month Low]])-1</f>
        <v>0.15724124551362872</v>
      </c>
      <c r="AH598">
        <f>(Table2[[#This Row],[Current Month High]]/Table2[[#This Row],[Close Price]])-1</f>
        <v>4.2749371332774455E-2</v>
      </c>
      <c r="AI598">
        <v>7.43503772003353</v>
      </c>
      <c r="AJ598">
        <v>28.708598554320801</v>
      </c>
      <c r="AK598" t="str">
        <f>IF(AND(Table2[[#This Row],[20D EMA]]&gt;Table2[[#This Row],[50D EMA]],Table2[[#This Row],[50D EMA]]&gt;Table2[[#This Row],[200D EMA]]),"Uptrend","Downtrend/NoTrend")</f>
        <v>Uptrend</v>
      </c>
      <c r="AL598">
        <v>-0.11</v>
      </c>
      <c r="AM598" t="s">
        <v>3034</v>
      </c>
      <c r="AN598">
        <v>4.3899999999999997</v>
      </c>
      <c r="AO598" t="s">
        <v>3033</v>
      </c>
      <c r="AP598">
        <v>-6.3938482609358999E-2</v>
      </c>
      <c r="AQ598">
        <f>(Table2[[#This Row],[Sharpe Ratio]]-AVERAGE(Table2[Sharpe Ratio]))/_xlfn.STDEV.P(Table2[Sharpe Ratio])</f>
        <v>-1.3711502328051757</v>
      </c>
      <c r="AR5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-3.1115942276794515</v>
      </c>
      <c r="AS598">
        <f>_xlfn.RANK.AVG(Table2[[#This Row],[1Y Return vs Nifty Z-Score]],Table2[1Y Return vs Nifty Z-Score])</f>
        <v>619</v>
      </c>
      <c r="AT598">
        <f>_xlfn.RANK.AVG(Table2[[#This Row],[6M Return vs Nifty Z-Score]],Table2[6M Return vs Nifty Z-Score])</f>
        <v>404</v>
      </c>
      <c r="AU598">
        <f>_xlfn.RANK.AVG(Table2[[#This Row],[Sharpe Ratio Z-Score]],Table2[Sharpe Ratio Z-Score])</f>
        <v>659</v>
      </c>
      <c r="AV598">
        <f>(Table2[[#This Row],[Rank 1Y]]+Table2[[#This Row],[Rank 6M]]+Table2[[#This Row],[Rank Sharpe]])/3</f>
        <v>560.66666666666663</v>
      </c>
    </row>
    <row r="599" spans="1:48" x14ac:dyDescent="0.3">
      <c r="A599" t="s">
        <v>406</v>
      </c>
      <c r="B599" t="s">
        <v>407</v>
      </c>
      <c r="C599" t="s">
        <v>3002</v>
      </c>
      <c r="D599" t="s">
        <v>162</v>
      </c>
      <c r="E599">
        <v>57406.492291759998</v>
      </c>
      <c r="F599">
        <v>3775.95</v>
      </c>
      <c r="G599">
        <v>-29.644488122959601</v>
      </c>
      <c r="H599">
        <f>(Table2[[#This Row],[1Y Return vs Nifty]]-AVERAGE(Table2[1Y Return vs Nifty]))/_xlfn.STDEV.P(Table2[1Y Return vs Nifty])</f>
        <v>-0.88363337840723111</v>
      </c>
      <c r="I599">
        <v>0.49364307418419001</v>
      </c>
      <c r="J599">
        <f>(Table2[[#This Row],[1M Return vs Nifty]]-AVERAGE(Table2[1M Return vs Nifty]))/_xlfn.STDEV.P(Table2[1M Return vs Nifty])</f>
        <v>-0.21034976951523027</v>
      </c>
      <c r="K599">
        <v>-1.9321805751543599</v>
      </c>
      <c r="L599">
        <f>(Table2[[#This Row],[6M Return vs Nifty]]-AVERAGE(Table2[6M Return vs Nifty]))/_xlfn.STDEV.P(Table2[6M Return vs Nifty])</f>
        <v>-0.44029306506717336</v>
      </c>
      <c r="M599">
        <v>1.68298207731191</v>
      </c>
      <c r="N599">
        <f>(Table2[[#This Row],[1W Return vs Nifty]]-AVERAGE(Table2[1W Return vs Nifty]))/_xlfn.STDEV.P(Table2[1W Return vs Nifty])</f>
        <v>0.7050261659110848</v>
      </c>
      <c r="O599">
        <v>3690.73</v>
      </c>
      <c r="P599">
        <v>3667.7723390884398</v>
      </c>
      <c r="Q599">
        <v>3596.6596412365502</v>
      </c>
      <c r="R599">
        <v>69.750072447433794</v>
      </c>
      <c r="S599">
        <f>(Table2[[#This Row],[Close Price]]-Table2[[#This Row],[20D EMA]])/Table2[[#This Row],[20D EMA]]</f>
        <v>2.3090282952153044E-2</v>
      </c>
      <c r="T599">
        <f>(Table2[[#This Row],[Close Price]]-Table2[[#This Row],[50D EMA]])/Table2[[#This Row],[50D EMA]]</f>
        <v>2.9494104570962996E-2</v>
      </c>
      <c r="U599">
        <f>(Table2[[#This Row],[Close Price]]-Table2[[#This Row],[200D EMA]])/Table2[[#This Row],[200D EMA]]</f>
        <v>4.9849131318360905E-2</v>
      </c>
      <c r="V599">
        <v>0.90876094576201705</v>
      </c>
      <c r="W599">
        <v>3755.55</v>
      </c>
      <c r="X599">
        <v>3795</v>
      </c>
      <c r="Y599">
        <v>3684.95</v>
      </c>
      <c r="Z599">
        <v>3825</v>
      </c>
      <c r="AA599">
        <v>3441.05</v>
      </c>
      <c r="AB599">
        <v>3825</v>
      </c>
      <c r="AC599">
        <f>(Table2[[#This Row],[Close Price]]/Table2[[#This Row],[Day Low]])-1</f>
        <v>5.431960698166538E-3</v>
      </c>
      <c r="AD599">
        <f>(Table2[[#This Row],[Day High]]/Table2[[#This Row],[Close Price]])-1</f>
        <v>5.0450879911017044E-3</v>
      </c>
      <c r="AE599">
        <f>(Table2[[#This Row],[Close Price]]/Table2[[#This Row],[Current Week Low]])-1</f>
        <v>2.4695043352013002E-2</v>
      </c>
      <c r="AF599">
        <f>(Table2[[#This Row],[Current Week High]]/Table2[[#This Row],[Close Price]])-1</f>
        <v>1.2990108449529414E-2</v>
      </c>
      <c r="AG599">
        <f>(Table2[[#This Row],[Close Price]]/Table2[[#This Row],[Current Month Low]])-1</f>
        <v>9.7324944421034232E-2</v>
      </c>
      <c r="AH599">
        <f>(Table2[[#This Row],[Current Month High]]/Table2[[#This Row],[Close Price]])-1</f>
        <v>1.2990108449529414E-2</v>
      </c>
      <c r="AI599">
        <v>6.9929421734927697</v>
      </c>
      <c r="AJ599">
        <v>17.265527950310499</v>
      </c>
      <c r="AK599" t="str">
        <f>IF(AND(Table2[[#This Row],[20D EMA]]&gt;Table2[[#This Row],[50D EMA]],Table2[[#This Row],[50D EMA]]&gt;Table2[[#This Row],[200D EMA]]),"Uptrend","Downtrend/NoTrend")</f>
        <v>Uptrend</v>
      </c>
      <c r="AL599">
        <v>-0.06</v>
      </c>
      <c r="AM599" t="s">
        <v>3034</v>
      </c>
      <c r="AN599">
        <v>3.66</v>
      </c>
      <c r="AO599" t="s">
        <v>3033</v>
      </c>
      <c r="AP599">
        <v>-1.4880298949239E-2</v>
      </c>
      <c r="AQ599">
        <f>(Table2[[#This Row],[Sharpe Ratio]]-AVERAGE(Table2[Sharpe Ratio]))/_xlfn.STDEV.P(Table2[Sharpe Ratio])</f>
        <v>-0.81575494651120806</v>
      </c>
      <c r="AR5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-1.6450049935897579</v>
      </c>
      <c r="AS599">
        <f>_xlfn.RANK.AVG(Table2[[#This Row],[1Y Return vs Nifty Z-Score]],Table2[1Y Return vs Nifty Z-Score])</f>
        <v>653</v>
      </c>
      <c r="AT599">
        <f>_xlfn.RANK.AVG(Table2[[#This Row],[6M Return vs Nifty Z-Score]],Table2[6M Return vs Nifty Z-Score])</f>
        <v>446</v>
      </c>
      <c r="AU599">
        <f>_xlfn.RANK.AVG(Table2[[#This Row],[Sharpe Ratio Z-Score]],Table2[Sharpe Ratio Z-Score])</f>
        <v>586</v>
      </c>
      <c r="AV599">
        <f>(Table2[[#This Row],[Rank 1Y]]+Table2[[#This Row],[Rank 6M]]+Table2[[#This Row],[Rank Sharpe]])/3</f>
        <v>561.66666666666663</v>
      </c>
    </row>
    <row r="600" spans="1:48" x14ac:dyDescent="0.3">
      <c r="A600" t="s">
        <v>990</v>
      </c>
      <c r="B600" t="s">
        <v>991</v>
      </c>
      <c r="C600" t="s">
        <v>2995</v>
      </c>
      <c r="D600" t="s">
        <v>83</v>
      </c>
      <c r="E600">
        <v>13296.62682014</v>
      </c>
      <c r="F600">
        <v>636.75</v>
      </c>
      <c r="G600">
        <v>-32.013607164868297</v>
      </c>
      <c r="H600">
        <f>(Table2[[#This Row],[1Y Return vs Nifty]]-AVERAGE(Table2[1Y Return vs Nifty]))/_xlfn.STDEV.P(Table2[1Y Return vs Nifty])</f>
        <v>-0.91173140472093883</v>
      </c>
      <c r="I600">
        <v>-9.3427657864274796</v>
      </c>
      <c r="J600">
        <f>(Table2[[#This Row],[1M Return vs Nifty]]-AVERAGE(Table2[1M Return vs Nifty]))/_xlfn.STDEV.P(Table2[1M Return vs Nifty])</f>
        <v>-1.159042825311329</v>
      </c>
      <c r="K600">
        <v>-31.891422924307701</v>
      </c>
      <c r="L600">
        <f>(Table2[[#This Row],[6M Return vs Nifty]]-AVERAGE(Table2[6M Return vs Nifty]))/_xlfn.STDEV.P(Table2[6M Return vs Nifty])</f>
        <v>-1.3489933199042556</v>
      </c>
      <c r="M600">
        <v>-8.3164635390653103</v>
      </c>
      <c r="N600">
        <f>(Table2[[#This Row],[1W Return vs Nifty]]-AVERAGE(Table2[1W Return vs Nifty]))/_xlfn.STDEV.P(Table2[1W Return vs Nifty])</f>
        <v>-1.4973941725970241</v>
      </c>
      <c r="O600">
        <v>664.68</v>
      </c>
      <c r="P600">
        <v>656.06857308696601</v>
      </c>
      <c r="Q600">
        <v>665.43298997607098</v>
      </c>
      <c r="R600">
        <v>35.135213863547598</v>
      </c>
      <c r="S600">
        <f>(Table2[[#This Row],[Close Price]]-Table2[[#This Row],[20D EMA]])/Table2[[#This Row],[20D EMA]]</f>
        <v>-4.2020220256363892E-2</v>
      </c>
      <c r="T600">
        <f>(Table2[[#This Row],[Close Price]]-Table2[[#This Row],[50D EMA]])/Table2[[#This Row],[50D EMA]]</f>
        <v>-2.9445966289876249E-2</v>
      </c>
      <c r="U600">
        <f>(Table2[[#This Row],[Close Price]]-Table2[[#This Row],[200D EMA]])/Table2[[#This Row],[200D EMA]]</f>
        <v>-4.3104250026892152E-2</v>
      </c>
      <c r="V600">
        <v>0.75366568557465197</v>
      </c>
      <c r="W600">
        <v>634.29999999999995</v>
      </c>
      <c r="X600">
        <v>661.45</v>
      </c>
      <c r="Y600">
        <v>634.29999999999995</v>
      </c>
      <c r="Z600">
        <v>680.5</v>
      </c>
      <c r="AA600">
        <v>634.29999999999995</v>
      </c>
      <c r="AB600">
        <v>730</v>
      </c>
      <c r="AC600">
        <f>(Table2[[#This Row],[Close Price]]/Table2[[#This Row],[Day Low]])-1</f>
        <v>3.8625256187925228E-3</v>
      </c>
      <c r="AD600">
        <f>(Table2[[#This Row],[Day High]]/Table2[[#This Row],[Close Price]])-1</f>
        <v>3.8790734197094778E-2</v>
      </c>
      <c r="AE600">
        <f>(Table2[[#This Row],[Close Price]]/Table2[[#This Row],[Current Week Low]])-1</f>
        <v>3.8625256187925228E-3</v>
      </c>
      <c r="AF600">
        <f>(Table2[[#This Row],[Current Week High]]/Table2[[#This Row],[Close Price]])-1</f>
        <v>6.8708284255987406E-2</v>
      </c>
      <c r="AG600">
        <f>(Table2[[#This Row],[Close Price]]/Table2[[#This Row],[Current Month Low]])-1</f>
        <v>3.8625256187925228E-3</v>
      </c>
      <c r="AH600">
        <f>(Table2[[#This Row],[Current Month High]]/Table2[[#This Row],[Close Price]])-1</f>
        <v>0.14644680015704759</v>
      </c>
      <c r="AI600">
        <v>29.407145661562598</v>
      </c>
      <c r="AJ600">
        <v>26.276648487853201</v>
      </c>
      <c r="AK600" t="str">
        <f>IF(AND(Table2[[#This Row],[20D EMA]]&gt;Table2[[#This Row],[50D EMA]],Table2[[#This Row],[50D EMA]]&gt;Table2[[#This Row],[200D EMA]]),"Uptrend","Downtrend/NoTrend")</f>
        <v>Downtrend/NoTrend</v>
      </c>
      <c r="AL600">
        <v>-0.03</v>
      </c>
      <c r="AM600" t="s">
        <v>3034</v>
      </c>
      <c r="AN600">
        <v>-5.63</v>
      </c>
      <c r="AO600" t="s">
        <v>3034</v>
      </c>
      <c r="AP600">
        <v>5.9889736777077998E-2</v>
      </c>
      <c r="AQ600">
        <f>(Table2[[#This Row],[Sharpe Ratio]]-AVERAGE(Table2[Sharpe Ratio]))/_xlfn.STDEV.P(Table2[Sharpe Ratio])</f>
        <v>3.0728194530675941E-2</v>
      </c>
      <c r="AR6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0">
        <f>_xlfn.RANK.AVG(Table2[[#This Row],[1Y Return vs Nifty Z-Score]],Table2[1Y Return vs Nifty Z-Score])</f>
        <v>661</v>
      </c>
      <c r="AT600">
        <f>_xlfn.RANK.AVG(Table2[[#This Row],[6M Return vs Nifty Z-Score]],Table2[6M Return vs Nifty Z-Score])</f>
        <v>702</v>
      </c>
      <c r="AU600">
        <f>_xlfn.RANK.AVG(Table2[[#This Row],[Sharpe Ratio Z-Score]],Table2[Sharpe Ratio Z-Score])</f>
        <v>327</v>
      </c>
      <c r="AV600">
        <f>(Table2[[#This Row],[Rank 1Y]]+Table2[[#This Row],[Rank 6M]]+Table2[[#This Row],[Rank Sharpe]])/3</f>
        <v>563.33333333333337</v>
      </c>
    </row>
    <row r="601" spans="1:48" x14ac:dyDescent="0.3">
      <c r="A601" t="s">
        <v>1998</v>
      </c>
      <c r="B601" t="s">
        <v>1999</v>
      </c>
      <c r="C601" t="s">
        <v>2994</v>
      </c>
      <c r="D601" t="s">
        <v>62</v>
      </c>
      <c r="E601">
        <v>2980.1075339250001</v>
      </c>
      <c r="F601">
        <v>120.06</v>
      </c>
      <c r="G601">
        <v>6.5945658381103698</v>
      </c>
      <c r="H601">
        <f>(Table2[[#This Row],[1Y Return vs Nifty]]-AVERAGE(Table2[1Y Return vs Nifty]))/_xlfn.STDEV.P(Table2[1Y Return vs Nifty])</f>
        <v>-0.45383399991687978</v>
      </c>
      <c r="I601">
        <v>4.8014068533363199</v>
      </c>
      <c r="J601">
        <f>(Table2[[#This Row],[1M Return vs Nifty]]-AVERAGE(Table2[1M Return vs Nifty]))/_xlfn.STDEV.P(Table2[1M Return vs Nifty])</f>
        <v>0.20512153115998927</v>
      </c>
      <c r="K601">
        <v>-10.388183506930201</v>
      </c>
      <c r="L601">
        <f>(Table2[[#This Row],[6M Return vs Nifty]]-AVERAGE(Table2[6M Return vs Nifty]))/_xlfn.STDEV.P(Table2[6M Return vs Nifty])</f>
        <v>-0.69677391760198293</v>
      </c>
      <c r="M601">
        <v>-4.4132704002202896</v>
      </c>
      <c r="N601">
        <f>(Table2[[#This Row],[1W Return vs Nifty]]-AVERAGE(Table2[1W Return vs Nifty]))/_xlfn.STDEV.P(Table2[1W Return vs Nifty])</f>
        <v>-0.63769931711041927</v>
      </c>
      <c r="O601">
        <v>118.34</v>
      </c>
      <c r="P601">
        <v>118.249375779403</v>
      </c>
      <c r="Q601">
        <v>115.60608405894401</v>
      </c>
      <c r="R601">
        <v>51.700513338914597</v>
      </c>
      <c r="S601">
        <f>(Table2[[#This Row],[Close Price]]-Table2[[#This Row],[20D EMA]])/Table2[[#This Row],[20D EMA]]</f>
        <v>1.4534392428595562E-2</v>
      </c>
      <c r="T601">
        <f>(Table2[[#This Row],[Close Price]]-Table2[[#This Row],[50D EMA]])/Table2[[#This Row],[50D EMA]]</f>
        <v>1.5311913561174043E-2</v>
      </c>
      <c r="U601">
        <f>(Table2[[#This Row],[Close Price]]-Table2[[#This Row],[200D EMA]])/Table2[[#This Row],[200D EMA]]</f>
        <v>3.8526656942943251E-2</v>
      </c>
      <c r="V601">
        <v>0.87123924647919104</v>
      </c>
      <c r="W601">
        <v>118.26</v>
      </c>
      <c r="X601">
        <v>123</v>
      </c>
      <c r="Y601">
        <v>116.9</v>
      </c>
      <c r="Z601">
        <v>123</v>
      </c>
      <c r="AA601">
        <v>92.05</v>
      </c>
      <c r="AB601">
        <v>127.55</v>
      </c>
      <c r="AC601">
        <f>(Table2[[#This Row],[Close Price]]/Table2[[#This Row],[Day Low]])-1</f>
        <v>1.522070015220689E-2</v>
      </c>
      <c r="AD601">
        <f>(Table2[[#This Row],[Day High]]/Table2[[#This Row],[Close Price]])-1</f>
        <v>2.4487756121938986E-2</v>
      </c>
      <c r="AE601">
        <f>(Table2[[#This Row],[Close Price]]/Table2[[#This Row],[Current Week Low]])-1</f>
        <v>2.7031650983746713E-2</v>
      </c>
      <c r="AF601">
        <f>(Table2[[#This Row],[Current Week High]]/Table2[[#This Row],[Close Price]])-1</f>
        <v>2.4487756121938986E-2</v>
      </c>
      <c r="AG601">
        <f>(Table2[[#This Row],[Close Price]]/Table2[[#This Row],[Current Month Low]])-1</f>
        <v>0.3042911461162412</v>
      </c>
      <c r="AH601">
        <f>(Table2[[#This Row],[Current Month High]]/Table2[[#This Row],[Close Price]])-1</f>
        <v>6.238547392970184E-2</v>
      </c>
      <c r="AI601">
        <v>29.5185740463101</v>
      </c>
      <c r="AJ601">
        <v>38.9583333333333</v>
      </c>
      <c r="AK601" t="str">
        <f>IF(AND(Table2[[#This Row],[20D EMA]]&gt;Table2[[#This Row],[50D EMA]],Table2[[#This Row],[50D EMA]]&gt;Table2[[#This Row],[200D EMA]]),"Uptrend","Downtrend/NoTrend")</f>
        <v>Uptrend</v>
      </c>
      <c r="AL601">
        <v>-0.11</v>
      </c>
      <c r="AM601" t="s">
        <v>3034</v>
      </c>
      <c r="AN601">
        <v>-0.24</v>
      </c>
      <c r="AO601" t="s">
        <v>3034</v>
      </c>
      <c r="AP601">
        <v>-9.3885991550387002E-2</v>
      </c>
      <c r="AQ601">
        <f>(Table2[[#This Row],[Sharpe Ratio]]-AVERAGE(Table2[Sharpe Ratio]))/_xlfn.STDEV.P(Table2[Sharpe Ratio])</f>
        <v>-1.7101906142698959</v>
      </c>
      <c r="AR6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-3.2933763177391886</v>
      </c>
      <c r="AS601">
        <f>_xlfn.RANK.AVG(Table2[[#This Row],[1Y Return vs Nifty Z-Score]],Table2[1Y Return vs Nifty Z-Score])</f>
        <v>455</v>
      </c>
      <c r="AT601">
        <f>_xlfn.RANK.AVG(Table2[[#This Row],[6M Return vs Nifty Z-Score]],Table2[6M Return vs Nifty Z-Score])</f>
        <v>543</v>
      </c>
      <c r="AU601">
        <f>_xlfn.RANK.AVG(Table2[[#This Row],[Sharpe Ratio Z-Score]],Table2[Sharpe Ratio Z-Score])</f>
        <v>694</v>
      </c>
      <c r="AV601">
        <f>(Table2[[#This Row],[Rank 1Y]]+Table2[[#This Row],[Rank 6M]]+Table2[[#This Row],[Rank Sharpe]])/3</f>
        <v>564</v>
      </c>
    </row>
    <row r="602" spans="1:48" x14ac:dyDescent="0.3">
      <c r="A602" t="s">
        <v>115</v>
      </c>
      <c r="B602" t="s">
        <v>116</v>
      </c>
      <c r="C602" t="s">
        <v>2988</v>
      </c>
      <c r="D602" t="s">
        <v>37</v>
      </c>
      <c r="E602">
        <v>255531.92739542999</v>
      </c>
      <c r="F602">
        <v>1600.25</v>
      </c>
      <c r="G602">
        <v>-21.551686392552298</v>
      </c>
      <c r="H602">
        <f>(Table2[[#This Row],[1Y Return vs Nifty]]-AVERAGE(Table2[1Y Return vs Nifty]))/_xlfn.STDEV.P(Table2[1Y Return vs Nifty])</f>
        <v>-0.78765181228491277</v>
      </c>
      <c r="I602">
        <v>-4.0741241577087104</v>
      </c>
      <c r="J602">
        <f>(Table2[[#This Row],[1M Return vs Nifty]]-AVERAGE(Table2[1M Return vs Nifty]))/_xlfn.STDEV.P(Table2[1M Return vs Nifty])</f>
        <v>-0.65089764779042147</v>
      </c>
      <c r="K602">
        <v>-14.0594511761034</v>
      </c>
      <c r="L602">
        <f>(Table2[[#This Row],[6M Return vs Nifty]]-AVERAGE(Table2[6M Return vs Nifty]))/_xlfn.STDEV.P(Table2[6M Return vs Nifty])</f>
        <v>-0.8081279307533572</v>
      </c>
      <c r="M602">
        <v>-0.82841889766974297</v>
      </c>
      <c r="N602">
        <f>(Table2[[#This Row],[1W Return vs Nifty]]-AVERAGE(Table2[1W Return vs Nifty]))/_xlfn.STDEV.P(Table2[1W Return vs Nifty])</f>
        <v>0.15187944181773297</v>
      </c>
      <c r="O602">
        <v>1581.77</v>
      </c>
      <c r="P602">
        <v>1587.6284372940499</v>
      </c>
      <c r="Q602">
        <v>1588.42503288782</v>
      </c>
      <c r="R602">
        <v>63.126282823103701</v>
      </c>
      <c r="S602">
        <f>(Table2[[#This Row],[Close Price]]-Table2[[#This Row],[20D EMA]])/Table2[[#This Row],[20D EMA]]</f>
        <v>1.1683114485671126E-2</v>
      </c>
      <c r="T602">
        <f>(Table2[[#This Row],[Close Price]]-Table2[[#This Row],[50D EMA]])/Table2[[#This Row],[50D EMA]]</f>
        <v>7.9499474873744487E-3</v>
      </c>
      <c r="U602">
        <f>(Table2[[#This Row],[Close Price]]-Table2[[#This Row],[200D EMA]])/Table2[[#This Row],[200D EMA]]</f>
        <v>7.4444603096450743E-3</v>
      </c>
      <c r="V602">
        <v>1.0377849341505201</v>
      </c>
      <c r="W602">
        <v>1593.75</v>
      </c>
      <c r="X602">
        <v>1616.5</v>
      </c>
      <c r="Y602">
        <v>1561</v>
      </c>
      <c r="Z602">
        <v>1616.5</v>
      </c>
      <c r="AA602">
        <v>1419.05</v>
      </c>
      <c r="AB602">
        <v>1616.5</v>
      </c>
      <c r="AC602">
        <f>(Table2[[#This Row],[Close Price]]/Table2[[#This Row],[Day Low]])-1</f>
        <v>4.0784313725490406E-3</v>
      </c>
      <c r="AD602">
        <f>(Table2[[#This Row],[Day High]]/Table2[[#This Row],[Close Price]])-1</f>
        <v>1.0154663333854064E-2</v>
      </c>
      <c r="AE602">
        <f>(Table2[[#This Row],[Close Price]]/Table2[[#This Row],[Current Week Low]])-1</f>
        <v>2.514413837283791E-2</v>
      </c>
      <c r="AF602">
        <f>(Table2[[#This Row],[Current Week High]]/Table2[[#This Row],[Close Price]])-1</f>
        <v>1.0154663333854064E-2</v>
      </c>
      <c r="AG602">
        <f>(Table2[[#This Row],[Close Price]]/Table2[[#This Row],[Current Month Low]])-1</f>
        <v>0.12769106092103866</v>
      </c>
      <c r="AH602">
        <f>(Table2[[#This Row],[Current Month High]]/Table2[[#This Row],[Close Price]])-1</f>
        <v>1.0154663333854064E-2</v>
      </c>
      <c r="AI602">
        <v>8.7955007030151506</v>
      </c>
      <c r="AJ602">
        <v>12.769106092103801</v>
      </c>
      <c r="AK602" t="str">
        <f>IF(AND(Table2[[#This Row],[20D EMA]]&gt;Table2[[#This Row],[50D EMA]],Table2[[#This Row],[50D EMA]]&gt;Table2[[#This Row],[200D EMA]]),"Uptrend","Downtrend/NoTrend")</f>
        <v>Downtrend/NoTrend</v>
      </c>
      <c r="AL602">
        <v>-0.12</v>
      </c>
      <c r="AM602" t="s">
        <v>3034</v>
      </c>
      <c r="AN602">
        <v>2.08</v>
      </c>
      <c r="AO602" t="s">
        <v>3033</v>
      </c>
      <c r="AP602">
        <v>3.9468103902790003E-3</v>
      </c>
      <c r="AQ602">
        <f>(Table2[[#This Row],[Sharpe Ratio]]-AVERAGE(Table2[Sharpe Ratio]))/_xlfn.STDEV.P(Table2[Sharpe Ratio])</f>
        <v>-0.60261032921039193</v>
      </c>
      <c r="AR6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2">
        <f>_xlfn.RANK.AVG(Table2[[#This Row],[1Y Return vs Nifty Z-Score]],Table2[1Y Return vs Nifty Z-Score])</f>
        <v>616</v>
      </c>
      <c r="AT602">
        <f>_xlfn.RANK.AVG(Table2[[#This Row],[6M Return vs Nifty Z-Score]],Table2[6M Return vs Nifty Z-Score])</f>
        <v>585</v>
      </c>
      <c r="AU602">
        <f>_xlfn.RANK.AVG(Table2[[#This Row],[Sharpe Ratio Z-Score]],Table2[Sharpe Ratio Z-Score])</f>
        <v>494</v>
      </c>
      <c r="AV602">
        <f>(Table2[[#This Row],[Rank 1Y]]+Table2[[#This Row],[Rank 6M]]+Table2[[#This Row],[Rank Sharpe]])/3</f>
        <v>565</v>
      </c>
    </row>
    <row r="603" spans="1:48" x14ac:dyDescent="0.3">
      <c r="A603" t="s">
        <v>117</v>
      </c>
      <c r="B603" t="s">
        <v>118</v>
      </c>
      <c r="C603" t="s">
        <v>2990</v>
      </c>
      <c r="D603" t="s">
        <v>119</v>
      </c>
      <c r="E603">
        <v>242528.9128122</v>
      </c>
      <c r="F603">
        <v>2534.25</v>
      </c>
      <c r="G603">
        <v>-15.718393527239799</v>
      </c>
      <c r="H603">
        <f>(Table2[[#This Row],[1Y Return vs Nifty]]-AVERAGE(Table2[1Y Return vs Nifty]))/_xlfn.STDEV.P(Table2[1Y Return vs Nifty])</f>
        <v>-0.71846828308029209</v>
      </c>
      <c r="I603">
        <v>-2.3000055978396801</v>
      </c>
      <c r="J603">
        <f>(Table2[[#This Row],[1M Return vs Nifty]]-AVERAGE(Table2[1M Return vs Nifty]))/_xlfn.STDEV.P(Table2[1M Return vs Nifty])</f>
        <v>-0.47978906723452314</v>
      </c>
      <c r="K603">
        <v>-12.180239127845301</v>
      </c>
      <c r="L603">
        <f>(Table2[[#This Row],[6M Return vs Nifty]]-AVERAGE(Table2[6M Return vs Nifty]))/_xlfn.STDEV.P(Table2[6M Return vs Nifty])</f>
        <v>-0.75112914396016206</v>
      </c>
      <c r="M603">
        <v>-2.85709128590074</v>
      </c>
      <c r="N603">
        <f>(Table2[[#This Row],[1W Return vs Nifty]]-AVERAGE(Table2[1W Return vs Nifty]))/_xlfn.STDEV.P(Table2[1W Return vs Nifty])</f>
        <v>-0.29494426215761904</v>
      </c>
      <c r="O603">
        <v>2510.64</v>
      </c>
      <c r="P603">
        <v>2504.4493772584701</v>
      </c>
      <c r="Q603">
        <v>2443.9111494772901</v>
      </c>
      <c r="R603">
        <v>50.223593756657898</v>
      </c>
      <c r="S603">
        <f>(Table2[[#This Row],[Close Price]]-Table2[[#This Row],[20D EMA]])/Table2[[#This Row],[20D EMA]]</f>
        <v>9.4039766752701016E-3</v>
      </c>
      <c r="T603">
        <f>(Table2[[#This Row],[Close Price]]-Table2[[#This Row],[50D EMA]])/Table2[[#This Row],[50D EMA]]</f>
        <v>1.1899071712981294E-2</v>
      </c>
      <c r="U603">
        <f>(Table2[[#This Row],[Close Price]]-Table2[[#This Row],[200D EMA]])/Table2[[#This Row],[200D EMA]]</f>
        <v>3.6964866968274113E-2</v>
      </c>
      <c r="V603">
        <v>0.64896681715563898</v>
      </c>
      <c r="W603">
        <v>2507.4499999999998</v>
      </c>
      <c r="X603">
        <v>2547</v>
      </c>
      <c r="Y603">
        <v>2484.5</v>
      </c>
      <c r="Z603">
        <v>2547</v>
      </c>
      <c r="AA603">
        <v>2327.4499999999998</v>
      </c>
      <c r="AB603">
        <v>2614.4499999999998</v>
      </c>
      <c r="AC603">
        <f>(Table2[[#This Row],[Close Price]]/Table2[[#This Row],[Day Low]])-1</f>
        <v>1.0688149315041251E-2</v>
      </c>
      <c r="AD603">
        <f>(Table2[[#This Row],[Day High]]/Table2[[#This Row],[Close Price]])-1</f>
        <v>5.0310742823320709E-3</v>
      </c>
      <c r="AE603">
        <f>(Table2[[#This Row],[Close Price]]/Table2[[#This Row],[Current Week Low]])-1</f>
        <v>2.0024149728315566E-2</v>
      </c>
      <c r="AF603">
        <f>(Table2[[#This Row],[Current Week High]]/Table2[[#This Row],[Close Price]])-1</f>
        <v>5.0310742823320709E-3</v>
      </c>
      <c r="AG603">
        <f>(Table2[[#This Row],[Close Price]]/Table2[[#This Row],[Current Month Low]])-1</f>
        <v>8.8852606930331479E-2</v>
      </c>
      <c r="AH603">
        <f>(Table2[[#This Row],[Current Month High]]/Table2[[#This Row],[Close Price]])-1</f>
        <v>3.1646443721021988E-2</v>
      </c>
      <c r="AI603">
        <v>9.2749334122521603</v>
      </c>
      <c r="AJ603">
        <v>18.1468531468531</v>
      </c>
      <c r="AK603" t="str">
        <f>IF(AND(Table2[[#This Row],[20D EMA]]&gt;Table2[[#This Row],[50D EMA]],Table2[[#This Row],[50D EMA]]&gt;Table2[[#This Row],[200D EMA]]),"Uptrend","Downtrend/NoTrend")</f>
        <v>Uptrend</v>
      </c>
      <c r="AL603">
        <v>-0.06</v>
      </c>
      <c r="AM603" t="s">
        <v>3034</v>
      </c>
      <c r="AN603">
        <v>1.27</v>
      </c>
      <c r="AO603" t="s">
        <v>3033</v>
      </c>
      <c r="AP603">
        <v>-2.8246091910750001E-3</v>
      </c>
      <c r="AQ603">
        <f>(Table2[[#This Row],[Sharpe Ratio]]-AVERAGE(Table2[Sharpe Ratio]))/_xlfn.STDEV.P(Table2[Sharpe Ratio])</f>
        <v>-0.67927061779869313</v>
      </c>
      <c r="AR6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-2.9236013742312892</v>
      </c>
      <c r="AS603">
        <f>_xlfn.RANK.AVG(Table2[[#This Row],[1Y Return vs Nifty Z-Score]],Table2[1Y Return vs Nifty Z-Score])</f>
        <v>587</v>
      </c>
      <c r="AT603">
        <f>_xlfn.RANK.AVG(Table2[[#This Row],[6M Return vs Nifty Z-Score]],Table2[6M Return vs Nifty Z-Score])</f>
        <v>564</v>
      </c>
      <c r="AU603">
        <f>_xlfn.RANK.AVG(Table2[[#This Row],[Sharpe Ratio Z-Score]],Table2[Sharpe Ratio Z-Score])</f>
        <v>550</v>
      </c>
      <c r="AV603">
        <f>(Table2[[#This Row],[Rank 1Y]]+Table2[[#This Row],[Rank 6M]]+Table2[[#This Row],[Rank Sharpe]])/3</f>
        <v>567</v>
      </c>
    </row>
    <row r="604" spans="1:48" x14ac:dyDescent="0.3">
      <c r="A604" t="s">
        <v>1240</v>
      </c>
      <c r="B604" t="s">
        <v>1241</v>
      </c>
      <c r="C604" t="s">
        <v>2988</v>
      </c>
      <c r="D604" t="s">
        <v>24</v>
      </c>
      <c r="E604">
        <v>8741.0081577319997</v>
      </c>
      <c r="F604">
        <v>43.89</v>
      </c>
      <c r="G604">
        <v>-11.2816380320763</v>
      </c>
      <c r="H604">
        <f>(Table2[[#This Row],[1Y Return vs Nifty]]-AVERAGE(Table2[1Y Return vs Nifty]))/_xlfn.STDEV.P(Table2[1Y Return vs Nifty])</f>
        <v>-0.66584784888288073</v>
      </c>
      <c r="I604">
        <v>-18.631697777881499</v>
      </c>
      <c r="J604">
        <f>(Table2[[#This Row],[1M Return vs Nifty]]-AVERAGE(Table2[1M Return vs Nifty]))/_xlfn.STDEV.P(Table2[1M Return vs Nifty])</f>
        <v>-2.0549333277224564</v>
      </c>
      <c r="K604">
        <v>-34.456199840744198</v>
      </c>
      <c r="L604">
        <f>(Table2[[#This Row],[6M Return vs Nifty]]-AVERAGE(Table2[6M Return vs Nifty]))/_xlfn.STDEV.P(Table2[6M Return vs Nifty])</f>
        <v>-1.4267861228865373</v>
      </c>
      <c r="M604">
        <v>-11.864900409007999</v>
      </c>
      <c r="N604">
        <f>(Table2[[#This Row],[1W Return vs Nifty]]-AVERAGE(Table2[1W Return vs Nifty]))/_xlfn.STDEV.P(Table2[1W Return vs Nifty])</f>
        <v>-2.2789524541355606</v>
      </c>
      <c r="O604">
        <v>48.64</v>
      </c>
      <c r="P604">
        <v>50.481360614836603</v>
      </c>
      <c r="Q604">
        <v>50.319947525483897</v>
      </c>
      <c r="R604">
        <v>21.8060993705529</v>
      </c>
      <c r="S604">
        <f>(Table2[[#This Row],[Close Price]]-Table2[[#This Row],[20D EMA]])/Table2[[#This Row],[20D EMA]]</f>
        <v>-9.765625E-2</v>
      </c>
      <c r="T604">
        <f>(Table2[[#This Row],[Close Price]]-Table2[[#This Row],[50D EMA]])/Table2[[#This Row],[50D EMA]]</f>
        <v>-0.13057018540224102</v>
      </c>
      <c r="U604">
        <f>(Table2[[#This Row],[Close Price]]-Table2[[#This Row],[200D EMA]])/Table2[[#This Row],[200D EMA]]</f>
        <v>-0.12778128439477271</v>
      </c>
      <c r="V604">
        <v>2.2251921265732202</v>
      </c>
      <c r="W604">
        <v>43.81</v>
      </c>
      <c r="X604">
        <v>45</v>
      </c>
      <c r="Y604">
        <v>43.81</v>
      </c>
      <c r="Z604">
        <v>47</v>
      </c>
      <c r="AA604">
        <v>40</v>
      </c>
      <c r="AB604">
        <v>52</v>
      </c>
      <c r="AC604">
        <f>(Table2[[#This Row],[Close Price]]/Table2[[#This Row],[Day Low]])-1</f>
        <v>1.8260671079661783E-3</v>
      </c>
      <c r="AD604">
        <f>(Table2[[#This Row],[Day High]]/Table2[[#This Row],[Close Price]])-1</f>
        <v>2.5290498974709585E-2</v>
      </c>
      <c r="AE604">
        <f>(Table2[[#This Row],[Close Price]]/Table2[[#This Row],[Current Week Low]])-1</f>
        <v>1.8260671079661783E-3</v>
      </c>
      <c r="AF604">
        <f>(Table2[[#This Row],[Current Week High]]/Table2[[#This Row],[Close Price]])-1</f>
        <v>7.0858965595807621E-2</v>
      </c>
      <c r="AG604">
        <f>(Table2[[#This Row],[Close Price]]/Table2[[#This Row],[Current Month Low]])-1</f>
        <v>9.7250000000000059E-2</v>
      </c>
      <c r="AH604">
        <f>(Table2[[#This Row],[Current Month High]]/Table2[[#This Row],[Close Price]])-1</f>
        <v>0.18478013214855316</v>
      </c>
      <c r="AI604">
        <v>43.540669856459303</v>
      </c>
      <c r="AJ604">
        <v>18.301886792452802</v>
      </c>
      <c r="AK604" t="str">
        <f>IF(AND(Table2[[#This Row],[20D EMA]]&gt;Table2[[#This Row],[50D EMA]],Table2[[#This Row],[50D EMA]]&gt;Table2[[#This Row],[200D EMA]]),"Uptrend","Downtrend/NoTrend")</f>
        <v>Downtrend/NoTrend</v>
      </c>
      <c r="AL604">
        <v>-0.27</v>
      </c>
      <c r="AM604" t="s">
        <v>3034</v>
      </c>
      <c r="AN604">
        <v>-11.51</v>
      </c>
      <c r="AO604" t="s">
        <v>3034</v>
      </c>
      <c r="AP604">
        <v>2.7514967705703001E-2</v>
      </c>
      <c r="AQ604">
        <f>(Table2[[#This Row],[Sharpe Ratio]]-AVERAGE(Table2[Sharpe Ratio]))/_xlfn.STDEV.P(Table2[Sharpe Ratio])</f>
        <v>-0.33579157435579854</v>
      </c>
      <c r="AR6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4">
        <f>_xlfn.RANK.AVG(Table2[[#This Row],[1Y Return vs Nifty Z-Score]],Table2[1Y Return vs Nifty Z-Score])</f>
        <v>565</v>
      </c>
      <c r="AT604">
        <f>_xlfn.RANK.AVG(Table2[[#This Row],[6M Return vs Nifty Z-Score]],Table2[6M Return vs Nifty Z-Score])</f>
        <v>711</v>
      </c>
      <c r="AU604">
        <f>_xlfn.RANK.AVG(Table2[[#This Row],[Sharpe Ratio Z-Score]],Table2[Sharpe Ratio Z-Score])</f>
        <v>427</v>
      </c>
      <c r="AV604">
        <f>(Table2[[#This Row],[Rank 1Y]]+Table2[[#This Row],[Rank 6M]]+Table2[[#This Row],[Rank Sharpe]])/3</f>
        <v>567.66666666666663</v>
      </c>
    </row>
    <row r="605" spans="1:48" x14ac:dyDescent="0.3">
      <c r="A605" t="s">
        <v>1549</v>
      </c>
      <c r="B605" t="s">
        <v>1550</v>
      </c>
      <c r="C605" t="s">
        <v>2988</v>
      </c>
      <c r="D605" t="s">
        <v>382</v>
      </c>
      <c r="E605">
        <v>5725.1439638399997</v>
      </c>
      <c r="F605">
        <v>51.97</v>
      </c>
      <c r="G605">
        <v>-19.2840695086457</v>
      </c>
      <c r="H605">
        <f>(Table2[[#This Row],[1Y Return vs Nifty]]-AVERAGE(Table2[1Y Return vs Nifty]))/_xlfn.STDEV.P(Table2[1Y Return vs Nifty])</f>
        <v>-0.7607576133247449</v>
      </c>
      <c r="I605">
        <v>-5.7826411741079298</v>
      </c>
      <c r="J605">
        <f>(Table2[[#This Row],[1M Return vs Nifty]]-AVERAGE(Table2[1M Return vs Nifty]))/_xlfn.STDEV.P(Table2[1M Return vs Nifty])</f>
        <v>-0.81567915007809844</v>
      </c>
      <c r="K605">
        <v>-13.2647449288055</v>
      </c>
      <c r="L605">
        <f>(Table2[[#This Row],[6M Return vs Nifty]]-AVERAGE(Table2[6M Return vs Nifty]))/_xlfn.STDEV.P(Table2[6M Return vs Nifty])</f>
        <v>-0.78402352380527451</v>
      </c>
      <c r="M605">
        <v>-4.5192637179263597</v>
      </c>
      <c r="N605">
        <f>(Table2[[#This Row],[1W Return vs Nifty]]-AVERAGE(Table2[1W Return vs Nifty]))/_xlfn.STDEV.P(Table2[1W Return vs Nifty])</f>
        <v>-0.66104479521167192</v>
      </c>
      <c r="O605">
        <v>52.65</v>
      </c>
      <c r="P605">
        <v>52.927647572079103</v>
      </c>
      <c r="Q605">
        <v>52.673336364396199</v>
      </c>
      <c r="R605">
        <v>41.997430481178498</v>
      </c>
      <c r="S605">
        <f>(Table2[[#This Row],[Close Price]]-Table2[[#This Row],[20D EMA]])/Table2[[#This Row],[20D EMA]]</f>
        <v>-1.2915479582146243E-2</v>
      </c>
      <c r="T605">
        <f>(Table2[[#This Row],[Close Price]]-Table2[[#This Row],[50D EMA]])/Table2[[#This Row],[50D EMA]]</f>
        <v>-1.809352230844832E-2</v>
      </c>
      <c r="U605">
        <f>(Table2[[#This Row],[Close Price]]-Table2[[#This Row],[200D EMA]])/Table2[[#This Row],[200D EMA]]</f>
        <v>-1.3352796935635366E-2</v>
      </c>
      <c r="V605">
        <v>0.80634361568941004</v>
      </c>
      <c r="W605">
        <v>51.87</v>
      </c>
      <c r="X605">
        <v>52.39</v>
      </c>
      <c r="Y605">
        <v>51.8</v>
      </c>
      <c r="Z605">
        <v>53.4</v>
      </c>
      <c r="AA605">
        <v>47.3</v>
      </c>
      <c r="AB605">
        <v>55.5</v>
      </c>
      <c r="AC605">
        <f>(Table2[[#This Row],[Close Price]]/Table2[[#This Row],[Day Low]])-1</f>
        <v>1.927896664738693E-3</v>
      </c>
      <c r="AD605">
        <f>(Table2[[#This Row],[Day High]]/Table2[[#This Row],[Close Price]])-1</f>
        <v>8.0815855301135109E-3</v>
      </c>
      <c r="AE605">
        <f>(Table2[[#This Row],[Close Price]]/Table2[[#This Row],[Current Week Low]])-1</f>
        <v>3.2818532818532642E-3</v>
      </c>
      <c r="AF605">
        <f>(Table2[[#This Row],[Current Week High]]/Table2[[#This Row],[Close Price]])-1</f>
        <v>2.7515874543005525E-2</v>
      </c>
      <c r="AG605">
        <f>(Table2[[#This Row],[Close Price]]/Table2[[#This Row],[Current Month Low]])-1</f>
        <v>9.8731501057082394E-2</v>
      </c>
      <c r="AH605">
        <f>(Table2[[#This Row],[Current Month High]]/Table2[[#This Row],[Close Price]])-1</f>
        <v>6.7923802193573302E-2</v>
      </c>
      <c r="AI605">
        <v>31.421974215893702</v>
      </c>
      <c r="AJ605">
        <v>39.704301075268802</v>
      </c>
      <c r="AK605" t="str">
        <f>IF(AND(Table2[[#This Row],[20D EMA]]&gt;Table2[[#This Row],[50D EMA]],Table2[[#This Row],[50D EMA]]&gt;Table2[[#This Row],[200D EMA]]),"Uptrend","Downtrend/NoTrend")</f>
        <v>Downtrend/NoTrend</v>
      </c>
      <c r="AL605">
        <v>-0.1</v>
      </c>
      <c r="AM605" t="s">
        <v>3034</v>
      </c>
      <c r="AN605">
        <v>-0.25</v>
      </c>
      <c r="AO605" t="s">
        <v>3034</v>
      </c>
      <c r="AQ605">
        <f>(Table2[[#This Row],[Sharpe Ratio]]-AVERAGE(Table2[Sharpe Ratio]))/_xlfn.STDEV.P(Table2[Sharpe Ratio])</f>
        <v>-0.64729278019234593</v>
      </c>
      <c r="AR6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5">
        <f>_xlfn.RANK.AVG(Table2[[#This Row],[1Y Return vs Nifty Z-Score]],Table2[1Y Return vs Nifty Z-Score])</f>
        <v>606</v>
      </c>
      <c r="AT605">
        <f>_xlfn.RANK.AVG(Table2[[#This Row],[6M Return vs Nifty Z-Score]],Table2[6M Return vs Nifty Z-Score])</f>
        <v>576</v>
      </c>
      <c r="AU605">
        <f>_xlfn.RANK.AVG(Table2[[#This Row],[Sharpe Ratio Z-Score]],Table2[Sharpe Ratio Z-Score])</f>
        <v>524.5</v>
      </c>
      <c r="AV605">
        <f>(Table2[[#This Row],[Rank 1Y]]+Table2[[#This Row],[Rank 6M]]+Table2[[#This Row],[Rank Sharpe]])/3</f>
        <v>568.83333333333337</v>
      </c>
    </row>
    <row r="606" spans="1:48" x14ac:dyDescent="0.3">
      <c r="A606" t="s">
        <v>1872</v>
      </c>
      <c r="B606" t="s">
        <v>1873</v>
      </c>
      <c r="C606" t="s">
        <v>2990</v>
      </c>
      <c r="D606" t="s">
        <v>987</v>
      </c>
      <c r="E606">
        <v>3484.4369941499999</v>
      </c>
      <c r="F606">
        <v>418.05</v>
      </c>
      <c r="G606">
        <v>-15.0795077270365</v>
      </c>
      <c r="H606">
        <f>(Table2[[#This Row],[1Y Return vs Nifty]]-AVERAGE(Table2[1Y Return vs Nifty]))/_xlfn.STDEV.P(Table2[1Y Return vs Nifty])</f>
        <v>-0.71089102347112376</v>
      </c>
      <c r="I606">
        <v>10.053312079615701</v>
      </c>
      <c r="J606">
        <f>(Table2[[#This Row],[1M Return vs Nifty]]-AVERAGE(Table2[1M Return vs Nifty]))/_xlfn.STDEV.P(Table2[1M Return vs Nifty])</f>
        <v>0.71165253129174433</v>
      </c>
      <c r="K606">
        <v>-7.4966870856016898</v>
      </c>
      <c r="L606">
        <f>(Table2[[#This Row],[6M Return vs Nifty]]-AVERAGE(Table2[6M Return vs Nifty]))/_xlfn.STDEV.P(Table2[6M Return vs Nifty])</f>
        <v>-0.60907131470234777</v>
      </c>
      <c r="M606">
        <v>0.152637416550577</v>
      </c>
      <c r="N606">
        <f>(Table2[[#This Row],[1W Return vs Nifty]]-AVERAGE(Table2[1W Return vs Nifty]))/_xlfn.STDEV.P(Table2[1W Return vs Nifty])</f>
        <v>0.36796125900585941</v>
      </c>
      <c r="O606">
        <v>409.03</v>
      </c>
      <c r="P606">
        <v>395.72499224916902</v>
      </c>
      <c r="Q606">
        <v>393.52180132060403</v>
      </c>
      <c r="R606">
        <v>66.153296272117998</v>
      </c>
      <c r="S606">
        <f>(Table2[[#This Row],[Close Price]]-Table2[[#This Row],[20D EMA]])/Table2[[#This Row],[20D EMA]]</f>
        <v>2.205217221230726E-2</v>
      </c>
      <c r="T606">
        <f>(Table2[[#This Row],[Close Price]]-Table2[[#This Row],[50D EMA]])/Table2[[#This Row],[50D EMA]]</f>
        <v>5.6415460706545434E-2</v>
      </c>
      <c r="U606">
        <f>(Table2[[#This Row],[Close Price]]-Table2[[#This Row],[200D EMA]])/Table2[[#This Row],[200D EMA]]</f>
        <v>6.2329961382273577E-2</v>
      </c>
      <c r="V606">
        <v>3.0959870652523498</v>
      </c>
      <c r="W606">
        <v>416.35</v>
      </c>
      <c r="X606">
        <v>430.5</v>
      </c>
      <c r="Y606">
        <v>416.35</v>
      </c>
      <c r="Z606">
        <v>440</v>
      </c>
      <c r="AA606">
        <v>345.3</v>
      </c>
      <c r="AB606">
        <v>444</v>
      </c>
      <c r="AC606">
        <f>(Table2[[#This Row],[Close Price]]/Table2[[#This Row],[Day Low]])-1</f>
        <v>4.0831031584003252E-3</v>
      </c>
      <c r="AD606">
        <f>(Table2[[#This Row],[Day High]]/Table2[[#This Row],[Close Price]])-1</f>
        <v>2.9781126659490509E-2</v>
      </c>
      <c r="AE606">
        <f>(Table2[[#This Row],[Close Price]]/Table2[[#This Row],[Current Week Low]])-1</f>
        <v>4.0831031584003252E-3</v>
      </c>
      <c r="AF606">
        <f>(Table2[[#This Row],[Current Week High]]/Table2[[#This Row],[Close Price]])-1</f>
        <v>5.2505681138619753E-2</v>
      </c>
      <c r="AG606">
        <f>(Table2[[#This Row],[Close Price]]/Table2[[#This Row],[Current Month Low]])-1</f>
        <v>0.2106863596872286</v>
      </c>
      <c r="AH606">
        <f>(Table2[[#This Row],[Current Month High]]/Table2[[#This Row],[Close Price]])-1</f>
        <v>6.20739146035163E-2</v>
      </c>
      <c r="AI606">
        <v>17.210859944982602</v>
      </c>
      <c r="AJ606">
        <v>23.665138293151902</v>
      </c>
      <c r="AK606" t="str">
        <f>IF(AND(Table2[[#This Row],[20D EMA]]&gt;Table2[[#This Row],[50D EMA]],Table2[[#This Row],[50D EMA]]&gt;Table2[[#This Row],[200D EMA]]),"Uptrend","Downtrend/NoTrend")</f>
        <v>Uptrend</v>
      </c>
      <c r="AL606">
        <v>0.05</v>
      </c>
      <c r="AM606" t="s">
        <v>3033</v>
      </c>
      <c r="AN606">
        <v>8.7799999999999994</v>
      </c>
      <c r="AO606" t="s">
        <v>3033</v>
      </c>
      <c r="AP606">
        <v>-3.6111642563677E-2</v>
      </c>
      <c r="AQ606">
        <f>(Table2[[#This Row],[Sharpe Ratio]]-AVERAGE(Table2[Sharpe Ratio]))/_xlfn.STDEV.P(Table2[Sharpe Ratio])</f>
        <v>-1.0561182719624942</v>
      </c>
      <c r="AR6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-1.296466819838362</v>
      </c>
      <c r="AS606">
        <f>_xlfn.RANK.AVG(Table2[[#This Row],[1Y Return vs Nifty Z-Score]],Table2[1Y Return vs Nifty Z-Score])</f>
        <v>584</v>
      </c>
      <c r="AT606">
        <f>_xlfn.RANK.AVG(Table2[[#This Row],[6M Return vs Nifty Z-Score]],Table2[6M Return vs Nifty Z-Score])</f>
        <v>509</v>
      </c>
      <c r="AU606">
        <f>_xlfn.RANK.AVG(Table2[[#This Row],[Sharpe Ratio Z-Score]],Table2[Sharpe Ratio Z-Score])</f>
        <v>614</v>
      </c>
      <c r="AV606">
        <f>(Table2[[#This Row],[Rank 1Y]]+Table2[[#This Row],[Rank 6M]]+Table2[[#This Row],[Rank Sharpe]])/3</f>
        <v>569</v>
      </c>
    </row>
    <row r="607" spans="1:48" x14ac:dyDescent="0.3">
      <c r="A607" t="s">
        <v>2190</v>
      </c>
      <c r="B607" t="s">
        <v>2191</v>
      </c>
      <c r="C607" t="s">
        <v>2991</v>
      </c>
      <c r="D607" t="s">
        <v>112</v>
      </c>
      <c r="E607">
        <v>2398.1399402799998</v>
      </c>
      <c r="F607">
        <v>9.94</v>
      </c>
      <c r="G607">
        <v>1.39017291559664</v>
      </c>
      <c r="H607">
        <f>(Table2[[#This Row],[1Y Return vs Nifty]]-AVERAGE(Table2[1Y Return vs Nifty]))/_xlfn.STDEV.P(Table2[1Y Return vs Nifty])</f>
        <v>-0.51555870293807149</v>
      </c>
      <c r="I607">
        <v>-42.524779538887799</v>
      </c>
      <c r="J607">
        <f>(Table2[[#This Row],[1M Return vs Nifty]]-AVERAGE(Table2[1M Return vs Nifty]))/_xlfn.STDEV.P(Table2[1M Return vs Nifty])</f>
        <v>-4.3593516443504168</v>
      </c>
      <c r="K607">
        <v>-63.647487791119502</v>
      </c>
      <c r="L607">
        <f>(Table2[[#This Row],[6M Return vs Nifty]]-AVERAGE(Table2[6M Return vs Nifty]))/_xlfn.STDEV.P(Table2[6M Return vs Nifty])</f>
        <v>-2.312193386874918</v>
      </c>
      <c r="M607">
        <v>-12.682073327251</v>
      </c>
      <c r="N607">
        <f>(Table2[[#This Row],[1W Return vs Nifty]]-AVERAGE(Table2[1W Return vs Nifty]))/_xlfn.STDEV.P(Table2[1W Return vs Nifty])</f>
        <v>-2.4589382577753884</v>
      </c>
      <c r="O607">
        <v>11.77</v>
      </c>
      <c r="P607">
        <v>14.494477686842799</v>
      </c>
      <c r="Q607">
        <v>16.251211493214001</v>
      </c>
      <c r="R607">
        <v>25.110811935318502</v>
      </c>
      <c r="S607">
        <f>(Table2[[#This Row],[Close Price]]-Table2[[#This Row],[20D EMA]])/Table2[[#This Row],[20D EMA]]</f>
        <v>-0.15548003398470689</v>
      </c>
      <c r="T607">
        <f>(Table2[[#This Row],[Close Price]]-Table2[[#This Row],[50D EMA]])/Table2[[#This Row],[50D EMA]]</f>
        <v>-0.31422158046971754</v>
      </c>
      <c r="U607">
        <f>(Table2[[#This Row],[Close Price]]-Table2[[#This Row],[200D EMA]])/Table2[[#This Row],[200D EMA]]</f>
        <v>-0.38835329266678775</v>
      </c>
      <c r="V607">
        <v>0.97232723427429701</v>
      </c>
      <c r="W607">
        <v>9.51</v>
      </c>
      <c r="X607">
        <v>10.25</v>
      </c>
      <c r="Y607">
        <v>9.51</v>
      </c>
      <c r="Z607">
        <v>10.65</v>
      </c>
      <c r="AA607">
        <v>9.51</v>
      </c>
      <c r="AB607">
        <v>16.95</v>
      </c>
      <c r="AC607">
        <f>(Table2[[#This Row],[Close Price]]/Table2[[#This Row],[Day Low]])-1</f>
        <v>4.5215562565720235E-2</v>
      </c>
      <c r="AD607">
        <f>(Table2[[#This Row],[Day High]]/Table2[[#This Row],[Close Price]])-1</f>
        <v>3.118712273641866E-2</v>
      </c>
      <c r="AE607">
        <f>(Table2[[#This Row],[Close Price]]/Table2[[#This Row],[Current Week Low]])-1</f>
        <v>4.5215562565720235E-2</v>
      </c>
      <c r="AF607">
        <f>(Table2[[#This Row],[Current Week High]]/Table2[[#This Row],[Close Price]])-1</f>
        <v>7.1428571428571619E-2</v>
      </c>
      <c r="AG607">
        <f>(Table2[[#This Row],[Close Price]]/Table2[[#This Row],[Current Month Low]])-1</f>
        <v>4.5215562565720235E-2</v>
      </c>
      <c r="AH607">
        <f>(Table2[[#This Row],[Current Month High]]/Table2[[#This Row],[Close Price]])-1</f>
        <v>0.70523138832997989</v>
      </c>
      <c r="AI607">
        <v>173.13883299798701</v>
      </c>
      <c r="AJ607">
        <v>32.533333333333303</v>
      </c>
      <c r="AK607" t="str">
        <f>IF(AND(Table2[[#This Row],[20D EMA]]&gt;Table2[[#This Row],[50D EMA]],Table2[[#This Row],[50D EMA]]&gt;Table2[[#This Row],[200D EMA]]),"Uptrend","Downtrend/NoTrend")</f>
        <v>Downtrend/NoTrend</v>
      </c>
      <c r="AL607">
        <v>-0.55000000000000004</v>
      </c>
      <c r="AM607" t="s">
        <v>3034</v>
      </c>
      <c r="AN607">
        <v>-8.81</v>
      </c>
      <c r="AO607" t="s">
        <v>3034</v>
      </c>
      <c r="AP607">
        <v>2.2031265833780001E-3</v>
      </c>
      <c r="AQ607">
        <f>(Table2[[#This Row],[Sharpe Ratio]]-AVERAGE(Table2[Sharpe Ratio]))/_xlfn.STDEV.P(Table2[Sharpe Ratio])</f>
        <v>-0.62235084332826762</v>
      </c>
      <c r="AR6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7">
        <f>_xlfn.RANK.AVG(Table2[[#This Row],[1Y Return vs Nifty Z-Score]],Table2[1Y Return vs Nifty Z-Score])</f>
        <v>487</v>
      </c>
      <c r="AT607">
        <f>_xlfn.RANK.AVG(Table2[[#This Row],[6M Return vs Nifty Z-Score]],Table2[6M Return vs Nifty Z-Score])</f>
        <v>725</v>
      </c>
      <c r="AU607">
        <f>_xlfn.RANK.AVG(Table2[[#This Row],[Sharpe Ratio Z-Score]],Table2[Sharpe Ratio Z-Score])</f>
        <v>498</v>
      </c>
      <c r="AV607">
        <f>(Table2[[#This Row],[Rank 1Y]]+Table2[[#This Row],[Rank 6M]]+Table2[[#This Row],[Rank Sharpe]])/3</f>
        <v>570</v>
      </c>
    </row>
    <row r="608" spans="1:48" x14ac:dyDescent="0.3">
      <c r="A608" t="s">
        <v>2058</v>
      </c>
      <c r="B608" t="s">
        <v>2059</v>
      </c>
      <c r="C608" t="s">
        <v>2986</v>
      </c>
      <c r="D608" t="s">
        <v>457</v>
      </c>
      <c r="E608">
        <v>2747.546258631</v>
      </c>
      <c r="F608">
        <v>82.02</v>
      </c>
      <c r="G608">
        <v>-17.236089710665901</v>
      </c>
      <c r="H608">
        <f>(Table2[[#This Row],[1Y Return vs Nifty]]-AVERAGE(Table2[1Y Return vs Nifty]))/_xlfn.STDEV.P(Table2[1Y Return vs Nifty])</f>
        <v>-0.73646833564994418</v>
      </c>
      <c r="I608">
        <v>-8.8655456909747095</v>
      </c>
      <c r="J608">
        <f>(Table2[[#This Row],[1M Return vs Nifty]]-AVERAGE(Table2[1M Return vs Nifty]))/_xlfn.STDEV.P(Table2[1M Return vs Nifty])</f>
        <v>-1.1130163336253944</v>
      </c>
      <c r="K608">
        <v>-21.828713677840501</v>
      </c>
      <c r="L608">
        <f>(Table2[[#This Row],[6M Return vs Nifty]]-AVERAGE(Table2[6M Return vs Nifty]))/_xlfn.STDEV.P(Table2[6M Return vs Nifty])</f>
        <v>-1.043779110878218</v>
      </c>
      <c r="M608">
        <v>-1.6443300643907499</v>
      </c>
      <c r="N608">
        <f>(Table2[[#This Row],[1W Return vs Nifty]]-AVERAGE(Table2[1W Return vs Nifty]))/_xlfn.STDEV.P(Table2[1W Return vs Nifty])</f>
        <v>-2.7828455694016117E-2</v>
      </c>
      <c r="O608">
        <v>82.45</v>
      </c>
      <c r="P608">
        <v>84.890275668911002</v>
      </c>
      <c r="Q608">
        <v>86.603361416594495</v>
      </c>
      <c r="R608">
        <v>55.078457655332699</v>
      </c>
      <c r="S608">
        <f>(Table2[[#This Row],[Close Price]]-Table2[[#This Row],[20D EMA]])/Table2[[#This Row],[20D EMA]]</f>
        <v>-5.2152819890843765E-3</v>
      </c>
      <c r="T608">
        <f>(Table2[[#This Row],[Close Price]]-Table2[[#This Row],[50D EMA]])/Table2[[#This Row],[50D EMA]]</f>
        <v>-3.3811595571978742E-2</v>
      </c>
      <c r="U608">
        <f>(Table2[[#This Row],[Close Price]]-Table2[[#This Row],[200D EMA]])/Table2[[#This Row],[200D EMA]]</f>
        <v>-5.2923597209429553E-2</v>
      </c>
      <c r="V608">
        <v>0.78538460777397001</v>
      </c>
      <c r="W608">
        <v>82</v>
      </c>
      <c r="X608">
        <v>83.65</v>
      </c>
      <c r="Y608">
        <v>82</v>
      </c>
      <c r="Z608">
        <v>86.3</v>
      </c>
      <c r="AA608">
        <v>62.55</v>
      </c>
      <c r="AB608">
        <v>86.5</v>
      </c>
      <c r="AC608">
        <f>(Table2[[#This Row],[Close Price]]/Table2[[#This Row],[Day Low]])-1</f>
        <v>2.4390243902439046E-4</v>
      </c>
      <c r="AD608">
        <f>(Table2[[#This Row],[Day High]]/Table2[[#This Row],[Close Price]])-1</f>
        <v>1.9873201658132222E-2</v>
      </c>
      <c r="AE608">
        <f>(Table2[[#This Row],[Close Price]]/Table2[[#This Row],[Current Week Low]])-1</f>
        <v>2.4390243902439046E-4</v>
      </c>
      <c r="AF608">
        <f>(Table2[[#This Row],[Current Week High]]/Table2[[#This Row],[Close Price]])-1</f>
        <v>5.218239453791762E-2</v>
      </c>
      <c r="AG608">
        <f>(Table2[[#This Row],[Close Price]]/Table2[[#This Row],[Current Month Low]])-1</f>
        <v>0.31127098321342928</v>
      </c>
      <c r="AH608">
        <f>(Table2[[#This Row],[Current Month High]]/Table2[[#This Row],[Close Price]])-1</f>
        <v>5.4620824189222095E-2</v>
      </c>
      <c r="AI608">
        <v>46.305779078273602</v>
      </c>
      <c r="AJ608">
        <v>31.127098321342899</v>
      </c>
      <c r="AK608" t="str">
        <f>IF(AND(Table2[[#This Row],[20D EMA]]&gt;Table2[[#This Row],[50D EMA]],Table2[[#This Row],[50D EMA]]&gt;Table2[[#This Row],[200D EMA]]),"Uptrend","Downtrend/NoTrend")</f>
        <v>Downtrend/NoTrend</v>
      </c>
      <c r="AL608">
        <v>-0.21</v>
      </c>
      <c r="AM608" t="s">
        <v>3034</v>
      </c>
      <c r="AN608">
        <v>6.31</v>
      </c>
      <c r="AO608" t="s">
        <v>3033</v>
      </c>
      <c r="AP608">
        <v>1.7737367699994001E-2</v>
      </c>
      <c r="AQ608">
        <f>(Table2[[#This Row],[Sharpe Ratio]]-AVERAGE(Table2[Sharpe Ratio]))/_xlfn.STDEV.P(Table2[Sharpe Ratio])</f>
        <v>-0.44648529657065322</v>
      </c>
      <c r="AR6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8">
        <f>_xlfn.RANK.AVG(Table2[[#This Row],[1Y Return vs Nifty Z-Score]],Table2[1Y Return vs Nifty Z-Score])</f>
        <v>596</v>
      </c>
      <c r="AT608">
        <f>_xlfn.RANK.AVG(Table2[[#This Row],[6M Return vs Nifty Z-Score]],Table2[6M Return vs Nifty Z-Score])</f>
        <v>655</v>
      </c>
      <c r="AU608">
        <f>_xlfn.RANK.AVG(Table2[[#This Row],[Sharpe Ratio Z-Score]],Table2[Sharpe Ratio Z-Score])</f>
        <v>460</v>
      </c>
      <c r="AV608">
        <f>(Table2[[#This Row],[Rank 1Y]]+Table2[[#This Row],[Rank 6M]]+Table2[[#This Row],[Rank Sharpe]])/3</f>
        <v>570.33333333333337</v>
      </c>
    </row>
    <row r="609" spans="1:48" x14ac:dyDescent="0.3">
      <c r="A609" t="s">
        <v>568</v>
      </c>
      <c r="B609" t="s">
        <v>569</v>
      </c>
      <c r="C609" t="s">
        <v>2986</v>
      </c>
      <c r="D609" t="s">
        <v>182</v>
      </c>
      <c r="E609">
        <v>33176.537916000001</v>
      </c>
      <c r="F609">
        <v>474.8</v>
      </c>
      <c r="G609">
        <v>-29.439146771338901</v>
      </c>
      <c r="H609">
        <f>(Table2[[#This Row],[1Y Return vs Nifty]]-AVERAGE(Table2[1Y Return vs Nifty]))/_xlfn.STDEV.P(Table2[1Y Return vs Nifty])</f>
        <v>-0.88119800618698085</v>
      </c>
      <c r="I609">
        <v>-1.22907025680695</v>
      </c>
      <c r="J609">
        <f>(Table2[[#This Row],[1M Return vs Nifty]]-AVERAGE(Table2[1M Return vs Nifty]))/_xlfn.STDEV.P(Table2[1M Return vs Nifty])</f>
        <v>-0.37650046509917034</v>
      </c>
      <c r="K609">
        <v>3.9633423258965101</v>
      </c>
      <c r="L609">
        <f>(Table2[[#This Row],[6M Return vs Nifty]]-AVERAGE(Table2[6M Return vs Nifty]))/_xlfn.STDEV.P(Table2[6M Return vs Nifty])</f>
        <v>-0.26147468574543525</v>
      </c>
      <c r="M609">
        <v>-3.4247248815943001</v>
      </c>
      <c r="N609">
        <f>(Table2[[#This Row],[1W Return vs Nifty]]-AVERAGE(Table2[1W Return vs Nifty]))/_xlfn.STDEV.P(Table2[1W Return vs Nifty])</f>
        <v>-0.41996797086487425</v>
      </c>
      <c r="O609">
        <v>469.04</v>
      </c>
      <c r="P609">
        <v>458.837186223554</v>
      </c>
      <c r="Q609">
        <v>443.29507721279998</v>
      </c>
      <c r="R609">
        <v>53.359255694506999</v>
      </c>
      <c r="S609">
        <f>(Table2[[#This Row],[Close Price]]-Table2[[#This Row],[20D EMA]])/Table2[[#This Row],[20D EMA]]</f>
        <v>1.2280402524304944E-2</v>
      </c>
      <c r="T609">
        <f>(Table2[[#This Row],[Close Price]]-Table2[[#This Row],[50D EMA]])/Table2[[#This Row],[50D EMA]]</f>
        <v>3.4789712463864322E-2</v>
      </c>
      <c r="U609">
        <f>(Table2[[#This Row],[Close Price]]-Table2[[#This Row],[200D EMA]])/Table2[[#This Row],[200D EMA]]</f>
        <v>7.1069868371392633E-2</v>
      </c>
      <c r="V609">
        <v>0.55051358107241999</v>
      </c>
      <c r="W609">
        <v>470.05</v>
      </c>
      <c r="X609">
        <v>476.7</v>
      </c>
      <c r="Y609">
        <v>470.05</v>
      </c>
      <c r="Z609">
        <v>481.85</v>
      </c>
      <c r="AA609">
        <v>423</v>
      </c>
      <c r="AB609">
        <v>490.45</v>
      </c>
      <c r="AC609">
        <f>(Table2[[#This Row],[Close Price]]/Table2[[#This Row],[Day Low]])-1</f>
        <v>1.0105307945963204E-2</v>
      </c>
      <c r="AD609">
        <f>(Table2[[#This Row],[Day High]]/Table2[[#This Row],[Close Price]])-1</f>
        <v>4.0016849199662197E-3</v>
      </c>
      <c r="AE609">
        <f>(Table2[[#This Row],[Close Price]]/Table2[[#This Row],[Current Week Low]])-1</f>
        <v>1.0105307945963204E-2</v>
      </c>
      <c r="AF609">
        <f>(Table2[[#This Row],[Current Week High]]/Table2[[#This Row],[Close Price]])-1</f>
        <v>1.4848357203032903E-2</v>
      </c>
      <c r="AG609">
        <f>(Table2[[#This Row],[Close Price]]/Table2[[#This Row],[Current Month Low]])-1</f>
        <v>0.12245862884160763</v>
      </c>
      <c r="AH609">
        <f>(Table2[[#This Row],[Current Month High]]/Table2[[#This Row],[Close Price]])-1</f>
        <v>3.2961246840774949E-2</v>
      </c>
      <c r="AI609">
        <v>5.5181128896377496</v>
      </c>
      <c r="AJ609">
        <v>26.377428799574101</v>
      </c>
      <c r="AK609" t="str">
        <f>IF(AND(Table2[[#This Row],[20D EMA]]&gt;Table2[[#This Row],[50D EMA]],Table2[[#This Row],[50D EMA]]&gt;Table2[[#This Row],[200D EMA]]),"Uptrend","Downtrend/NoTrend")</f>
        <v>Uptrend</v>
      </c>
      <c r="AL609">
        <v>0.05</v>
      </c>
      <c r="AM609" t="s">
        <v>3033</v>
      </c>
      <c r="AN609">
        <v>1.67</v>
      </c>
      <c r="AO609" t="s">
        <v>3033</v>
      </c>
      <c r="AP609">
        <v>-7.3415707527045002E-2</v>
      </c>
      <c r="AQ609">
        <f>(Table2[[#This Row],[Sharpe Ratio]]-AVERAGE(Table2[Sharpe Ratio]))/_xlfn.STDEV.P(Table2[Sharpe Ratio])</f>
        <v>-1.4784433621818627</v>
      </c>
      <c r="AR6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-3.4175844900783234</v>
      </c>
      <c r="AS609">
        <f>_xlfn.RANK.AVG(Table2[[#This Row],[1Y Return vs Nifty Z-Score]],Table2[1Y Return vs Nifty Z-Score])</f>
        <v>652</v>
      </c>
      <c r="AT609">
        <f>_xlfn.RANK.AVG(Table2[[#This Row],[6M Return vs Nifty Z-Score]],Table2[6M Return vs Nifty Z-Score])</f>
        <v>388</v>
      </c>
      <c r="AU609">
        <f>_xlfn.RANK.AVG(Table2[[#This Row],[Sharpe Ratio Z-Score]],Table2[Sharpe Ratio Z-Score])</f>
        <v>671</v>
      </c>
      <c r="AV609">
        <f>(Table2[[#This Row],[Rank 1Y]]+Table2[[#This Row],[Rank 6M]]+Table2[[#This Row],[Rank Sharpe]])/3</f>
        <v>570.33333333333337</v>
      </c>
    </row>
    <row r="610" spans="1:48" x14ac:dyDescent="0.3">
      <c r="A610" t="s">
        <v>1470</v>
      </c>
      <c r="B610" t="s">
        <v>1471</v>
      </c>
      <c r="C610" t="s">
        <v>2990</v>
      </c>
      <c r="D610" t="s">
        <v>1002</v>
      </c>
      <c r="E610">
        <v>6393.4103297399997</v>
      </c>
      <c r="F610">
        <v>136.22999999999999</v>
      </c>
      <c r="G610">
        <v>-15.392409711998299</v>
      </c>
      <c r="H610">
        <f>(Table2[[#This Row],[1Y Return vs Nifty]]-AVERAGE(Table2[1Y Return vs Nifty]))/_xlfn.STDEV.P(Table2[1Y Return vs Nifty])</f>
        <v>-0.71460207726434499</v>
      </c>
      <c r="I610">
        <v>-11.384140080632999</v>
      </c>
      <c r="J610">
        <f>(Table2[[#This Row],[1M Return vs Nifty]]-AVERAGE(Table2[1M Return vs Nifty]))/_xlfn.STDEV.P(Table2[1M Return vs Nifty])</f>
        <v>-1.3559274449562477</v>
      </c>
      <c r="K610">
        <v>-37.333568661657203</v>
      </c>
      <c r="L610">
        <f>(Table2[[#This Row],[6M Return vs Nifty]]-AVERAGE(Table2[6M Return vs Nifty]))/_xlfn.STDEV.P(Table2[6M Return vs Nifty])</f>
        <v>-1.5140602184845462</v>
      </c>
      <c r="M610">
        <v>-4.0247306699084202</v>
      </c>
      <c r="N610">
        <f>(Table2[[#This Row],[1W Return vs Nifty]]-AVERAGE(Table2[1W Return vs Nifty]))/_xlfn.STDEV.P(Table2[1W Return vs Nifty])</f>
        <v>-0.55212179239686965</v>
      </c>
      <c r="O610">
        <v>144.51</v>
      </c>
      <c r="P610">
        <v>152.37365749286599</v>
      </c>
      <c r="Q610">
        <v>161.16702046031901</v>
      </c>
      <c r="R610">
        <v>34.340139011657698</v>
      </c>
      <c r="S610">
        <f>(Table2[[#This Row],[Close Price]]-Table2[[#This Row],[20D EMA]])/Table2[[#This Row],[20D EMA]]</f>
        <v>-5.7297072866929637E-2</v>
      </c>
      <c r="T610">
        <f>(Table2[[#This Row],[Close Price]]-Table2[[#This Row],[50D EMA]])/Table2[[#This Row],[50D EMA]]</f>
        <v>-0.10594782430566668</v>
      </c>
      <c r="U610">
        <f>(Table2[[#This Row],[Close Price]]-Table2[[#This Row],[200D EMA]])/Table2[[#This Row],[200D EMA]]</f>
        <v>-0.15472781211127976</v>
      </c>
      <c r="V610">
        <v>1.7520138729327801</v>
      </c>
      <c r="W610">
        <v>135.6</v>
      </c>
      <c r="X610">
        <v>139.97999999999999</v>
      </c>
      <c r="Y610">
        <v>135.6</v>
      </c>
      <c r="Z610">
        <v>142.25</v>
      </c>
      <c r="AA610">
        <v>125</v>
      </c>
      <c r="AB610">
        <v>156.75</v>
      </c>
      <c r="AC610">
        <f>(Table2[[#This Row],[Close Price]]/Table2[[#This Row],[Day Low]])-1</f>
        <v>4.6460176991149904E-3</v>
      </c>
      <c r="AD610">
        <f>(Table2[[#This Row],[Day High]]/Table2[[#This Row],[Close Price]])-1</f>
        <v>2.7526976436908157E-2</v>
      </c>
      <c r="AE610">
        <f>(Table2[[#This Row],[Close Price]]/Table2[[#This Row],[Current Week Low]])-1</f>
        <v>4.6460176991149904E-3</v>
      </c>
      <c r="AF610">
        <f>(Table2[[#This Row],[Current Week High]]/Table2[[#This Row],[Close Price]])-1</f>
        <v>4.4189972840049885E-2</v>
      </c>
      <c r="AG610">
        <f>(Table2[[#This Row],[Close Price]]/Table2[[#This Row],[Current Month Low]])-1</f>
        <v>8.983999999999992E-2</v>
      </c>
      <c r="AH610">
        <f>(Table2[[#This Row],[Current Month High]]/Table2[[#This Row],[Close Price]])-1</f>
        <v>0.15062761506276168</v>
      </c>
      <c r="AI610">
        <v>54.591499669676203</v>
      </c>
      <c r="AJ610">
        <v>15.596096733135299</v>
      </c>
      <c r="AK610" t="str">
        <f>IF(AND(Table2[[#This Row],[20D EMA]]&gt;Table2[[#This Row],[50D EMA]],Table2[[#This Row],[50D EMA]]&gt;Table2[[#This Row],[200D EMA]]),"Uptrend","Downtrend/NoTrend")</f>
        <v>Downtrend/NoTrend</v>
      </c>
      <c r="AL610">
        <v>-0.28000000000000003</v>
      </c>
      <c r="AM610" t="s">
        <v>3034</v>
      </c>
      <c r="AN610">
        <v>-10.79</v>
      </c>
      <c r="AO610" t="s">
        <v>3034</v>
      </c>
      <c r="AP610">
        <v>3.3704563624639999E-2</v>
      </c>
      <c r="AQ610">
        <f>(Table2[[#This Row],[Sharpe Ratio]]-AVERAGE(Table2[Sharpe Ratio]))/_xlfn.STDEV.P(Table2[Sharpe Ratio])</f>
        <v>-0.26571820145519293</v>
      </c>
      <c r="AR6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0">
        <f>_xlfn.RANK.AVG(Table2[[#This Row],[1Y Return vs Nifty Z-Score]],Table2[1Y Return vs Nifty Z-Score])</f>
        <v>585</v>
      </c>
      <c r="AT610">
        <f>_xlfn.RANK.AVG(Table2[[#This Row],[6M Return vs Nifty Z-Score]],Table2[6M Return vs Nifty Z-Score])</f>
        <v>717</v>
      </c>
      <c r="AU610">
        <f>_xlfn.RANK.AVG(Table2[[#This Row],[Sharpe Ratio Z-Score]],Table2[Sharpe Ratio Z-Score])</f>
        <v>410</v>
      </c>
      <c r="AV610">
        <f>(Table2[[#This Row],[Rank 1Y]]+Table2[[#This Row],[Rank 6M]]+Table2[[#This Row],[Rank Sharpe]])/3</f>
        <v>570.66666666666663</v>
      </c>
    </row>
    <row r="611" spans="1:48" x14ac:dyDescent="0.3">
      <c r="A611" t="s">
        <v>1578</v>
      </c>
      <c r="B611" t="s">
        <v>1579</v>
      </c>
      <c r="C611" t="s">
        <v>3002</v>
      </c>
      <c r="D611" t="s">
        <v>284</v>
      </c>
      <c r="E611">
        <v>5510.0149133779996</v>
      </c>
      <c r="F611">
        <v>162.13999999999999</v>
      </c>
      <c r="G611">
        <v>-32.408347106843401</v>
      </c>
      <c r="H611">
        <f>(Table2[[#This Row],[1Y Return vs Nifty]]-AVERAGE(Table2[1Y Return vs Nifty]))/_xlfn.STDEV.P(Table2[1Y Return vs Nifty])</f>
        <v>-0.9164130661657568</v>
      </c>
      <c r="I611">
        <v>-7.60661453703801</v>
      </c>
      <c r="J611">
        <f>(Table2[[#This Row],[1M Return vs Nifty]]-AVERAGE(Table2[1M Return vs Nifty]))/_xlfn.STDEV.P(Table2[1M Return vs Nifty])</f>
        <v>-0.99159608154054502</v>
      </c>
      <c r="K611">
        <v>-0.45639143743322302</v>
      </c>
      <c r="L611">
        <f>(Table2[[#This Row],[6M Return vs Nifty]]-AVERAGE(Table2[6M Return vs Nifty]))/_xlfn.STDEV.P(Table2[6M Return vs Nifty])</f>
        <v>-0.39553058576599387</v>
      </c>
      <c r="M611">
        <v>-5.2318177005248501</v>
      </c>
      <c r="N611">
        <f>(Table2[[#This Row],[1W Return vs Nifty]]-AVERAGE(Table2[1W Return vs Nifty]))/_xlfn.STDEV.P(Table2[1W Return vs Nifty])</f>
        <v>-0.81798783423271293</v>
      </c>
      <c r="O611">
        <v>165.68</v>
      </c>
      <c r="P611">
        <v>166.910329362428</v>
      </c>
      <c r="Q611">
        <v>166.09450007497901</v>
      </c>
      <c r="R611">
        <v>44.170701850591797</v>
      </c>
      <c r="S611">
        <f>(Table2[[#This Row],[Close Price]]-Table2[[#This Row],[20D EMA]])/Table2[[#This Row],[20D EMA]]</f>
        <v>-2.136648961854189E-2</v>
      </c>
      <c r="T611">
        <f>(Table2[[#This Row],[Close Price]]-Table2[[#This Row],[50D EMA]])/Table2[[#This Row],[50D EMA]]</f>
        <v>-2.8580192613901999E-2</v>
      </c>
      <c r="U611">
        <f>(Table2[[#This Row],[Close Price]]-Table2[[#This Row],[200D EMA]])/Table2[[#This Row],[200D EMA]]</f>
        <v>-2.3808735829265074E-2</v>
      </c>
      <c r="V611">
        <v>0.894897410369904</v>
      </c>
      <c r="W611">
        <v>161.6</v>
      </c>
      <c r="X611">
        <v>165.15</v>
      </c>
      <c r="Y611">
        <v>161.6</v>
      </c>
      <c r="Z611">
        <v>168.38</v>
      </c>
      <c r="AA611">
        <v>130.05000000000001</v>
      </c>
      <c r="AB611">
        <v>176.2</v>
      </c>
      <c r="AC611">
        <f>(Table2[[#This Row],[Close Price]]/Table2[[#This Row],[Day Low]])-1</f>
        <v>3.3415841584159001E-3</v>
      </c>
      <c r="AD611">
        <f>(Table2[[#This Row],[Day High]]/Table2[[#This Row],[Close Price]])-1</f>
        <v>1.8564203774515953E-2</v>
      </c>
      <c r="AE611">
        <f>(Table2[[#This Row],[Close Price]]/Table2[[#This Row],[Current Week Low]])-1</f>
        <v>3.3415841584159001E-3</v>
      </c>
      <c r="AF611">
        <f>(Table2[[#This Row],[Current Week High]]/Table2[[#This Row],[Close Price]])-1</f>
        <v>3.8485259652152548E-2</v>
      </c>
      <c r="AG611">
        <f>(Table2[[#This Row],[Close Price]]/Table2[[#This Row],[Current Month Low]])-1</f>
        <v>0.24675124951941529</v>
      </c>
      <c r="AH611">
        <f>(Table2[[#This Row],[Current Month High]]/Table2[[#This Row],[Close Price]])-1</f>
        <v>8.6715184408535873E-2</v>
      </c>
      <c r="AI611">
        <v>35.438509929690397</v>
      </c>
      <c r="AJ611">
        <v>24.675124951941498</v>
      </c>
      <c r="AK611" t="str">
        <f>IF(AND(Table2[[#This Row],[20D EMA]]&gt;Table2[[#This Row],[50D EMA]],Table2[[#This Row],[50D EMA]]&gt;Table2[[#This Row],[200D EMA]]),"Uptrend","Downtrend/NoTrend")</f>
        <v>Downtrend/NoTrend</v>
      </c>
      <c r="AL611">
        <v>-0.09</v>
      </c>
      <c r="AM611" t="s">
        <v>3034</v>
      </c>
      <c r="AN611">
        <v>0.12</v>
      </c>
      <c r="AO611" t="s">
        <v>3033</v>
      </c>
      <c r="AP611">
        <v>-3.7409670533593002E-2</v>
      </c>
      <c r="AQ611">
        <f>(Table2[[#This Row],[Sharpe Ratio]]-AVERAGE(Table2[Sharpe Ratio]))/_xlfn.STDEV.P(Table2[Sharpe Ratio])</f>
        <v>-1.070813447408933</v>
      </c>
      <c r="AR6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1">
        <f>_xlfn.RANK.AVG(Table2[[#This Row],[1Y Return vs Nifty Z-Score]],Table2[1Y Return vs Nifty Z-Score])</f>
        <v>663</v>
      </c>
      <c r="AT611">
        <f>_xlfn.RANK.AVG(Table2[[#This Row],[6M Return vs Nifty Z-Score]],Table2[6M Return vs Nifty Z-Score])</f>
        <v>435</v>
      </c>
      <c r="AU611">
        <f>_xlfn.RANK.AVG(Table2[[#This Row],[Sharpe Ratio Z-Score]],Table2[Sharpe Ratio Z-Score])</f>
        <v>617</v>
      </c>
      <c r="AV611">
        <f>(Table2[[#This Row],[Rank 1Y]]+Table2[[#This Row],[Rank 6M]]+Table2[[#This Row],[Rank Sharpe]])/3</f>
        <v>571.66666666666663</v>
      </c>
    </row>
    <row r="612" spans="1:48" x14ac:dyDescent="0.3">
      <c r="A612" t="s">
        <v>1345</v>
      </c>
      <c r="B612" t="s">
        <v>1346</v>
      </c>
      <c r="C612" t="s">
        <v>2994</v>
      </c>
      <c r="D612" t="s">
        <v>62</v>
      </c>
      <c r="E612">
        <v>7803.1215834599998</v>
      </c>
      <c r="F612">
        <v>247.65</v>
      </c>
      <c r="G612">
        <v>-10.2754161184134</v>
      </c>
      <c r="H612">
        <f>(Table2[[#This Row],[1Y Return vs Nifty]]-AVERAGE(Table2[1Y Return vs Nifty]))/_xlfn.STDEV.P(Table2[1Y Return vs Nifty])</f>
        <v>-0.65391394040998641</v>
      </c>
      <c r="I612">
        <v>6.7840918330272801</v>
      </c>
      <c r="J612">
        <f>(Table2[[#This Row],[1M Return vs Nifty]]-AVERAGE(Table2[1M Return vs Nifty]))/_xlfn.STDEV.P(Table2[1M Return vs Nifty])</f>
        <v>0.39634573693655523</v>
      </c>
      <c r="K612">
        <v>-15.537167692914499</v>
      </c>
      <c r="L612">
        <f>(Table2[[#This Row],[6M Return vs Nifty]]-AVERAGE(Table2[6M Return vs Nifty]))/_xlfn.STDEV.P(Table2[6M Return vs Nifty])</f>
        <v>-0.85294886980628215</v>
      </c>
      <c r="M612">
        <v>0.38533807490608402</v>
      </c>
      <c r="N612">
        <f>(Table2[[#This Row],[1W Return vs Nifty]]-AVERAGE(Table2[1W Return vs Nifty]))/_xlfn.STDEV.P(Table2[1W Return vs Nifty])</f>
        <v>0.41921456667993773</v>
      </c>
      <c r="O612">
        <v>231.78</v>
      </c>
      <c r="P612">
        <v>250.53941590995001</v>
      </c>
      <c r="Q612">
        <v>279.24020634525601</v>
      </c>
      <c r="R612">
        <v>72.357794606602496</v>
      </c>
      <c r="S612">
        <f>(Table2[[#This Row],[Close Price]]-Table2[[#This Row],[20D EMA]])/Table2[[#This Row],[20D EMA]]</f>
        <v>6.8470100957804828E-2</v>
      </c>
      <c r="T612">
        <f>(Table2[[#This Row],[Close Price]]-Table2[[#This Row],[50D EMA]])/Table2[[#This Row],[50D EMA]]</f>
        <v>-1.1532779780202448E-2</v>
      </c>
      <c r="U612">
        <f>(Table2[[#This Row],[Close Price]]-Table2[[#This Row],[200D EMA]])/Table2[[#This Row],[200D EMA]]</f>
        <v>-0.11312914697605361</v>
      </c>
      <c r="V612">
        <v>1.1674418710685499</v>
      </c>
      <c r="W612">
        <v>237.44</v>
      </c>
      <c r="X612">
        <v>250</v>
      </c>
      <c r="Y612">
        <v>233.52</v>
      </c>
      <c r="Z612">
        <v>250</v>
      </c>
      <c r="AA612">
        <v>196.1</v>
      </c>
      <c r="AB612">
        <v>250</v>
      </c>
      <c r="AC612">
        <f>(Table2[[#This Row],[Close Price]]/Table2[[#This Row],[Day Low]])-1</f>
        <v>4.3000336927223826E-2</v>
      </c>
      <c r="AD612">
        <f>(Table2[[#This Row],[Day High]]/Table2[[#This Row],[Close Price]])-1</f>
        <v>9.4891984655764983E-3</v>
      </c>
      <c r="AE612">
        <f>(Table2[[#This Row],[Close Price]]/Table2[[#This Row],[Current Week Low]])-1</f>
        <v>6.0508735868448182E-2</v>
      </c>
      <c r="AF612">
        <f>(Table2[[#This Row],[Current Week High]]/Table2[[#This Row],[Close Price]])-1</f>
        <v>9.4891984655764983E-3</v>
      </c>
      <c r="AG612">
        <f>(Table2[[#This Row],[Close Price]]/Table2[[#This Row],[Current Month Low]])-1</f>
        <v>0.26287608363080062</v>
      </c>
      <c r="AH612">
        <f>(Table2[[#This Row],[Current Month High]]/Table2[[#This Row],[Close Price]])-1</f>
        <v>9.4891984655764983E-3</v>
      </c>
      <c r="AI612">
        <v>90.914597213809799</v>
      </c>
      <c r="AJ612">
        <v>27.359218308048298</v>
      </c>
      <c r="AK612" t="str">
        <f>IF(AND(Table2[[#This Row],[20D EMA]]&gt;Table2[[#This Row],[50D EMA]],Table2[[#This Row],[50D EMA]]&gt;Table2[[#This Row],[200D EMA]]),"Uptrend","Downtrend/NoTrend")</f>
        <v>Downtrend/NoTrend</v>
      </c>
      <c r="AL612">
        <v>-0.41</v>
      </c>
      <c r="AM612" t="s">
        <v>3034</v>
      </c>
      <c r="AN612">
        <v>12.16</v>
      </c>
      <c r="AO612" t="s">
        <v>3033</v>
      </c>
      <c r="AP612">
        <v>-5.7472074079550003E-3</v>
      </c>
      <c r="AQ612">
        <f>(Table2[[#This Row],[Sharpe Ratio]]-AVERAGE(Table2[Sharpe Ratio]))/_xlfn.STDEV.P(Table2[Sharpe Ratio])</f>
        <v>-0.71235780432463502</v>
      </c>
      <c r="AR6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2">
        <f>_xlfn.RANK.AVG(Table2[[#This Row],[1Y Return vs Nifty Z-Score]],Table2[1Y Return vs Nifty Z-Score])</f>
        <v>557</v>
      </c>
      <c r="AT612">
        <f>_xlfn.RANK.AVG(Table2[[#This Row],[6M Return vs Nifty Z-Score]],Table2[6M Return vs Nifty Z-Score])</f>
        <v>599</v>
      </c>
      <c r="AU612">
        <f>_xlfn.RANK.AVG(Table2[[#This Row],[Sharpe Ratio Z-Score]],Table2[Sharpe Ratio Z-Score])</f>
        <v>561</v>
      </c>
      <c r="AV612">
        <f>(Table2[[#This Row],[Rank 1Y]]+Table2[[#This Row],[Rank 6M]]+Table2[[#This Row],[Rank Sharpe]])/3</f>
        <v>572.33333333333337</v>
      </c>
    </row>
    <row r="613" spans="1:48" x14ac:dyDescent="0.3">
      <c r="A613" t="s">
        <v>19</v>
      </c>
      <c r="B613" t="s">
        <v>20</v>
      </c>
      <c r="C613" t="s">
        <v>2987</v>
      </c>
      <c r="D613" t="s">
        <v>21</v>
      </c>
      <c r="E613">
        <v>1388784.80334671</v>
      </c>
      <c r="F613">
        <v>3855.85</v>
      </c>
      <c r="G613">
        <v>-6.81443203535978</v>
      </c>
      <c r="H613">
        <f>(Table2[[#This Row],[1Y Return vs Nifty]]-AVERAGE(Table2[1Y Return vs Nifty]))/_xlfn.STDEV.P(Table2[1Y Return vs Nifty])</f>
        <v>-0.612866268209177</v>
      </c>
      <c r="I613">
        <v>-4.6492602069525697</v>
      </c>
      <c r="J613">
        <f>(Table2[[#This Row],[1M Return vs Nifty]]-AVERAGE(Table2[1M Return vs Nifty]))/_xlfn.STDEV.P(Table2[1M Return vs Nifty])</f>
        <v>-0.70636784873342329</v>
      </c>
      <c r="K613">
        <v>-9.73264614281414</v>
      </c>
      <c r="L613">
        <f>(Table2[[#This Row],[6M Return vs Nifty]]-AVERAGE(Table2[6M Return vs Nifty]))/_xlfn.STDEV.P(Table2[6M Return vs Nifty])</f>
        <v>-0.67689067212850973</v>
      </c>
      <c r="M613">
        <v>-1.2272666396857701</v>
      </c>
      <c r="N613">
        <f>(Table2[[#This Row],[1W Return vs Nifty]]-AVERAGE(Table2[1W Return vs Nifty]))/_xlfn.STDEV.P(Table2[1W Return vs Nifty])</f>
        <v>6.4031533775168209E-2</v>
      </c>
      <c r="O613">
        <v>3825.98</v>
      </c>
      <c r="P613">
        <v>3852.8888734624302</v>
      </c>
      <c r="Q613">
        <v>3769.1437296025802</v>
      </c>
      <c r="R613">
        <v>55.5572067728192</v>
      </c>
      <c r="S613">
        <f>(Table2[[#This Row],[Close Price]]-Table2[[#This Row],[20D EMA]])/Table2[[#This Row],[20D EMA]]</f>
        <v>7.8071500635131102E-3</v>
      </c>
      <c r="T613">
        <f>(Table2[[#This Row],[Close Price]]-Table2[[#This Row],[50D EMA]])/Table2[[#This Row],[50D EMA]]</f>
        <v>7.685470914993417E-4</v>
      </c>
      <c r="U613">
        <f>(Table2[[#This Row],[Close Price]]-Table2[[#This Row],[200D EMA]])/Table2[[#This Row],[200D EMA]]</f>
        <v>2.3004235608325315E-2</v>
      </c>
      <c r="V613">
        <v>0.88190144626197398</v>
      </c>
      <c r="W613">
        <v>3841</v>
      </c>
      <c r="X613">
        <v>3866.95</v>
      </c>
      <c r="Y613">
        <v>3791.3</v>
      </c>
      <c r="Z613">
        <v>3866.95</v>
      </c>
      <c r="AA613">
        <v>3591.5</v>
      </c>
      <c r="AB613">
        <v>3915</v>
      </c>
      <c r="AC613">
        <f>(Table2[[#This Row],[Close Price]]/Table2[[#This Row],[Day Low]])-1</f>
        <v>3.8661806821140843E-3</v>
      </c>
      <c r="AD613">
        <f>(Table2[[#This Row],[Day High]]/Table2[[#This Row],[Close Price]])-1</f>
        <v>2.8787426896792478E-3</v>
      </c>
      <c r="AE613">
        <f>(Table2[[#This Row],[Close Price]]/Table2[[#This Row],[Current Week Low]])-1</f>
        <v>1.7025822277318969E-2</v>
      </c>
      <c r="AF613">
        <f>(Table2[[#This Row],[Current Week High]]/Table2[[#This Row],[Close Price]])-1</f>
        <v>2.8787426896792478E-3</v>
      </c>
      <c r="AG613">
        <f>(Table2[[#This Row],[Close Price]]/Table2[[#This Row],[Current Month Low]])-1</f>
        <v>7.3604343589029675E-2</v>
      </c>
      <c r="AH613">
        <f>(Table2[[#This Row],[Current Month High]]/Table2[[#This Row],[Close Price]])-1</f>
        <v>1.5340327035543444E-2</v>
      </c>
      <c r="AI613">
        <v>10.345319449667301</v>
      </c>
      <c r="AJ613">
        <v>21.520642924676899</v>
      </c>
      <c r="AK613" t="str">
        <f>IF(AND(Table2[[#This Row],[20D EMA]]&gt;Table2[[#This Row],[50D EMA]],Table2[[#This Row],[50D EMA]]&gt;Table2[[#This Row],[200D EMA]]),"Uptrend","Downtrend/NoTrend")</f>
        <v>Downtrend/NoTrend</v>
      </c>
      <c r="AL613">
        <v>-0.04</v>
      </c>
      <c r="AM613" t="s">
        <v>3034</v>
      </c>
      <c r="AN613">
        <v>-0.98</v>
      </c>
      <c r="AO613" t="s">
        <v>3034</v>
      </c>
      <c r="AP613">
        <v>-4.6333651305443001E-2</v>
      </c>
      <c r="AQ613">
        <f>(Table2[[#This Row],[Sharpe Ratio]]-AVERAGE(Table2[Sharpe Ratio]))/_xlfn.STDEV.P(Table2[Sharpe Ratio])</f>
        <v>-1.1718432142262591</v>
      </c>
      <c r="AR6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3">
        <f>_xlfn.RANK.AVG(Table2[[#This Row],[1Y Return vs Nifty Z-Score]],Table2[1Y Return vs Nifty Z-Score])</f>
        <v>546</v>
      </c>
      <c r="AT613">
        <f>_xlfn.RANK.AVG(Table2[[#This Row],[6M Return vs Nifty Z-Score]],Table2[6M Return vs Nifty Z-Score])</f>
        <v>535</v>
      </c>
      <c r="AU613">
        <f>_xlfn.RANK.AVG(Table2[[#This Row],[Sharpe Ratio Z-Score]],Table2[Sharpe Ratio Z-Score])</f>
        <v>637</v>
      </c>
      <c r="AV613">
        <f>(Table2[[#This Row],[Rank 1Y]]+Table2[[#This Row],[Rank 6M]]+Table2[[#This Row],[Rank Sharpe]])/3</f>
        <v>572.66666666666663</v>
      </c>
    </row>
    <row r="614" spans="1:48" x14ac:dyDescent="0.3">
      <c r="A614" t="s">
        <v>245</v>
      </c>
      <c r="B614" t="s">
        <v>246</v>
      </c>
      <c r="C614" t="s">
        <v>2990</v>
      </c>
      <c r="D614" t="s">
        <v>179</v>
      </c>
      <c r="E614">
        <v>105160.095791635</v>
      </c>
      <c r="F614">
        <v>601.79999999999995</v>
      </c>
      <c r="G614">
        <v>-22.038371150292601</v>
      </c>
      <c r="H614">
        <f>(Table2[[#This Row],[1Y Return vs Nifty]]-AVERAGE(Table2[1Y Return vs Nifty]))/_xlfn.STDEV.P(Table2[1Y Return vs Nifty])</f>
        <v>-0.79342394989706522</v>
      </c>
      <c r="I614">
        <v>1.7009859029598899</v>
      </c>
      <c r="J614">
        <f>(Table2[[#This Row],[1M Return vs Nifty]]-AVERAGE(Table2[1M Return vs Nifty]))/_xlfn.STDEV.P(Table2[1M Return vs Nifty])</f>
        <v>-9.3905061506874957E-2</v>
      </c>
      <c r="K614">
        <v>2.09742250002187</v>
      </c>
      <c r="L614">
        <f>(Table2[[#This Row],[6M Return vs Nifty]]-AVERAGE(Table2[6M Return vs Nifty]))/_xlfn.STDEV.P(Table2[6M Return vs Nifty])</f>
        <v>-0.31807030326864566</v>
      </c>
      <c r="M614">
        <v>-2.8059770349871198</v>
      </c>
      <c r="N614">
        <f>(Table2[[#This Row],[1W Return vs Nifty]]-AVERAGE(Table2[1W Return vs Nifty]))/_xlfn.STDEV.P(Table2[1W Return vs Nifty])</f>
        <v>-0.28368613144531363</v>
      </c>
      <c r="O614">
        <v>590.69000000000005</v>
      </c>
      <c r="P614">
        <v>568.35772810834499</v>
      </c>
      <c r="Q614">
        <v>548.61531700575199</v>
      </c>
      <c r="R614">
        <v>48.251855562704002</v>
      </c>
      <c r="S614">
        <f>(Table2[[#This Row],[Close Price]]-Table2[[#This Row],[20D EMA]])/Table2[[#This Row],[20D EMA]]</f>
        <v>1.8808512079093769E-2</v>
      </c>
      <c r="T614">
        <f>(Table2[[#This Row],[Close Price]]-Table2[[#This Row],[50D EMA]])/Table2[[#This Row],[50D EMA]]</f>
        <v>5.8840181522577854E-2</v>
      </c>
      <c r="U614">
        <f>(Table2[[#This Row],[Close Price]]-Table2[[#This Row],[200D EMA]])/Table2[[#This Row],[200D EMA]]</f>
        <v>9.6943489081786516E-2</v>
      </c>
      <c r="V614">
        <v>0.81415856136443898</v>
      </c>
      <c r="W614">
        <v>590.29999999999995</v>
      </c>
      <c r="X614">
        <v>603</v>
      </c>
      <c r="Y614">
        <v>588.85</v>
      </c>
      <c r="Z614">
        <v>603.95000000000005</v>
      </c>
      <c r="AA614">
        <v>536.75</v>
      </c>
      <c r="AB614">
        <v>633.4</v>
      </c>
      <c r="AC614">
        <f>(Table2[[#This Row],[Close Price]]/Table2[[#This Row],[Day Low]])-1</f>
        <v>1.9481619515500537E-2</v>
      </c>
      <c r="AD614">
        <f>(Table2[[#This Row],[Day High]]/Table2[[#This Row],[Close Price]])-1</f>
        <v>1.9940179461614971E-3</v>
      </c>
      <c r="AE614">
        <f>(Table2[[#This Row],[Close Price]]/Table2[[#This Row],[Current Week Low]])-1</f>
        <v>2.1992018340833752E-2</v>
      </c>
      <c r="AF614">
        <f>(Table2[[#This Row],[Current Week High]]/Table2[[#This Row],[Close Price]])-1</f>
        <v>3.5726154868729321E-3</v>
      </c>
      <c r="AG614">
        <f>(Table2[[#This Row],[Close Price]]/Table2[[#This Row],[Current Month Low]])-1</f>
        <v>0.1211923614345598</v>
      </c>
      <c r="AH614">
        <f>(Table2[[#This Row],[Current Month High]]/Table2[[#This Row],[Close Price]])-1</f>
        <v>5.2509139248919867E-2</v>
      </c>
      <c r="AI614">
        <v>5.2509139248919796</v>
      </c>
      <c r="AJ614">
        <v>23.017170891250998</v>
      </c>
      <c r="AK614" t="str">
        <f>IF(AND(Table2[[#This Row],[20D EMA]]&gt;Table2[[#This Row],[50D EMA]],Table2[[#This Row],[50D EMA]]&gt;Table2[[#This Row],[200D EMA]]),"Uptrend","Downtrend/NoTrend")</f>
        <v>Uptrend</v>
      </c>
      <c r="AL614">
        <v>0.13</v>
      </c>
      <c r="AM614" t="s">
        <v>3033</v>
      </c>
      <c r="AN614">
        <v>-1.84</v>
      </c>
      <c r="AO614" t="s">
        <v>3034</v>
      </c>
      <c r="AP614">
        <v>-8.7649656876619006E-2</v>
      </c>
      <c r="AQ614">
        <f>(Table2[[#This Row],[Sharpe Ratio]]-AVERAGE(Table2[Sharpe Ratio]))/_xlfn.STDEV.P(Table2[Sharpe Ratio])</f>
        <v>-1.6395881046955758</v>
      </c>
      <c r="AR6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-3.1286735508134758</v>
      </c>
      <c r="AS614">
        <f>_xlfn.RANK.AVG(Table2[[#This Row],[1Y Return vs Nifty Z-Score]],Table2[1Y Return vs Nifty Z-Score])</f>
        <v>621</v>
      </c>
      <c r="AT614">
        <f>_xlfn.RANK.AVG(Table2[[#This Row],[6M Return vs Nifty Z-Score]],Table2[6M Return vs Nifty Z-Score])</f>
        <v>408</v>
      </c>
      <c r="AU614">
        <f>_xlfn.RANK.AVG(Table2[[#This Row],[Sharpe Ratio Z-Score]],Table2[Sharpe Ratio Z-Score])</f>
        <v>689</v>
      </c>
      <c r="AV614">
        <f>(Table2[[#This Row],[Rank 1Y]]+Table2[[#This Row],[Rank 6M]]+Table2[[#This Row],[Rank Sharpe]])/3</f>
        <v>572.66666666666663</v>
      </c>
    </row>
    <row r="615" spans="1:48" x14ac:dyDescent="0.3">
      <c r="A615" t="s">
        <v>465</v>
      </c>
      <c r="B615" t="s">
        <v>466</v>
      </c>
      <c r="C615" t="s">
        <v>2987</v>
      </c>
      <c r="D615" t="s">
        <v>21</v>
      </c>
      <c r="E615">
        <v>45519.930708469998</v>
      </c>
      <c r="F615">
        <v>2419.4499999999998</v>
      </c>
      <c r="G615">
        <v>5.6757798114571196</v>
      </c>
      <c r="H615">
        <f>(Table2[[#This Row],[1Y Return vs Nifty]]-AVERAGE(Table2[1Y Return vs Nifty]))/_xlfn.STDEV.P(Table2[1Y Return vs Nifty])</f>
        <v>-0.46473090863986699</v>
      </c>
      <c r="I615">
        <v>-3.3676902838352398</v>
      </c>
      <c r="J615">
        <f>(Table2[[#This Row],[1M Return vs Nifty]]-AVERAGE(Table2[1M Return vs Nifty]))/_xlfn.STDEV.P(Table2[1M Return vs Nifty])</f>
        <v>-0.58276415313602958</v>
      </c>
      <c r="K615">
        <v>-22.1759755515642</v>
      </c>
      <c r="L615">
        <f>(Table2[[#This Row],[6M Return vs Nifty]]-AVERAGE(Table2[6M Return vs Nifty]))/_xlfn.STDEV.P(Table2[6M Return vs Nifty])</f>
        <v>-1.0543119858244647</v>
      </c>
      <c r="M615">
        <v>-1.90141312723602</v>
      </c>
      <c r="N615">
        <f>(Table2[[#This Row],[1W Return vs Nifty]]-AVERAGE(Table2[1W Return vs Nifty]))/_xlfn.STDEV.P(Table2[1W Return vs Nifty])</f>
        <v>-8.4452091445286495E-2</v>
      </c>
      <c r="O615">
        <v>2396.14</v>
      </c>
      <c r="P615">
        <v>2387.9563670009502</v>
      </c>
      <c r="Q615">
        <v>2386.82257311578</v>
      </c>
      <c r="R615">
        <v>51.794474445557903</v>
      </c>
      <c r="S615">
        <f>(Table2[[#This Row],[Close Price]]-Table2[[#This Row],[20D EMA]])/Table2[[#This Row],[20D EMA]]</f>
        <v>9.7281461016467934E-3</v>
      </c>
      <c r="T615">
        <f>(Table2[[#This Row],[Close Price]]-Table2[[#This Row],[50D EMA]])/Table2[[#This Row],[50D EMA]]</f>
        <v>1.3188529503410769E-2</v>
      </c>
      <c r="U615">
        <f>(Table2[[#This Row],[Close Price]]-Table2[[#This Row],[200D EMA]])/Table2[[#This Row],[200D EMA]]</f>
        <v>1.3669816622199829E-2</v>
      </c>
      <c r="V615">
        <v>1.01320579597452</v>
      </c>
      <c r="W615">
        <v>2411.1999999999998</v>
      </c>
      <c r="X615">
        <v>2439.25</v>
      </c>
      <c r="Y615">
        <v>2379.5</v>
      </c>
      <c r="Z615">
        <v>2439.25</v>
      </c>
      <c r="AA615">
        <v>2187</v>
      </c>
      <c r="AB615">
        <v>2557.5</v>
      </c>
      <c r="AC615">
        <f>(Table2[[#This Row],[Close Price]]/Table2[[#This Row],[Day Low]])-1</f>
        <v>3.4215328467153139E-3</v>
      </c>
      <c r="AD615">
        <f>(Table2[[#This Row],[Day High]]/Table2[[#This Row],[Close Price]])-1</f>
        <v>8.1836781086610522E-3</v>
      </c>
      <c r="AE615">
        <f>(Table2[[#This Row],[Close Price]]/Table2[[#This Row],[Current Week Low]])-1</f>
        <v>1.6789241437276559E-2</v>
      </c>
      <c r="AF615">
        <f>(Table2[[#This Row],[Current Week High]]/Table2[[#This Row],[Close Price]])-1</f>
        <v>8.1836781086610522E-3</v>
      </c>
      <c r="AG615">
        <f>(Table2[[#This Row],[Close Price]]/Table2[[#This Row],[Current Month Low]])-1</f>
        <v>0.10628715134887967</v>
      </c>
      <c r="AH615">
        <f>(Table2[[#This Row],[Current Month High]]/Table2[[#This Row],[Close Price]])-1</f>
        <v>5.7058422368720274E-2</v>
      </c>
      <c r="AI615">
        <v>17.282853541093999</v>
      </c>
      <c r="AJ615">
        <v>33.8487497233901</v>
      </c>
      <c r="AK615" t="str">
        <f>IF(AND(Table2[[#This Row],[20D EMA]]&gt;Table2[[#This Row],[50D EMA]],Table2[[#This Row],[50D EMA]]&gt;Table2[[#This Row],[200D EMA]]),"Uptrend","Downtrend/NoTrend")</f>
        <v>Uptrend</v>
      </c>
      <c r="AL615">
        <v>-0.04</v>
      </c>
      <c r="AM615" t="s">
        <v>3034</v>
      </c>
      <c r="AN615">
        <v>-2.12</v>
      </c>
      <c r="AO615" t="s">
        <v>3034</v>
      </c>
      <c r="AP615">
        <v>-2.6091396991365E-2</v>
      </c>
      <c r="AQ615">
        <f>(Table2[[#This Row],[Sharpe Ratio]]-AVERAGE(Table2[Sharpe Ratio]))/_xlfn.STDEV.P(Table2[Sharpe Ratio])</f>
        <v>-0.94267752175196207</v>
      </c>
      <c r="AR6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-3.1289366607976099</v>
      </c>
      <c r="AS615">
        <f>_xlfn.RANK.AVG(Table2[[#This Row],[1Y Return vs Nifty Z-Score]],Table2[1Y Return vs Nifty Z-Score])</f>
        <v>463</v>
      </c>
      <c r="AT615">
        <f>_xlfn.RANK.AVG(Table2[[#This Row],[6M Return vs Nifty Z-Score]],Table2[6M Return vs Nifty Z-Score])</f>
        <v>659</v>
      </c>
      <c r="AU615">
        <f>_xlfn.RANK.AVG(Table2[[#This Row],[Sharpe Ratio Z-Score]],Table2[Sharpe Ratio Z-Score])</f>
        <v>598</v>
      </c>
      <c r="AV615">
        <f>(Table2[[#This Row],[Rank 1Y]]+Table2[[#This Row],[Rank 6M]]+Table2[[#This Row],[Rank Sharpe]])/3</f>
        <v>573.33333333333337</v>
      </c>
    </row>
    <row r="616" spans="1:48" x14ac:dyDescent="0.3">
      <c r="A616" t="s">
        <v>1720</v>
      </c>
      <c r="B616" t="s">
        <v>1721</v>
      </c>
      <c r="C616" t="s">
        <v>2994</v>
      </c>
      <c r="D616" t="s">
        <v>62</v>
      </c>
      <c r="E616">
        <v>4272.3709875000004</v>
      </c>
      <c r="F616">
        <v>338</v>
      </c>
      <c r="G616">
        <v>-20.991975322905098</v>
      </c>
      <c r="H616">
        <f>(Table2[[#This Row],[1Y Return vs Nifty]]-AVERAGE(Table2[1Y Return vs Nifty]))/_xlfn.STDEV.P(Table2[1Y Return vs Nifty])</f>
        <v>-0.78101357415300798</v>
      </c>
      <c r="I616">
        <v>13.8858224377519</v>
      </c>
      <c r="J616">
        <f>(Table2[[#This Row],[1M Return vs Nifty]]-AVERAGE(Table2[1M Return vs Nifty]))/_xlfn.STDEV.P(Table2[1M Return vs Nifty])</f>
        <v>1.0812870203164651</v>
      </c>
      <c r="K616">
        <v>-3.4203111924144198</v>
      </c>
      <c r="L616">
        <f>(Table2[[#This Row],[6M Return vs Nifty]]-AVERAGE(Table2[6M Return vs Nifty]))/_xlfn.STDEV.P(Table2[6M Return vs Nifty])</f>
        <v>-0.48542987645163399</v>
      </c>
      <c r="M616">
        <v>13.1399433657333</v>
      </c>
      <c r="N616">
        <f>(Table2[[#This Row],[1W Return vs Nifty]]-AVERAGE(Table2[1W Return vs Nifty]))/_xlfn.STDEV.P(Table2[1W Return vs Nifty])</f>
        <v>3.2284705174451673</v>
      </c>
      <c r="O616">
        <v>309.62</v>
      </c>
      <c r="P616">
        <v>300.09560240201102</v>
      </c>
      <c r="Q616">
        <v>295.57939248983502</v>
      </c>
      <c r="R616">
        <v>88.959054142670695</v>
      </c>
      <c r="S616">
        <f>(Table2[[#This Row],[Close Price]]-Table2[[#This Row],[20D EMA]])/Table2[[#This Row],[20D EMA]]</f>
        <v>9.1660745429881771E-2</v>
      </c>
      <c r="T616">
        <f>(Table2[[#This Row],[Close Price]]-Table2[[#This Row],[50D EMA]])/Table2[[#This Row],[50D EMA]]</f>
        <v>0.12630774091521632</v>
      </c>
      <c r="U616">
        <f>(Table2[[#This Row],[Close Price]]-Table2[[#This Row],[200D EMA]])/Table2[[#This Row],[200D EMA]]</f>
        <v>0.14351679646145774</v>
      </c>
      <c r="V616">
        <v>2.3564314343920398</v>
      </c>
      <c r="W616">
        <v>336.5</v>
      </c>
      <c r="X616">
        <v>347.05</v>
      </c>
      <c r="Y616">
        <v>307.89999999999998</v>
      </c>
      <c r="Z616">
        <v>356.7</v>
      </c>
      <c r="AA616">
        <v>267.25</v>
      </c>
      <c r="AB616">
        <v>356.7</v>
      </c>
      <c r="AC616">
        <f>(Table2[[#This Row],[Close Price]]/Table2[[#This Row],[Day Low]])-1</f>
        <v>4.4576523031203408E-3</v>
      </c>
      <c r="AD616">
        <f>(Table2[[#This Row],[Day High]]/Table2[[#This Row],[Close Price]])-1</f>
        <v>2.6775147928994159E-2</v>
      </c>
      <c r="AE616">
        <f>(Table2[[#This Row],[Close Price]]/Table2[[#This Row],[Current Week Low]])-1</f>
        <v>9.7759012666450262E-2</v>
      </c>
      <c r="AF616">
        <f>(Table2[[#This Row],[Current Week High]]/Table2[[#This Row],[Close Price]])-1</f>
        <v>5.532544378698212E-2</v>
      </c>
      <c r="AG616">
        <f>(Table2[[#This Row],[Close Price]]/Table2[[#This Row],[Current Month Low]])-1</f>
        <v>0.2647333956969129</v>
      </c>
      <c r="AH616">
        <f>(Table2[[#This Row],[Current Month High]]/Table2[[#This Row],[Close Price]])-1</f>
        <v>5.532544378698212E-2</v>
      </c>
      <c r="AI616">
        <v>5.5325443786982103</v>
      </c>
      <c r="AJ616">
        <v>35.145941623350602</v>
      </c>
      <c r="AK616" t="str">
        <f>IF(AND(Table2[[#This Row],[20D EMA]]&gt;Table2[[#This Row],[50D EMA]],Table2[[#This Row],[50D EMA]]&gt;Table2[[#This Row],[200D EMA]]),"Uptrend","Downtrend/NoTrend")</f>
        <v>Uptrend</v>
      </c>
      <c r="AL616">
        <v>0.14000000000000001</v>
      </c>
      <c r="AM616" t="s">
        <v>3033</v>
      </c>
      <c r="AN616">
        <v>15.89</v>
      </c>
      <c r="AO616" t="s">
        <v>3033</v>
      </c>
      <c r="AP616">
        <v>-5.9153605928593998E-2</v>
      </c>
      <c r="AQ616">
        <f>(Table2[[#This Row],[Sharpe Ratio]]-AVERAGE(Table2[Sharpe Ratio]))/_xlfn.STDEV.P(Table2[Sharpe Ratio])</f>
        <v>-1.3169799037035883</v>
      </c>
      <c r="AR6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1.7263341834534021</v>
      </c>
      <c r="AS616">
        <f>_xlfn.RANK.AVG(Table2[[#This Row],[1Y Return vs Nifty Z-Score]],Table2[1Y Return vs Nifty Z-Score])</f>
        <v>612</v>
      </c>
      <c r="AT616">
        <f>_xlfn.RANK.AVG(Table2[[#This Row],[6M Return vs Nifty Z-Score]],Table2[6M Return vs Nifty Z-Score])</f>
        <v>458</v>
      </c>
      <c r="AU616">
        <f>_xlfn.RANK.AVG(Table2[[#This Row],[Sharpe Ratio Z-Score]],Table2[Sharpe Ratio Z-Score])</f>
        <v>652</v>
      </c>
      <c r="AV616">
        <f>(Table2[[#This Row],[Rank 1Y]]+Table2[[#This Row],[Rank 6M]]+Table2[[#This Row],[Rank Sharpe]])/3</f>
        <v>574</v>
      </c>
    </row>
    <row r="617" spans="1:48" x14ac:dyDescent="0.3">
      <c r="A617" t="s">
        <v>1531</v>
      </c>
      <c r="B617" t="s">
        <v>1532</v>
      </c>
      <c r="C617" t="s">
        <v>2997</v>
      </c>
      <c r="D617" t="s">
        <v>379</v>
      </c>
      <c r="E617">
        <v>5897.6753580960003</v>
      </c>
      <c r="F617">
        <v>59.97</v>
      </c>
      <c r="G617">
        <v>-42.364556879688102</v>
      </c>
      <c r="H617">
        <f>(Table2[[#This Row],[1Y Return vs Nifty]]-AVERAGE(Table2[1Y Return vs Nifty]))/_xlfn.STDEV.P(Table2[1Y Return vs Nifty])</f>
        <v>-1.0344948675583965</v>
      </c>
      <c r="I617">
        <v>-17.376803824874301</v>
      </c>
      <c r="J617">
        <f>(Table2[[#This Row],[1M Return vs Nifty]]-AVERAGE(Table2[1M Return vs Nifty]))/_xlfn.STDEV.P(Table2[1M Return vs Nifty])</f>
        <v>-1.9339024519375294</v>
      </c>
      <c r="K617">
        <v>-37.2728844332131</v>
      </c>
      <c r="L617">
        <f>(Table2[[#This Row],[6M Return vs Nifty]]-AVERAGE(Table2[6M Return vs Nifty]))/_xlfn.STDEV.P(Table2[6M Return vs Nifty])</f>
        <v>-1.5122195920358168</v>
      </c>
      <c r="M617">
        <v>-9.1061057997823998</v>
      </c>
      <c r="N617">
        <f>(Table2[[#This Row],[1W Return vs Nifty]]-AVERAGE(Table2[1W Return vs Nifty]))/_xlfn.STDEV.P(Table2[1W Return vs Nifty])</f>
        <v>-1.6713162320660491</v>
      </c>
      <c r="O617">
        <v>64.08</v>
      </c>
      <c r="P617">
        <v>67.614183804904599</v>
      </c>
      <c r="Q617">
        <v>71.464808040017402</v>
      </c>
      <c r="R617">
        <v>16.585283461927801</v>
      </c>
      <c r="S617">
        <f>(Table2[[#This Row],[Close Price]]-Table2[[#This Row],[20D EMA]])/Table2[[#This Row],[20D EMA]]</f>
        <v>-6.4138576779026207E-2</v>
      </c>
      <c r="T617">
        <f>(Table2[[#This Row],[Close Price]]-Table2[[#This Row],[50D EMA]])/Table2[[#This Row],[50D EMA]]</f>
        <v>-0.11305592073641368</v>
      </c>
      <c r="U617">
        <f>(Table2[[#This Row],[Close Price]]-Table2[[#This Row],[200D EMA]])/Table2[[#This Row],[200D EMA]]</f>
        <v>-0.16084571350951893</v>
      </c>
      <c r="V617">
        <v>2.2625466856571101</v>
      </c>
      <c r="W617">
        <v>59.9</v>
      </c>
      <c r="X617">
        <v>60.9</v>
      </c>
      <c r="Y617">
        <v>59.88</v>
      </c>
      <c r="Z617">
        <v>62.32</v>
      </c>
      <c r="AA617">
        <v>59.88</v>
      </c>
      <c r="AB617">
        <v>70.150000000000006</v>
      </c>
      <c r="AC617">
        <f>(Table2[[#This Row],[Close Price]]/Table2[[#This Row],[Day Low]])-1</f>
        <v>1.16861435726201E-3</v>
      </c>
      <c r="AD617">
        <f>(Table2[[#This Row],[Day High]]/Table2[[#This Row],[Close Price]])-1</f>
        <v>1.5507753876938368E-2</v>
      </c>
      <c r="AE617">
        <f>(Table2[[#This Row],[Close Price]]/Table2[[#This Row],[Current Week Low]])-1</f>
        <v>1.5030060120240218E-3</v>
      </c>
      <c r="AF617">
        <f>(Table2[[#This Row],[Current Week High]]/Table2[[#This Row],[Close Price]])-1</f>
        <v>3.9186259796564871E-2</v>
      </c>
      <c r="AG617">
        <f>(Table2[[#This Row],[Close Price]]/Table2[[#This Row],[Current Month Low]])-1</f>
        <v>1.5030060120240218E-3</v>
      </c>
      <c r="AH617">
        <f>(Table2[[#This Row],[Current Month High]]/Table2[[#This Row],[Close Price]])-1</f>
        <v>0.16975154243788571</v>
      </c>
      <c r="AI617">
        <v>63.415040853760203</v>
      </c>
      <c r="AJ617">
        <v>0.15030060120240199</v>
      </c>
      <c r="AK617" t="str">
        <f>IF(AND(Table2[[#This Row],[20D EMA]]&gt;Table2[[#This Row],[50D EMA]],Table2[[#This Row],[50D EMA]]&gt;Table2[[#This Row],[200D EMA]]),"Uptrend","Downtrend/NoTrend")</f>
        <v>Downtrend/NoTrend</v>
      </c>
      <c r="AL617">
        <v>-0.27</v>
      </c>
      <c r="AM617" t="s">
        <v>3034</v>
      </c>
      <c r="AN617">
        <v>-8.86</v>
      </c>
      <c r="AO617" t="s">
        <v>3034</v>
      </c>
      <c r="AP617">
        <v>6.3824918204609005E-2</v>
      </c>
      <c r="AQ617">
        <f>(Table2[[#This Row],[Sharpe Ratio]]-AVERAGE(Table2[Sharpe Ratio]))/_xlfn.STDEV.P(Table2[Sharpe Ratio])</f>
        <v>7.5278992226412336E-2</v>
      </c>
      <c r="AR6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7">
        <f>_xlfn.RANK.AVG(Table2[[#This Row],[1Y Return vs Nifty Z-Score]],Table2[1Y Return vs Nifty Z-Score])</f>
        <v>698</v>
      </c>
      <c r="AT617">
        <f>_xlfn.RANK.AVG(Table2[[#This Row],[6M Return vs Nifty Z-Score]],Table2[6M Return vs Nifty Z-Score])</f>
        <v>716</v>
      </c>
      <c r="AU617">
        <f>_xlfn.RANK.AVG(Table2[[#This Row],[Sharpe Ratio Z-Score]],Table2[Sharpe Ratio Z-Score])</f>
        <v>311</v>
      </c>
      <c r="AV617">
        <f>(Table2[[#This Row],[Rank 1Y]]+Table2[[#This Row],[Rank 6M]]+Table2[[#This Row],[Rank Sharpe]])/3</f>
        <v>575</v>
      </c>
    </row>
    <row r="618" spans="1:48" x14ac:dyDescent="0.3">
      <c r="A618" t="s">
        <v>1646</v>
      </c>
      <c r="B618" t="s">
        <v>1647</v>
      </c>
      <c r="C618" t="s">
        <v>2997</v>
      </c>
      <c r="D618" t="s">
        <v>379</v>
      </c>
      <c r="E618">
        <v>4929.7243781999996</v>
      </c>
      <c r="F618">
        <v>566.04999999999995</v>
      </c>
      <c r="G618">
        <v>-46.868896806362997</v>
      </c>
      <c r="H618">
        <f>(Table2[[#This Row],[1Y Return vs Nifty]]-AVERAGE(Table2[1Y Return vs Nifty]))/_xlfn.STDEV.P(Table2[1Y Return vs Nifty])</f>
        <v>-1.0879168609435952</v>
      </c>
      <c r="I618">
        <v>-7.3734971269065896</v>
      </c>
      <c r="J618">
        <f>(Table2[[#This Row],[1M Return vs Nifty]]-AVERAGE(Table2[1M Return vs Nifty]))/_xlfn.STDEV.P(Table2[1M Return vs Nifty])</f>
        <v>-0.96911258463524286</v>
      </c>
      <c r="K618">
        <v>-34.750499869113497</v>
      </c>
      <c r="L618">
        <f>(Table2[[#This Row],[6M Return vs Nifty]]-AVERAGE(Table2[6M Return vs Nifty]))/_xlfn.STDEV.P(Table2[6M Return vs Nifty])</f>
        <v>-1.4357126006546008</v>
      </c>
      <c r="M618">
        <v>-4.4950916342452798</v>
      </c>
      <c r="N618">
        <f>(Table2[[#This Row],[1W Return vs Nifty]]-AVERAGE(Table2[1W Return vs Nifty]))/_xlfn.STDEV.P(Table2[1W Return vs Nifty])</f>
        <v>-0.65572079118527482</v>
      </c>
      <c r="O618">
        <v>570.30999999999995</v>
      </c>
      <c r="P618">
        <v>571.09603763130895</v>
      </c>
      <c r="Q618">
        <v>615.44415497777004</v>
      </c>
      <c r="R618">
        <v>41.804375407469699</v>
      </c>
      <c r="S618">
        <f>(Table2[[#This Row],[Close Price]]-Table2[[#This Row],[20D EMA]])/Table2[[#This Row],[20D EMA]]</f>
        <v>-7.4696217846434241E-3</v>
      </c>
      <c r="T618">
        <f>(Table2[[#This Row],[Close Price]]-Table2[[#This Row],[50D EMA]])/Table2[[#This Row],[50D EMA]]</f>
        <v>-8.835707654772134E-3</v>
      </c>
      <c r="U618">
        <f>(Table2[[#This Row],[Close Price]]-Table2[[#This Row],[200D EMA]])/Table2[[#This Row],[200D EMA]]</f>
        <v>-8.0257736755261266E-2</v>
      </c>
      <c r="V618">
        <v>1.43235602946188</v>
      </c>
      <c r="W618">
        <v>560.5</v>
      </c>
      <c r="X618">
        <v>576</v>
      </c>
      <c r="Y618">
        <v>560.1</v>
      </c>
      <c r="Z618">
        <v>576</v>
      </c>
      <c r="AA618">
        <v>511.25</v>
      </c>
      <c r="AB618">
        <v>617.85</v>
      </c>
      <c r="AC618">
        <f>(Table2[[#This Row],[Close Price]]/Table2[[#This Row],[Day Low]])-1</f>
        <v>9.9018733273861237E-3</v>
      </c>
      <c r="AD618">
        <f>(Table2[[#This Row],[Day High]]/Table2[[#This Row],[Close Price]])-1</f>
        <v>1.7577952477696446E-2</v>
      </c>
      <c r="AE618">
        <f>(Table2[[#This Row],[Close Price]]/Table2[[#This Row],[Current Week Low]])-1</f>
        <v>1.0623103017318281E-2</v>
      </c>
      <c r="AF618">
        <f>(Table2[[#This Row],[Current Week High]]/Table2[[#This Row],[Close Price]])-1</f>
        <v>1.7577952477696446E-2</v>
      </c>
      <c r="AG618">
        <f>(Table2[[#This Row],[Close Price]]/Table2[[#This Row],[Current Month Low]])-1</f>
        <v>0.10718826405867965</v>
      </c>
      <c r="AH618">
        <f>(Table2[[#This Row],[Current Month High]]/Table2[[#This Row],[Close Price]])-1</f>
        <v>9.1511350587404117E-2</v>
      </c>
      <c r="AI618">
        <v>41.153608338486002</v>
      </c>
      <c r="AJ618">
        <v>10.718826405867899</v>
      </c>
      <c r="AK618" t="str">
        <f>IF(AND(Table2[[#This Row],[20D EMA]]&gt;Table2[[#This Row],[50D EMA]],Table2[[#This Row],[50D EMA]]&gt;Table2[[#This Row],[200D EMA]]),"Uptrend","Downtrend/NoTrend")</f>
        <v>Downtrend/NoTrend</v>
      </c>
      <c r="AL618">
        <v>-7.0000000000000007E-2</v>
      </c>
      <c r="AM618" t="s">
        <v>3034</v>
      </c>
      <c r="AN618">
        <v>-0.33</v>
      </c>
      <c r="AO618" t="s">
        <v>3034</v>
      </c>
      <c r="AP618">
        <v>6.3782099423068006E-2</v>
      </c>
      <c r="AQ618">
        <f>(Table2[[#This Row],[Sharpe Ratio]]-AVERAGE(Table2[Sharpe Ratio]))/_xlfn.STDEV.P(Table2[Sharpe Ratio])</f>
        <v>7.479423417671606E-2</v>
      </c>
      <c r="AR6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8">
        <f>_xlfn.RANK.AVG(Table2[[#This Row],[1Y Return vs Nifty Z-Score]],Table2[1Y Return vs Nifty Z-Score])</f>
        <v>710</v>
      </c>
      <c r="AT618">
        <f>_xlfn.RANK.AVG(Table2[[#This Row],[6M Return vs Nifty Z-Score]],Table2[6M Return vs Nifty Z-Score])</f>
        <v>712</v>
      </c>
      <c r="AU618">
        <f>_xlfn.RANK.AVG(Table2[[#This Row],[Sharpe Ratio Z-Score]],Table2[Sharpe Ratio Z-Score])</f>
        <v>312</v>
      </c>
      <c r="AV618">
        <f>(Table2[[#This Row],[Rank 1Y]]+Table2[[#This Row],[Rank 6M]]+Table2[[#This Row],[Rank Sharpe]])/3</f>
        <v>578</v>
      </c>
    </row>
    <row r="619" spans="1:48" x14ac:dyDescent="0.3">
      <c r="A619" t="s">
        <v>1648</v>
      </c>
      <c r="B619" t="s">
        <v>1649</v>
      </c>
      <c r="C619" t="s">
        <v>2997</v>
      </c>
      <c r="D619" t="s">
        <v>1213</v>
      </c>
      <c r="E619">
        <v>4928.5293427500001</v>
      </c>
      <c r="F619">
        <v>2949.75</v>
      </c>
      <c r="G619">
        <v>-5.5351152521590601</v>
      </c>
      <c r="H619">
        <f>(Table2[[#This Row],[1Y Return vs Nifty]]-AVERAGE(Table2[1Y Return vs Nifty]))/_xlfn.STDEV.P(Table2[1Y Return vs Nifty])</f>
        <v>-0.59769342294388317</v>
      </c>
      <c r="I619">
        <v>-6.3113855226926097</v>
      </c>
      <c r="J619">
        <f>(Table2[[#This Row],[1M Return vs Nifty]]-AVERAGE(Table2[1M Return vs Nifty]))/_xlfn.STDEV.P(Table2[1M Return vs Nifty])</f>
        <v>-0.86667500627947702</v>
      </c>
      <c r="K619">
        <v>-12.0365960938411</v>
      </c>
      <c r="L619">
        <f>(Table2[[#This Row],[6M Return vs Nifty]]-AVERAGE(Table2[6M Return vs Nifty]))/_xlfn.STDEV.P(Table2[6M Return vs Nifty])</f>
        <v>-0.74677227604995355</v>
      </c>
      <c r="M619">
        <v>0.41135663966243002</v>
      </c>
      <c r="N619">
        <f>(Table2[[#This Row],[1W Return vs Nifty]]-AVERAGE(Table2[1W Return vs Nifty]))/_xlfn.STDEV.P(Table2[1W Return vs Nifty])</f>
        <v>0.42494526600033944</v>
      </c>
      <c r="O619">
        <v>2931.95</v>
      </c>
      <c r="P619">
        <v>3011.0361068878501</v>
      </c>
      <c r="Q619">
        <v>2905.85563727524</v>
      </c>
      <c r="R619">
        <v>57.815577276010501</v>
      </c>
      <c r="S619">
        <f>(Table2[[#This Row],[Close Price]]-Table2[[#This Row],[20D EMA]])/Table2[[#This Row],[20D EMA]]</f>
        <v>6.0710448677501949E-3</v>
      </c>
      <c r="T619">
        <f>(Table2[[#This Row],[Close Price]]-Table2[[#This Row],[50D EMA]])/Table2[[#This Row],[50D EMA]]</f>
        <v>-2.0353826627205168E-2</v>
      </c>
      <c r="U619">
        <f>(Table2[[#This Row],[Close Price]]-Table2[[#This Row],[200D EMA]])/Table2[[#This Row],[200D EMA]]</f>
        <v>1.5105486370932997E-2</v>
      </c>
      <c r="V619">
        <v>1.0500693797060601</v>
      </c>
      <c r="W619">
        <v>2923</v>
      </c>
      <c r="X619">
        <v>2955</v>
      </c>
      <c r="Y619">
        <v>2853.05</v>
      </c>
      <c r="Z619">
        <v>3005.15</v>
      </c>
      <c r="AA619">
        <v>2732.35</v>
      </c>
      <c r="AB619">
        <v>3005.15</v>
      </c>
      <c r="AC619">
        <f>(Table2[[#This Row],[Close Price]]/Table2[[#This Row],[Day Low]])-1</f>
        <v>9.151556619910961E-3</v>
      </c>
      <c r="AD619">
        <f>(Table2[[#This Row],[Day High]]/Table2[[#This Row],[Close Price]])-1</f>
        <v>1.7798118484617653E-3</v>
      </c>
      <c r="AE619">
        <f>(Table2[[#This Row],[Close Price]]/Table2[[#This Row],[Current Week Low]])-1</f>
        <v>3.3893552513976299E-2</v>
      </c>
      <c r="AF619">
        <f>(Table2[[#This Row],[Current Week High]]/Table2[[#This Row],[Close Price]])-1</f>
        <v>1.8781252648529589E-2</v>
      </c>
      <c r="AG619">
        <f>(Table2[[#This Row],[Close Price]]/Table2[[#This Row],[Current Month Low]])-1</f>
        <v>7.9565209435101591E-2</v>
      </c>
      <c r="AH619">
        <f>(Table2[[#This Row],[Current Month High]]/Table2[[#This Row],[Close Price]])-1</f>
        <v>1.8781252648529589E-2</v>
      </c>
      <c r="AI619">
        <v>25.4343588439698</v>
      </c>
      <c r="AJ619">
        <v>35.303426448327997</v>
      </c>
      <c r="AK619" t="str">
        <f>IF(AND(Table2[[#This Row],[20D EMA]]&gt;Table2[[#This Row],[50D EMA]],Table2[[#This Row],[50D EMA]]&gt;Table2[[#This Row],[200D EMA]]),"Uptrend","Downtrend/NoTrend")</f>
        <v>Downtrend/NoTrend</v>
      </c>
      <c r="AL619">
        <v>0</v>
      </c>
      <c r="AM619">
        <v>0</v>
      </c>
      <c r="AN619">
        <v>1.43</v>
      </c>
      <c r="AO619" t="s">
        <v>3033</v>
      </c>
      <c r="AP619">
        <v>-5.3507353899958997E-2</v>
      </c>
      <c r="AQ619">
        <f>(Table2[[#This Row],[Sharpe Ratio]]-AVERAGE(Table2[Sharpe Ratio]))/_xlfn.STDEV.P(Table2[Sharpe Ratio])</f>
        <v>-1.2530578110379187</v>
      </c>
      <c r="AR6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9">
        <f>_xlfn.RANK.AVG(Table2[[#This Row],[1Y Return vs Nifty Z-Score]],Table2[1Y Return vs Nifty Z-Score])</f>
        <v>534</v>
      </c>
      <c r="AT619">
        <f>_xlfn.RANK.AVG(Table2[[#This Row],[6M Return vs Nifty Z-Score]],Table2[6M Return vs Nifty Z-Score])</f>
        <v>563</v>
      </c>
      <c r="AU619">
        <f>_xlfn.RANK.AVG(Table2[[#This Row],[Sharpe Ratio Z-Score]],Table2[Sharpe Ratio Z-Score])</f>
        <v>644</v>
      </c>
      <c r="AV619">
        <f>(Table2[[#This Row],[Rank 1Y]]+Table2[[#This Row],[Rank 6M]]+Table2[[#This Row],[Rank Sharpe]])/3</f>
        <v>580.33333333333337</v>
      </c>
    </row>
    <row r="620" spans="1:48" x14ac:dyDescent="0.3">
      <c r="A620" t="s">
        <v>2120</v>
      </c>
      <c r="B620" t="s">
        <v>2121</v>
      </c>
      <c r="C620" t="s">
        <v>2990</v>
      </c>
      <c r="D620" t="s">
        <v>450</v>
      </c>
      <c r="E620">
        <v>2590.5739463999998</v>
      </c>
      <c r="F620">
        <v>351.85</v>
      </c>
      <c r="G620">
        <v>-21.014865950933999</v>
      </c>
      <c r="H620">
        <f>(Table2[[#This Row],[1Y Return vs Nifty]]-AVERAGE(Table2[1Y Return vs Nifty]))/_xlfn.STDEV.P(Table2[1Y Return vs Nifty])</f>
        <v>-0.78128505965344752</v>
      </c>
      <c r="I620">
        <v>2.5916934840325698</v>
      </c>
      <c r="J620">
        <f>(Table2[[#This Row],[1M Return vs Nifty]]-AVERAGE(Table2[1M Return vs Nifty]))/_xlfn.STDEV.P(Table2[1M Return vs Nifty])</f>
        <v>-7.9989031839638319E-3</v>
      </c>
      <c r="K620">
        <v>-10.011242166254499</v>
      </c>
      <c r="L620">
        <f>(Table2[[#This Row],[6M Return vs Nifty]]-AVERAGE(Table2[6M Return vs Nifty]))/_xlfn.STDEV.P(Table2[6M Return vs Nifty])</f>
        <v>-0.68534082832893861</v>
      </c>
      <c r="M620">
        <v>3.9123446771047998</v>
      </c>
      <c r="N620">
        <f>(Table2[[#This Row],[1W Return vs Nifty]]-AVERAGE(Table2[1W Return vs Nifty]))/_xlfn.STDEV.P(Table2[1W Return vs Nifty])</f>
        <v>1.1960527407895485</v>
      </c>
      <c r="O620">
        <v>340.06</v>
      </c>
      <c r="P620">
        <v>338.50283857046003</v>
      </c>
      <c r="Q620">
        <v>343.84183423423298</v>
      </c>
      <c r="R620">
        <v>74.589189474725899</v>
      </c>
      <c r="S620">
        <f>(Table2[[#This Row],[Close Price]]-Table2[[#This Row],[20D EMA]])/Table2[[#This Row],[20D EMA]]</f>
        <v>3.4670352290772276E-2</v>
      </c>
      <c r="T620">
        <f>(Table2[[#This Row],[Close Price]]-Table2[[#This Row],[50D EMA]])/Table2[[#This Row],[50D EMA]]</f>
        <v>3.9429983765887258E-2</v>
      </c>
      <c r="U620">
        <f>(Table2[[#This Row],[Close Price]]-Table2[[#This Row],[200D EMA]])/Table2[[#This Row],[200D EMA]]</f>
        <v>2.3290260138362627E-2</v>
      </c>
      <c r="V620">
        <v>1.2564337123293501</v>
      </c>
      <c r="W620">
        <v>348.65</v>
      </c>
      <c r="X620">
        <v>365.65</v>
      </c>
      <c r="Y620">
        <v>340</v>
      </c>
      <c r="Z620">
        <v>371.45</v>
      </c>
      <c r="AA620">
        <v>295.05</v>
      </c>
      <c r="AB620">
        <v>371.45</v>
      </c>
      <c r="AC620">
        <f>(Table2[[#This Row],[Close Price]]/Table2[[#This Row],[Day Low]])-1</f>
        <v>9.1782589989961583E-3</v>
      </c>
      <c r="AD620">
        <f>(Table2[[#This Row],[Day High]]/Table2[[#This Row],[Close Price]])-1</f>
        <v>3.9221259059257996E-2</v>
      </c>
      <c r="AE620">
        <f>(Table2[[#This Row],[Close Price]]/Table2[[#This Row],[Current Week Low]])-1</f>
        <v>3.4852941176470642E-2</v>
      </c>
      <c r="AF620">
        <f>(Table2[[#This Row],[Current Week High]]/Table2[[#This Row],[Close Price]])-1</f>
        <v>5.5705556345033269E-2</v>
      </c>
      <c r="AG620">
        <f>(Table2[[#This Row],[Close Price]]/Table2[[#This Row],[Current Month Low]])-1</f>
        <v>0.19250974411116761</v>
      </c>
      <c r="AH620">
        <f>(Table2[[#This Row],[Current Month High]]/Table2[[#This Row],[Close Price]])-1</f>
        <v>5.5705556345033269E-2</v>
      </c>
      <c r="AI620">
        <v>25.5932925962768</v>
      </c>
      <c r="AJ620">
        <v>19.250974411116701</v>
      </c>
      <c r="AK620" t="str">
        <f>IF(AND(Table2[[#This Row],[20D EMA]]&gt;Table2[[#This Row],[50D EMA]],Table2[[#This Row],[50D EMA]]&gt;Table2[[#This Row],[200D EMA]]),"Uptrend","Downtrend/NoTrend")</f>
        <v>Downtrend/NoTrend</v>
      </c>
      <c r="AL620">
        <v>-0.1</v>
      </c>
      <c r="AM620" t="s">
        <v>3034</v>
      </c>
      <c r="AN620">
        <v>5.52</v>
      </c>
      <c r="AO620" t="s">
        <v>3033</v>
      </c>
      <c r="AP620">
        <v>-1.9922079752421998E-2</v>
      </c>
      <c r="AQ620">
        <f>(Table2[[#This Row],[Sharpe Ratio]]-AVERAGE(Table2[Sharpe Ratio]))/_xlfn.STDEV.P(Table2[Sharpe Ratio])</f>
        <v>-0.87283372692458805</v>
      </c>
      <c r="AR6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0">
        <f>_xlfn.RANK.AVG(Table2[[#This Row],[1Y Return vs Nifty Z-Score]],Table2[1Y Return vs Nifty Z-Score])</f>
        <v>613</v>
      </c>
      <c r="AT620">
        <f>_xlfn.RANK.AVG(Table2[[#This Row],[6M Return vs Nifty Z-Score]],Table2[6M Return vs Nifty Z-Score])</f>
        <v>538</v>
      </c>
      <c r="AU620">
        <f>_xlfn.RANK.AVG(Table2[[#This Row],[Sharpe Ratio Z-Score]],Table2[Sharpe Ratio Z-Score])</f>
        <v>591</v>
      </c>
      <c r="AV620">
        <f>(Table2[[#This Row],[Rank 1Y]]+Table2[[#This Row],[Rank 6M]]+Table2[[#This Row],[Rank Sharpe]])/3</f>
        <v>580.66666666666663</v>
      </c>
    </row>
    <row r="621" spans="1:48" x14ac:dyDescent="0.3">
      <c r="A621" t="s">
        <v>1359</v>
      </c>
      <c r="B621" t="s">
        <v>1360</v>
      </c>
      <c r="C621" t="s">
        <v>2988</v>
      </c>
      <c r="D621" t="s">
        <v>24</v>
      </c>
      <c r="E621">
        <v>7572.36653028</v>
      </c>
      <c r="F621">
        <v>476.65</v>
      </c>
      <c r="G621">
        <v>-17.4799013967253</v>
      </c>
      <c r="H621">
        <f>(Table2[[#This Row],[1Y Return vs Nifty]]-AVERAGE(Table2[1Y Return vs Nifty]))/_xlfn.STDEV.P(Table2[1Y Return vs Nifty])</f>
        <v>-0.73935997049365687</v>
      </c>
      <c r="I621">
        <v>-3.8247235607522101</v>
      </c>
      <c r="J621">
        <f>(Table2[[#This Row],[1M Return vs Nifty]]-AVERAGE(Table2[1M Return vs Nifty]))/_xlfn.STDEV.P(Table2[1M Return vs Nifty])</f>
        <v>-0.62684368482518948</v>
      </c>
      <c r="K621">
        <v>-17.455653546817398</v>
      </c>
      <c r="L621">
        <f>(Table2[[#This Row],[6M Return vs Nifty]]-AVERAGE(Table2[6M Return vs Nifty]))/_xlfn.STDEV.P(Table2[6M Return vs Nifty])</f>
        <v>-0.91113887888680778</v>
      </c>
      <c r="M621">
        <v>-0.58224311630976</v>
      </c>
      <c r="N621">
        <f>(Table2[[#This Row],[1W Return vs Nifty]]-AVERAGE(Table2[1W Return vs Nifty]))/_xlfn.STDEV.P(Table2[1W Return vs Nifty])</f>
        <v>0.20610070252716253</v>
      </c>
      <c r="O621">
        <v>474.11</v>
      </c>
      <c r="P621">
        <v>475.18259594823701</v>
      </c>
      <c r="Q621">
        <v>486.95196096156502</v>
      </c>
      <c r="R621">
        <v>57.208707132538997</v>
      </c>
      <c r="S621">
        <f>(Table2[[#This Row],[Close Price]]-Table2[[#This Row],[20D EMA]])/Table2[[#This Row],[20D EMA]]</f>
        <v>5.3574065090379102E-3</v>
      </c>
      <c r="T621">
        <f>(Table2[[#This Row],[Close Price]]-Table2[[#This Row],[50D EMA]])/Table2[[#This Row],[50D EMA]]</f>
        <v>3.0880845895349621E-3</v>
      </c>
      <c r="U621">
        <f>(Table2[[#This Row],[Close Price]]-Table2[[#This Row],[200D EMA]])/Table2[[#This Row],[200D EMA]]</f>
        <v>-2.1156010833639861E-2</v>
      </c>
      <c r="V621">
        <v>1.5467370197260899</v>
      </c>
      <c r="W621">
        <v>473</v>
      </c>
      <c r="X621">
        <v>481</v>
      </c>
      <c r="Y621">
        <v>473</v>
      </c>
      <c r="Z621">
        <v>485.5</v>
      </c>
      <c r="AA621">
        <v>446</v>
      </c>
      <c r="AB621">
        <v>499.25</v>
      </c>
      <c r="AC621">
        <f>(Table2[[#This Row],[Close Price]]/Table2[[#This Row],[Day Low]])-1</f>
        <v>7.716701902748424E-3</v>
      </c>
      <c r="AD621">
        <f>(Table2[[#This Row],[Day High]]/Table2[[#This Row],[Close Price]])-1</f>
        <v>9.1261932235393584E-3</v>
      </c>
      <c r="AE621">
        <f>(Table2[[#This Row],[Close Price]]/Table2[[#This Row],[Current Week Low]])-1</f>
        <v>7.716701902748424E-3</v>
      </c>
      <c r="AF621">
        <f>(Table2[[#This Row],[Current Week High]]/Table2[[#This Row],[Close Price]])-1</f>
        <v>1.8567082765131637E-2</v>
      </c>
      <c r="AG621">
        <f>(Table2[[#This Row],[Close Price]]/Table2[[#This Row],[Current Month Low]])-1</f>
        <v>6.8721973094170385E-2</v>
      </c>
      <c r="AH621">
        <f>(Table2[[#This Row],[Current Month High]]/Table2[[#This Row],[Close Price]])-1</f>
        <v>4.74142452533306E-2</v>
      </c>
      <c r="AI621">
        <v>28.2597293611664</v>
      </c>
      <c r="AJ621">
        <v>18.466509258108498</v>
      </c>
      <c r="AK621" t="str">
        <f>IF(AND(Table2[[#This Row],[20D EMA]]&gt;Table2[[#This Row],[50D EMA]],Table2[[#This Row],[50D EMA]]&gt;Table2[[#This Row],[200D EMA]]),"Uptrend","Downtrend/NoTrend")</f>
        <v>Downtrend/NoTrend</v>
      </c>
      <c r="AL621">
        <v>-0.12</v>
      </c>
      <c r="AM621" t="s">
        <v>3034</v>
      </c>
      <c r="AN621">
        <v>0.93</v>
      </c>
      <c r="AO621" t="s">
        <v>3033</v>
      </c>
      <c r="AQ621">
        <f>(Table2[[#This Row],[Sharpe Ratio]]-AVERAGE(Table2[Sharpe Ratio]))/_xlfn.STDEV.P(Table2[Sharpe Ratio])</f>
        <v>-0.64729278019234593</v>
      </c>
      <c r="AR6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1">
        <f>_xlfn.RANK.AVG(Table2[[#This Row],[1Y Return vs Nifty Z-Score]],Table2[1Y Return vs Nifty Z-Score])</f>
        <v>601</v>
      </c>
      <c r="AT621">
        <f>_xlfn.RANK.AVG(Table2[[#This Row],[6M Return vs Nifty Z-Score]],Table2[6M Return vs Nifty Z-Score])</f>
        <v>619</v>
      </c>
      <c r="AU621">
        <f>_xlfn.RANK.AVG(Table2[[#This Row],[Sharpe Ratio Z-Score]],Table2[Sharpe Ratio Z-Score])</f>
        <v>524.5</v>
      </c>
      <c r="AV621">
        <f>(Table2[[#This Row],[Rank 1Y]]+Table2[[#This Row],[Rank 6M]]+Table2[[#This Row],[Rank Sharpe]])/3</f>
        <v>581.5</v>
      </c>
    </row>
    <row r="622" spans="1:48" x14ac:dyDescent="0.3">
      <c r="A622" t="s">
        <v>534</v>
      </c>
      <c r="B622" t="s">
        <v>535</v>
      </c>
      <c r="C622" t="s">
        <v>2987</v>
      </c>
      <c r="D622" t="s">
        <v>21</v>
      </c>
      <c r="E622">
        <v>35683.782881204999</v>
      </c>
      <c r="F622">
        <v>5325.35</v>
      </c>
      <c r="G622">
        <v>-12.1006319792501</v>
      </c>
      <c r="H622">
        <f>(Table2[[#This Row],[1Y Return vs Nifty]]-AVERAGE(Table2[1Y Return vs Nifty]))/_xlfn.STDEV.P(Table2[1Y Return vs Nifty])</f>
        <v>-0.6755612119817298</v>
      </c>
      <c r="I622">
        <v>0.13097928098648101</v>
      </c>
      <c r="J622">
        <f>(Table2[[#This Row],[1M Return vs Nifty]]-AVERAGE(Table2[1M Return vs Nifty]))/_xlfn.STDEV.P(Table2[1M Return vs Nifty])</f>
        <v>-0.24532763868179761</v>
      </c>
      <c r="K622">
        <v>-26.469411576331801</v>
      </c>
      <c r="L622">
        <f>(Table2[[#This Row],[6M Return vs Nifty]]-AVERAGE(Table2[6M Return vs Nifty]))/_xlfn.STDEV.P(Table2[6M Return vs Nifty])</f>
        <v>-1.184537121839738</v>
      </c>
      <c r="M622">
        <v>-0.40439579331249997</v>
      </c>
      <c r="N622">
        <f>(Table2[[#This Row],[1W Return vs Nifty]]-AVERAGE(Table2[1W Return vs Nifty]))/_xlfn.STDEV.P(Table2[1W Return vs Nifty])</f>
        <v>0.24527233026989098</v>
      </c>
      <c r="O622">
        <v>5225.72</v>
      </c>
      <c r="P622">
        <v>5223.6182865096198</v>
      </c>
      <c r="Q622">
        <v>5383.6577648826396</v>
      </c>
      <c r="R622">
        <v>59.822774238870899</v>
      </c>
      <c r="S622">
        <f>(Table2[[#This Row],[Close Price]]-Table2[[#This Row],[20D EMA]])/Table2[[#This Row],[20D EMA]]</f>
        <v>1.9065315401514071E-2</v>
      </c>
      <c r="T622">
        <f>(Table2[[#This Row],[Close Price]]-Table2[[#This Row],[50D EMA]])/Table2[[#This Row],[50D EMA]]</f>
        <v>1.9475334511541594E-2</v>
      </c>
      <c r="U622">
        <f>(Table2[[#This Row],[Close Price]]-Table2[[#This Row],[200D EMA]])/Table2[[#This Row],[200D EMA]]</f>
        <v>-1.0830511044550089E-2</v>
      </c>
      <c r="V622">
        <v>0.72776549095397702</v>
      </c>
      <c r="W622">
        <v>5305</v>
      </c>
      <c r="X622">
        <v>5462.85</v>
      </c>
      <c r="Y622">
        <v>5305</v>
      </c>
      <c r="Z622">
        <v>5462.85</v>
      </c>
      <c r="AA622">
        <v>4722.95</v>
      </c>
      <c r="AB622">
        <v>5520</v>
      </c>
      <c r="AC622">
        <f>(Table2[[#This Row],[Close Price]]/Table2[[#This Row],[Day Low]])-1</f>
        <v>3.8360037700282401E-3</v>
      </c>
      <c r="AD622">
        <f>(Table2[[#This Row],[Day High]]/Table2[[#This Row],[Close Price]])-1</f>
        <v>2.5819899161557469E-2</v>
      </c>
      <c r="AE622">
        <f>(Table2[[#This Row],[Close Price]]/Table2[[#This Row],[Current Week Low]])-1</f>
        <v>3.8360037700282401E-3</v>
      </c>
      <c r="AF622">
        <f>(Table2[[#This Row],[Current Week High]]/Table2[[#This Row],[Close Price]])-1</f>
        <v>2.5819899161557469E-2</v>
      </c>
      <c r="AG622">
        <f>(Table2[[#This Row],[Close Price]]/Table2[[#This Row],[Current Month Low]])-1</f>
        <v>0.12754740151811905</v>
      </c>
      <c r="AH622">
        <f>(Table2[[#This Row],[Current Month High]]/Table2[[#This Row],[Close Price]])-1</f>
        <v>3.6551588158524773E-2</v>
      </c>
      <c r="AI622">
        <v>28.582158919131999</v>
      </c>
      <c r="AJ622">
        <v>24.213656772989602</v>
      </c>
      <c r="AK622" t="str">
        <f>IF(AND(Table2[[#This Row],[20D EMA]]&gt;Table2[[#This Row],[50D EMA]],Table2[[#This Row],[50D EMA]]&gt;Table2[[#This Row],[200D EMA]]),"Uptrend","Downtrend/NoTrend")</f>
        <v>Downtrend/NoTrend</v>
      </c>
      <c r="AL622">
        <v>-0.08</v>
      </c>
      <c r="AM622" t="s">
        <v>3034</v>
      </c>
      <c r="AN622">
        <v>-1.95</v>
      </c>
      <c r="AO622" t="s">
        <v>3034</v>
      </c>
      <c r="AP622">
        <v>1.238434699387E-3</v>
      </c>
      <c r="AQ622">
        <f>(Table2[[#This Row],[Sharpe Ratio]]-AVERAGE(Table2[Sharpe Ratio]))/_xlfn.STDEV.P(Table2[Sharpe Ratio])</f>
        <v>-0.63327226938037384</v>
      </c>
      <c r="AR6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2">
        <f>_xlfn.RANK.AVG(Table2[[#This Row],[1Y Return vs Nifty Z-Score]],Table2[1Y Return vs Nifty Z-Score])</f>
        <v>571</v>
      </c>
      <c r="AT622">
        <f>_xlfn.RANK.AVG(Table2[[#This Row],[6M Return vs Nifty Z-Score]],Table2[6M Return vs Nifty Z-Score])</f>
        <v>675</v>
      </c>
      <c r="AU622">
        <f>_xlfn.RANK.AVG(Table2[[#This Row],[Sharpe Ratio Z-Score]],Table2[Sharpe Ratio Z-Score])</f>
        <v>503</v>
      </c>
      <c r="AV622">
        <f>(Table2[[#This Row],[Rank 1Y]]+Table2[[#This Row],[Rank 6M]]+Table2[[#This Row],[Rank Sharpe]])/3</f>
        <v>583</v>
      </c>
    </row>
    <row r="623" spans="1:48" x14ac:dyDescent="0.3">
      <c r="A623" t="s">
        <v>1324</v>
      </c>
      <c r="B623" t="s">
        <v>1325</v>
      </c>
      <c r="C623" t="s">
        <v>2990</v>
      </c>
      <c r="D623" t="s">
        <v>249</v>
      </c>
      <c r="E623">
        <v>7922.4777756000003</v>
      </c>
      <c r="F623">
        <v>588.6</v>
      </c>
      <c r="G623">
        <v>-36.621432500264</v>
      </c>
      <c r="H623">
        <f>(Table2[[#This Row],[1Y Return vs Nifty]]-AVERAGE(Table2[1Y Return vs Nifty]))/_xlfn.STDEV.P(Table2[1Y Return vs Nifty])</f>
        <v>-0.96638074704297272</v>
      </c>
      <c r="I623">
        <v>-0.98843956170463199</v>
      </c>
      <c r="J623">
        <f>(Table2[[#This Row],[1M Return vs Nifty]]-AVERAGE(Table2[1M Return vs Nifty]))/_xlfn.STDEV.P(Table2[1M Return vs Nifty])</f>
        <v>-0.35329233368760538</v>
      </c>
      <c r="K623">
        <v>-19.3669665745979</v>
      </c>
      <c r="L623">
        <f>(Table2[[#This Row],[6M Return vs Nifty]]-AVERAGE(Table2[6M Return vs Nifty]))/_xlfn.STDEV.P(Table2[6M Return vs Nifty])</f>
        <v>-0.96911132742793926</v>
      </c>
      <c r="M623">
        <v>-5.4128075817026504</v>
      </c>
      <c r="N623">
        <f>(Table2[[#This Row],[1W Return vs Nifty]]-AVERAGE(Table2[1W Return vs Nifty]))/_xlfn.STDEV.P(Table2[1W Return vs Nifty])</f>
        <v>-0.85785162375293345</v>
      </c>
      <c r="O623">
        <v>594.35</v>
      </c>
      <c r="P623">
        <v>590.90820445439704</v>
      </c>
      <c r="Q623">
        <v>603.70515320002005</v>
      </c>
      <c r="R623">
        <v>47.228652016161099</v>
      </c>
      <c r="S623">
        <f>(Table2[[#This Row],[Close Price]]-Table2[[#This Row],[20D EMA]])/Table2[[#This Row],[20D EMA]]</f>
        <v>-9.6744342559098168E-3</v>
      </c>
      <c r="T623">
        <f>(Table2[[#This Row],[Close Price]]-Table2[[#This Row],[50D EMA]])/Table2[[#This Row],[50D EMA]]</f>
        <v>-3.9061980134939018E-3</v>
      </c>
      <c r="U623">
        <f>(Table2[[#This Row],[Close Price]]-Table2[[#This Row],[200D EMA]])/Table2[[#This Row],[200D EMA]]</f>
        <v>-2.5020745839178512E-2</v>
      </c>
      <c r="V623">
        <v>1.3597225161261</v>
      </c>
      <c r="W623">
        <v>587</v>
      </c>
      <c r="X623">
        <v>598.25</v>
      </c>
      <c r="Y623">
        <v>587</v>
      </c>
      <c r="Z623">
        <v>603</v>
      </c>
      <c r="AA623">
        <v>559.5</v>
      </c>
      <c r="AB623">
        <v>624</v>
      </c>
      <c r="AC623">
        <f>(Table2[[#This Row],[Close Price]]/Table2[[#This Row],[Day Low]])-1</f>
        <v>2.7257240204430211E-3</v>
      </c>
      <c r="AD623">
        <f>(Table2[[#This Row],[Day High]]/Table2[[#This Row],[Close Price]])-1</f>
        <v>1.6394835202174551E-2</v>
      </c>
      <c r="AE623">
        <f>(Table2[[#This Row],[Close Price]]/Table2[[#This Row],[Current Week Low]])-1</f>
        <v>2.7257240204430211E-3</v>
      </c>
      <c r="AF623">
        <f>(Table2[[#This Row],[Current Week High]]/Table2[[#This Row],[Close Price]])-1</f>
        <v>2.4464831804281273E-2</v>
      </c>
      <c r="AG623">
        <f>(Table2[[#This Row],[Close Price]]/Table2[[#This Row],[Current Month Low]])-1</f>
        <v>5.2010723860589803E-2</v>
      </c>
      <c r="AH623">
        <f>(Table2[[#This Row],[Current Month High]]/Table2[[#This Row],[Close Price]])-1</f>
        <v>6.0142711518858194E-2</v>
      </c>
      <c r="AI623">
        <v>27.336051647978199</v>
      </c>
      <c r="AJ623">
        <v>6.7077592458303101</v>
      </c>
      <c r="AK623" t="str">
        <f>IF(AND(Table2[[#This Row],[20D EMA]]&gt;Table2[[#This Row],[50D EMA]],Table2[[#This Row],[50D EMA]]&gt;Table2[[#This Row],[200D EMA]]),"Uptrend","Downtrend/NoTrend")</f>
        <v>Downtrend/NoTrend</v>
      </c>
      <c r="AL623">
        <v>-0.05</v>
      </c>
      <c r="AM623" t="s">
        <v>3034</v>
      </c>
      <c r="AN623">
        <v>-2.36</v>
      </c>
      <c r="AO623" t="s">
        <v>3034</v>
      </c>
      <c r="AP623">
        <v>2.7762216626412001E-2</v>
      </c>
      <c r="AQ623">
        <f>(Table2[[#This Row],[Sharpe Ratio]]-AVERAGE(Table2[Sharpe Ratio]))/_xlfn.STDEV.P(Table2[Sharpe Ratio])</f>
        <v>-0.33299243107616916</v>
      </c>
      <c r="AR6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3">
        <f>_xlfn.RANK.AVG(Table2[[#This Row],[1Y Return vs Nifty Z-Score]],Table2[1Y Return vs Nifty Z-Score])</f>
        <v>684</v>
      </c>
      <c r="AT623">
        <f>_xlfn.RANK.AVG(Table2[[#This Row],[6M Return vs Nifty Z-Score]],Table2[6M Return vs Nifty Z-Score])</f>
        <v>641</v>
      </c>
      <c r="AU623">
        <f>_xlfn.RANK.AVG(Table2[[#This Row],[Sharpe Ratio Z-Score]],Table2[Sharpe Ratio Z-Score])</f>
        <v>426</v>
      </c>
      <c r="AV623">
        <f>(Table2[[#This Row],[Rank 1Y]]+Table2[[#This Row],[Rank 6M]]+Table2[[#This Row],[Rank Sharpe]])/3</f>
        <v>583.66666666666663</v>
      </c>
    </row>
    <row r="624" spans="1:48" x14ac:dyDescent="0.3">
      <c r="A624" t="s">
        <v>1935</v>
      </c>
      <c r="B624" t="s">
        <v>1936</v>
      </c>
      <c r="C624" t="s">
        <v>2998</v>
      </c>
      <c r="D624" t="s">
        <v>83</v>
      </c>
      <c r="E624">
        <v>3185.7350674039999</v>
      </c>
      <c r="F624">
        <v>250.1</v>
      </c>
      <c r="G624">
        <v>-13.395434529974199</v>
      </c>
      <c r="H624">
        <f>(Table2[[#This Row],[1Y Return vs Nifty]]-AVERAGE(Table2[1Y Return vs Nifty]))/_xlfn.STDEV.P(Table2[1Y Return vs Nifty])</f>
        <v>-0.69091772024397002</v>
      </c>
      <c r="I624">
        <v>7.8314318741870199</v>
      </c>
      <c r="J624">
        <f>(Table2[[#This Row],[1M Return vs Nifty]]-AVERAGE(Table2[1M Return vs Nifty]))/_xlfn.STDEV.P(Table2[1M Return vs Nifty])</f>
        <v>0.49735864095320048</v>
      </c>
      <c r="K624">
        <v>-14.420922510991799</v>
      </c>
      <c r="L624">
        <f>(Table2[[#This Row],[6M Return vs Nifty]]-AVERAGE(Table2[6M Return vs Nifty]))/_xlfn.STDEV.P(Table2[6M Return vs Nifty])</f>
        <v>-0.81909179593730674</v>
      </c>
      <c r="M624">
        <v>-6.6636792699465097</v>
      </c>
      <c r="N624">
        <f>(Table2[[#This Row],[1W Return vs Nifty]]-AVERAGE(Table2[1W Return vs Nifty]))/_xlfn.STDEV.P(Table2[1W Return vs Nifty])</f>
        <v>-1.1333614222701798</v>
      </c>
      <c r="O624">
        <v>241.08</v>
      </c>
      <c r="P624">
        <v>232.61326539232499</v>
      </c>
      <c r="Q624">
        <v>234.56948909283801</v>
      </c>
      <c r="R624">
        <v>49.649512812811601</v>
      </c>
      <c r="S624">
        <f>(Table2[[#This Row],[Close Price]]-Table2[[#This Row],[20D EMA]])/Table2[[#This Row],[20D EMA]]</f>
        <v>3.7414965986394481E-2</v>
      </c>
      <c r="T624">
        <f>(Table2[[#This Row],[Close Price]]-Table2[[#This Row],[50D EMA]])/Table2[[#This Row],[50D EMA]]</f>
        <v>7.5175139208771766E-2</v>
      </c>
      <c r="U624">
        <f>(Table2[[#This Row],[Close Price]]-Table2[[#This Row],[200D EMA]])/Table2[[#This Row],[200D EMA]]</f>
        <v>6.6208571998105481E-2</v>
      </c>
      <c r="V624">
        <v>1.9177123093180399</v>
      </c>
      <c r="W624">
        <v>240.9</v>
      </c>
      <c r="X624">
        <v>259.89999999999998</v>
      </c>
      <c r="Y624">
        <v>240.9</v>
      </c>
      <c r="Z624">
        <v>259.89999999999998</v>
      </c>
      <c r="AA624">
        <v>194</v>
      </c>
      <c r="AB624">
        <v>276.8</v>
      </c>
      <c r="AC624">
        <f>(Table2[[#This Row],[Close Price]]/Table2[[#This Row],[Day Low]])-1</f>
        <v>3.819012038190106E-2</v>
      </c>
      <c r="AD624">
        <f>(Table2[[#This Row],[Day High]]/Table2[[#This Row],[Close Price]])-1</f>
        <v>3.9184326269492198E-2</v>
      </c>
      <c r="AE624">
        <f>(Table2[[#This Row],[Close Price]]/Table2[[#This Row],[Current Week Low]])-1</f>
        <v>3.819012038190106E-2</v>
      </c>
      <c r="AF624">
        <f>(Table2[[#This Row],[Current Week High]]/Table2[[#This Row],[Close Price]])-1</f>
        <v>3.9184326269492198E-2</v>
      </c>
      <c r="AG624">
        <f>(Table2[[#This Row],[Close Price]]/Table2[[#This Row],[Current Month Low]])-1</f>
        <v>0.28917525773195862</v>
      </c>
      <c r="AH624">
        <f>(Table2[[#This Row],[Current Month High]]/Table2[[#This Row],[Close Price]])-1</f>
        <v>0.10675729708116766</v>
      </c>
      <c r="AI624">
        <v>21.951219512195099</v>
      </c>
      <c r="AJ624">
        <v>31.389545573942701</v>
      </c>
      <c r="AK624" t="str">
        <f>IF(AND(Table2[[#This Row],[20D EMA]]&gt;Table2[[#This Row],[50D EMA]],Table2[[#This Row],[50D EMA]]&gt;Table2[[#This Row],[200D EMA]]),"Uptrend","Downtrend/NoTrend")</f>
        <v>Downtrend/NoTrend</v>
      </c>
      <c r="AL624">
        <v>0.05</v>
      </c>
      <c r="AM624" t="s">
        <v>3033</v>
      </c>
      <c r="AN624">
        <v>4.82</v>
      </c>
      <c r="AO624" t="s">
        <v>3033</v>
      </c>
      <c r="AP624">
        <v>-2.3163684339254E-2</v>
      </c>
      <c r="AQ624">
        <f>(Table2[[#This Row],[Sharpe Ratio]]-AVERAGE(Table2[Sharpe Ratio]))/_xlfn.STDEV.P(Table2[Sharpe Ratio])</f>
        <v>-0.90953243391359007</v>
      </c>
      <c r="AR6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4">
        <f>_xlfn.RANK.AVG(Table2[[#This Row],[1Y Return vs Nifty Z-Score]],Table2[1Y Return vs Nifty Z-Score])</f>
        <v>573</v>
      </c>
      <c r="AT624">
        <f>_xlfn.RANK.AVG(Table2[[#This Row],[6M Return vs Nifty Z-Score]],Table2[6M Return vs Nifty Z-Score])</f>
        <v>589</v>
      </c>
      <c r="AU624">
        <f>_xlfn.RANK.AVG(Table2[[#This Row],[Sharpe Ratio Z-Score]],Table2[Sharpe Ratio Z-Score])</f>
        <v>594</v>
      </c>
      <c r="AV624">
        <f>(Table2[[#This Row],[Rank 1Y]]+Table2[[#This Row],[Rank 6M]]+Table2[[#This Row],[Rank Sharpe]])/3</f>
        <v>585.33333333333337</v>
      </c>
    </row>
    <row r="625" spans="1:48" x14ac:dyDescent="0.3">
      <c r="A625" t="s">
        <v>1664</v>
      </c>
      <c r="B625" t="s">
        <v>1665</v>
      </c>
      <c r="C625" t="s">
        <v>2994</v>
      </c>
      <c r="D625" t="s">
        <v>62</v>
      </c>
      <c r="E625">
        <v>4751.6604749999997</v>
      </c>
      <c r="F625">
        <v>512.9</v>
      </c>
      <c r="G625">
        <v>-13.697624372689599</v>
      </c>
      <c r="H625">
        <f>(Table2[[#This Row],[1Y Return vs Nifty]]-AVERAGE(Table2[1Y Return vs Nifty]))/_xlfn.STDEV.P(Table2[1Y Return vs Nifty])</f>
        <v>-0.69450172678908295</v>
      </c>
      <c r="I625">
        <v>1.2505851180683301</v>
      </c>
      <c r="J625">
        <f>(Table2[[#This Row],[1M Return vs Nifty]]-AVERAGE(Table2[1M Return vs Nifty]))/_xlfn.STDEV.P(Table2[1M Return vs Nifty])</f>
        <v>-0.13734490861029888</v>
      </c>
      <c r="K625">
        <v>-7.4849280120371997</v>
      </c>
      <c r="L625">
        <f>(Table2[[#This Row],[6M Return vs Nifty]]-AVERAGE(Table2[6M Return vs Nifty]))/_xlfn.STDEV.P(Table2[6M Return vs Nifty])</f>
        <v>-0.6087146477005535</v>
      </c>
      <c r="M625">
        <v>-3.3703899470277299</v>
      </c>
      <c r="N625">
        <f>(Table2[[#This Row],[1W Return vs Nifty]]-AVERAGE(Table2[1W Return vs Nifty]))/_xlfn.STDEV.P(Table2[1W Return vs Nifty])</f>
        <v>-0.40800047090818392</v>
      </c>
      <c r="O625">
        <v>507.88</v>
      </c>
      <c r="P625">
        <v>498.91117535841897</v>
      </c>
      <c r="Q625">
        <v>495.90057752777199</v>
      </c>
      <c r="R625">
        <v>59.611230545993799</v>
      </c>
      <c r="S625">
        <f>(Table2[[#This Row],[Close Price]]-Table2[[#This Row],[20D EMA]])/Table2[[#This Row],[20D EMA]]</f>
        <v>9.8842246199889374E-3</v>
      </c>
      <c r="T625">
        <f>(Table2[[#This Row],[Close Price]]-Table2[[#This Row],[50D EMA]])/Table2[[#This Row],[50D EMA]]</f>
        <v>2.8038707755005488E-2</v>
      </c>
      <c r="U625">
        <f>(Table2[[#This Row],[Close Price]]-Table2[[#This Row],[200D EMA]])/Table2[[#This Row],[200D EMA]]</f>
        <v>3.4279900533642695E-2</v>
      </c>
      <c r="V625">
        <v>0.89166146926534096</v>
      </c>
      <c r="W625">
        <v>511.75</v>
      </c>
      <c r="X625">
        <v>522.1</v>
      </c>
      <c r="Y625">
        <v>505.05</v>
      </c>
      <c r="Z625">
        <v>523.4</v>
      </c>
      <c r="AA625">
        <v>451.05</v>
      </c>
      <c r="AB625">
        <v>538.95000000000005</v>
      </c>
      <c r="AC625">
        <f>(Table2[[#This Row],[Close Price]]/Table2[[#This Row],[Day Low]])-1</f>
        <v>2.2471910112358273E-3</v>
      </c>
      <c r="AD625">
        <f>(Table2[[#This Row],[Day High]]/Table2[[#This Row],[Close Price]])-1</f>
        <v>1.7937219730941756E-2</v>
      </c>
      <c r="AE625">
        <f>(Table2[[#This Row],[Close Price]]/Table2[[#This Row],[Current Week Low]])-1</f>
        <v>1.5543015543015404E-2</v>
      </c>
      <c r="AF625">
        <f>(Table2[[#This Row],[Current Week High]]/Table2[[#This Row],[Close Price]])-1</f>
        <v>2.0471826866835574E-2</v>
      </c>
      <c r="AG625">
        <f>(Table2[[#This Row],[Close Price]]/Table2[[#This Row],[Current Month Low]])-1</f>
        <v>0.13712448730739379</v>
      </c>
      <c r="AH625">
        <f>(Table2[[#This Row],[Current Month High]]/Table2[[#This Row],[Close Price]])-1</f>
        <v>5.0789627607720877E-2</v>
      </c>
      <c r="AI625">
        <v>25.901735231039201</v>
      </c>
      <c r="AJ625">
        <v>18.988516413409101</v>
      </c>
      <c r="AK625" t="str">
        <f>IF(AND(Table2[[#This Row],[20D EMA]]&gt;Table2[[#This Row],[50D EMA]],Table2[[#This Row],[50D EMA]]&gt;Table2[[#This Row],[200D EMA]]),"Uptrend","Downtrend/NoTrend")</f>
        <v>Uptrend</v>
      </c>
      <c r="AL625">
        <v>0.03</v>
      </c>
      <c r="AM625" t="s">
        <v>3033</v>
      </c>
      <c r="AN625">
        <v>0.23</v>
      </c>
      <c r="AO625" t="s">
        <v>3033</v>
      </c>
      <c r="AP625">
        <v>-7.9535109429087994E-2</v>
      </c>
      <c r="AQ625">
        <f>(Table2[[#This Row],[Sharpe Ratio]]-AVERAGE(Table2[Sharpe Ratio]))/_xlfn.STDEV.P(Table2[Sharpe Ratio])</f>
        <v>-1.5477220577585165</v>
      </c>
      <c r="AR6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-3.3962838117666356</v>
      </c>
      <c r="AS625">
        <f>_xlfn.RANK.AVG(Table2[[#This Row],[1Y Return vs Nifty Z-Score]],Table2[1Y Return vs Nifty Z-Score])</f>
        <v>577</v>
      </c>
      <c r="AT625">
        <f>_xlfn.RANK.AVG(Table2[[#This Row],[6M Return vs Nifty Z-Score]],Table2[6M Return vs Nifty Z-Score])</f>
        <v>508</v>
      </c>
      <c r="AU625">
        <f>_xlfn.RANK.AVG(Table2[[#This Row],[Sharpe Ratio Z-Score]],Table2[Sharpe Ratio Z-Score])</f>
        <v>678</v>
      </c>
      <c r="AV625">
        <f>(Table2[[#This Row],[Rank 1Y]]+Table2[[#This Row],[Rank 6M]]+Table2[[#This Row],[Rank Sharpe]])/3</f>
        <v>587.66666666666663</v>
      </c>
    </row>
    <row r="626" spans="1:48" x14ac:dyDescent="0.3">
      <c r="A626" t="s">
        <v>2194</v>
      </c>
      <c r="B626" t="s">
        <v>2195</v>
      </c>
      <c r="C626" t="s">
        <v>2992</v>
      </c>
      <c r="D626" t="s">
        <v>230</v>
      </c>
      <c r="E626">
        <v>2391.3732956099998</v>
      </c>
      <c r="F626">
        <v>529</v>
      </c>
      <c r="G626">
        <v>-31.300194903323199</v>
      </c>
      <c r="H626">
        <f>(Table2[[#This Row],[1Y Return vs Nifty]]-AVERAGE(Table2[1Y Return vs Nifty]))/_xlfn.STDEV.P(Table2[1Y Return vs Nifty])</f>
        <v>-0.90327025264591854</v>
      </c>
      <c r="I626">
        <v>-5.0360366493696596</v>
      </c>
      <c r="J626">
        <f>(Table2[[#This Row],[1M Return vs Nifty]]-AVERAGE(Table2[1M Return vs Nifty]))/_xlfn.STDEV.P(Table2[1M Return vs Nifty])</f>
        <v>-0.74367131286004517</v>
      </c>
      <c r="K626">
        <v>-14.0787016435669</v>
      </c>
      <c r="L626">
        <f>(Table2[[#This Row],[6M Return vs Nifty]]-AVERAGE(Table2[6M Return vs Nifty]))/_xlfn.STDEV.P(Table2[6M Return vs Nifty])</f>
        <v>-0.80871182084263071</v>
      </c>
      <c r="M626">
        <v>-2.1325780020443998</v>
      </c>
      <c r="N626">
        <f>(Table2[[#This Row],[1W Return vs Nifty]]-AVERAGE(Table2[1W Return vs Nifty]))/_xlfn.STDEV.P(Table2[1W Return vs Nifty])</f>
        <v>-0.13536713627465283</v>
      </c>
      <c r="O626">
        <v>523.99</v>
      </c>
      <c r="P626">
        <v>527.49153858789998</v>
      </c>
      <c r="Q626">
        <v>548.81284903857204</v>
      </c>
      <c r="R626">
        <v>61.724873214747397</v>
      </c>
      <c r="S626">
        <f>(Table2[[#This Row],[Close Price]]-Table2[[#This Row],[20D EMA]])/Table2[[#This Row],[20D EMA]]</f>
        <v>9.5612511689154196E-3</v>
      </c>
      <c r="T626">
        <f>(Table2[[#This Row],[Close Price]]-Table2[[#This Row],[50D EMA]])/Table2[[#This Row],[50D EMA]]</f>
        <v>2.8596883584866301E-3</v>
      </c>
      <c r="U626">
        <f>(Table2[[#This Row],[Close Price]]-Table2[[#This Row],[200D EMA]])/Table2[[#This Row],[200D EMA]]</f>
        <v>-3.6101284933982188E-2</v>
      </c>
      <c r="V626">
        <v>1.3000934943386799</v>
      </c>
      <c r="W626">
        <v>525.70000000000005</v>
      </c>
      <c r="X626">
        <v>534.29999999999995</v>
      </c>
      <c r="Y626">
        <v>525.70000000000005</v>
      </c>
      <c r="Z626">
        <v>544.65</v>
      </c>
      <c r="AA626">
        <v>454</v>
      </c>
      <c r="AB626">
        <v>555</v>
      </c>
      <c r="AC626">
        <f>(Table2[[#This Row],[Close Price]]/Table2[[#This Row],[Day Low]])-1</f>
        <v>6.2773444930568356E-3</v>
      </c>
      <c r="AD626">
        <f>(Table2[[#This Row],[Day High]]/Table2[[#This Row],[Close Price]])-1</f>
        <v>1.0018903591682227E-2</v>
      </c>
      <c r="AE626">
        <f>(Table2[[#This Row],[Close Price]]/Table2[[#This Row],[Current Week Low]])-1</f>
        <v>6.2773444930568356E-3</v>
      </c>
      <c r="AF626">
        <f>(Table2[[#This Row],[Current Week High]]/Table2[[#This Row],[Close Price]])-1</f>
        <v>2.9584120982986795E-2</v>
      </c>
      <c r="AG626">
        <f>(Table2[[#This Row],[Close Price]]/Table2[[#This Row],[Current Month Low]])-1</f>
        <v>0.16519823788546262</v>
      </c>
      <c r="AH626">
        <f>(Table2[[#This Row],[Current Month High]]/Table2[[#This Row],[Close Price]])-1</f>
        <v>4.914933837429114E-2</v>
      </c>
      <c r="AI626">
        <v>36.6068052930056</v>
      </c>
      <c r="AJ626">
        <v>16.519823788546201</v>
      </c>
      <c r="AK626" t="str">
        <f>IF(AND(Table2[[#This Row],[20D EMA]]&gt;Table2[[#This Row],[50D EMA]],Table2[[#This Row],[50D EMA]]&gt;Table2[[#This Row],[200D EMA]]),"Uptrend","Downtrend/NoTrend")</f>
        <v>Downtrend/NoTrend</v>
      </c>
      <c r="AL626">
        <v>-0.13</v>
      </c>
      <c r="AM626" t="s">
        <v>3034</v>
      </c>
      <c r="AN626">
        <v>4.0199999999999996</v>
      </c>
      <c r="AO626" t="s">
        <v>3033</v>
      </c>
      <c r="AQ626">
        <f>(Table2[[#This Row],[Sharpe Ratio]]-AVERAGE(Table2[Sharpe Ratio]))/_xlfn.STDEV.P(Table2[Sharpe Ratio])</f>
        <v>-0.64729278019234593</v>
      </c>
      <c r="AR6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6">
        <f>_xlfn.RANK.AVG(Table2[[#This Row],[1Y Return vs Nifty Z-Score]],Table2[1Y Return vs Nifty Z-Score])</f>
        <v>658</v>
      </c>
      <c r="AT626">
        <f>_xlfn.RANK.AVG(Table2[[#This Row],[6M Return vs Nifty Z-Score]],Table2[6M Return vs Nifty Z-Score])</f>
        <v>586</v>
      </c>
      <c r="AU626">
        <f>_xlfn.RANK.AVG(Table2[[#This Row],[Sharpe Ratio Z-Score]],Table2[Sharpe Ratio Z-Score])</f>
        <v>524.5</v>
      </c>
      <c r="AV626">
        <f>(Table2[[#This Row],[Rank 1Y]]+Table2[[#This Row],[Rank 6M]]+Table2[[#This Row],[Rank Sharpe]])/3</f>
        <v>589.5</v>
      </c>
    </row>
    <row r="627" spans="1:48" x14ac:dyDescent="0.3">
      <c r="A627" t="s">
        <v>1547</v>
      </c>
      <c r="B627" t="s">
        <v>1548</v>
      </c>
      <c r="C627" t="s">
        <v>2995</v>
      </c>
      <c r="D627" t="s">
        <v>230</v>
      </c>
      <c r="E627">
        <v>5736.3561255900004</v>
      </c>
      <c r="F627">
        <v>1841.7</v>
      </c>
      <c r="G627">
        <v>-32.831318774601499</v>
      </c>
      <c r="H627">
        <f>(Table2[[#This Row],[1Y Return vs Nifty]]-AVERAGE(Table2[1Y Return vs Nifty]))/_xlfn.STDEV.P(Table2[1Y Return vs Nifty])</f>
        <v>-0.92142955914917613</v>
      </c>
      <c r="I627">
        <v>-18.1064095118906</v>
      </c>
      <c r="J627">
        <f>(Table2[[#This Row],[1M Return vs Nifty]]-AVERAGE(Table2[1M Return vs Nifty]))/_xlfn.STDEV.P(Table2[1M Return vs Nifty])</f>
        <v>-2.0042708006459078</v>
      </c>
      <c r="K627">
        <v>-26.629911196642201</v>
      </c>
      <c r="L627">
        <f>(Table2[[#This Row],[6M Return vs Nifty]]-AVERAGE(Table2[6M Return vs Nifty]))/_xlfn.STDEV.P(Table2[6M Return vs Nifty])</f>
        <v>-1.189405270512444</v>
      </c>
      <c r="M627">
        <v>-4.7730767221963699</v>
      </c>
      <c r="N627">
        <f>(Table2[[#This Row],[1W Return vs Nifty]]-AVERAGE(Table2[1W Return vs Nifty]))/_xlfn.STDEV.P(Table2[1W Return vs Nifty])</f>
        <v>-0.71694818668235238</v>
      </c>
      <c r="O627">
        <v>1851.73</v>
      </c>
      <c r="P627">
        <v>1865.84540576361</v>
      </c>
      <c r="Q627">
        <v>1976.2725929410401</v>
      </c>
      <c r="R627">
        <v>53.473287536205397</v>
      </c>
      <c r="S627">
        <f>(Table2[[#This Row],[Close Price]]-Table2[[#This Row],[20D EMA]])/Table2[[#This Row],[20D EMA]]</f>
        <v>-5.4165564094117245E-3</v>
      </c>
      <c r="T627">
        <f>(Table2[[#This Row],[Close Price]]-Table2[[#This Row],[50D EMA]])/Table2[[#This Row],[50D EMA]]</f>
        <v>-1.294073222198612E-2</v>
      </c>
      <c r="U627">
        <f>(Table2[[#This Row],[Close Price]]-Table2[[#This Row],[200D EMA]])/Table2[[#This Row],[200D EMA]]</f>
        <v>-6.8094145221521518E-2</v>
      </c>
      <c r="V627">
        <v>1.2045108275392999</v>
      </c>
      <c r="W627">
        <v>1831.1</v>
      </c>
      <c r="X627">
        <v>1879</v>
      </c>
      <c r="Y627">
        <v>1831.1</v>
      </c>
      <c r="Z627">
        <v>1918</v>
      </c>
      <c r="AA627">
        <v>1600</v>
      </c>
      <c r="AB627">
        <v>1943.9</v>
      </c>
      <c r="AC627">
        <f>(Table2[[#This Row],[Close Price]]/Table2[[#This Row],[Day Low]])-1</f>
        <v>5.788870078095254E-3</v>
      </c>
      <c r="AD627">
        <f>(Table2[[#This Row],[Day High]]/Table2[[#This Row],[Close Price]])-1</f>
        <v>2.025302709453225E-2</v>
      </c>
      <c r="AE627">
        <f>(Table2[[#This Row],[Close Price]]/Table2[[#This Row],[Current Week Low]])-1</f>
        <v>5.788870078095254E-3</v>
      </c>
      <c r="AF627">
        <f>(Table2[[#This Row],[Current Week High]]/Table2[[#This Row],[Close Price]])-1</f>
        <v>4.1429114405169054E-2</v>
      </c>
      <c r="AG627">
        <f>(Table2[[#This Row],[Close Price]]/Table2[[#This Row],[Current Month Low]])-1</f>
        <v>0.1510625000000001</v>
      </c>
      <c r="AH627">
        <f>(Table2[[#This Row],[Current Month High]]/Table2[[#This Row],[Close Price]])-1</f>
        <v>5.5492208285822908E-2</v>
      </c>
      <c r="AI627">
        <v>58.568170711842299</v>
      </c>
      <c r="AJ627">
        <v>15.106249999999999</v>
      </c>
      <c r="AK627" t="str">
        <f>IF(AND(Table2[[#This Row],[20D EMA]]&gt;Table2[[#This Row],[50D EMA]],Table2[[#This Row],[50D EMA]]&gt;Table2[[#This Row],[200D EMA]]),"Uptrend","Downtrend/NoTrend")</f>
        <v>Downtrend/NoTrend</v>
      </c>
      <c r="AL627">
        <v>-0.12</v>
      </c>
      <c r="AM627" t="s">
        <v>3034</v>
      </c>
      <c r="AN627">
        <v>7.95</v>
      </c>
      <c r="AO627" t="s">
        <v>3033</v>
      </c>
      <c r="AP627">
        <v>2.6974970367299001E-2</v>
      </c>
      <c r="AQ627">
        <f>(Table2[[#This Row],[Sharpe Ratio]]-AVERAGE(Table2[Sharpe Ratio]))/_xlfn.STDEV.P(Table2[Sharpe Ratio])</f>
        <v>-0.34190496775900098</v>
      </c>
      <c r="AR6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7">
        <f>_xlfn.RANK.AVG(Table2[[#This Row],[1Y Return vs Nifty Z-Score]],Table2[1Y Return vs Nifty Z-Score])</f>
        <v>667</v>
      </c>
      <c r="AT627">
        <f>_xlfn.RANK.AVG(Table2[[#This Row],[6M Return vs Nifty Z-Score]],Table2[6M Return vs Nifty Z-Score])</f>
        <v>677</v>
      </c>
      <c r="AU627">
        <f>_xlfn.RANK.AVG(Table2[[#This Row],[Sharpe Ratio Z-Score]],Table2[Sharpe Ratio Z-Score])</f>
        <v>429</v>
      </c>
      <c r="AV627">
        <f>(Table2[[#This Row],[Rank 1Y]]+Table2[[#This Row],[Rank 6M]]+Table2[[#This Row],[Rank Sharpe]])/3</f>
        <v>591</v>
      </c>
    </row>
    <row r="628" spans="1:48" x14ac:dyDescent="0.3">
      <c r="A628" t="s">
        <v>441</v>
      </c>
      <c r="B628" t="s">
        <v>442</v>
      </c>
      <c r="C628" t="s">
        <v>2999</v>
      </c>
      <c r="D628" t="s">
        <v>443</v>
      </c>
      <c r="E628">
        <v>50151.6927293349</v>
      </c>
      <c r="F628">
        <v>174.68</v>
      </c>
      <c r="G628">
        <v>-10.387102864365399</v>
      </c>
      <c r="H628">
        <f>(Table2[[#This Row],[1Y Return vs Nifty]]-AVERAGE(Table2[1Y Return vs Nifty]))/_xlfn.STDEV.P(Table2[1Y Return vs Nifty])</f>
        <v>-0.6552385581565574</v>
      </c>
      <c r="I628">
        <v>-0.52406054903148203</v>
      </c>
      <c r="J628">
        <f>(Table2[[#This Row],[1M Return vs Nifty]]-AVERAGE(Table2[1M Return vs Nifty]))/_xlfn.STDEV.P(Table2[1M Return vs Nifty])</f>
        <v>-0.30850432712714304</v>
      </c>
      <c r="K628">
        <v>-9.1095289247427296</v>
      </c>
      <c r="L628">
        <f>(Table2[[#This Row],[6M Return vs Nifty]]-AVERAGE(Table2[6M Return vs Nifty]))/_xlfn.STDEV.P(Table2[6M Return vs Nifty])</f>
        <v>-0.65799076911174104</v>
      </c>
      <c r="M628">
        <v>-2.13420544825735</v>
      </c>
      <c r="N628">
        <f>(Table2[[#This Row],[1W Return vs Nifty]]-AVERAGE(Table2[1W Return vs Nifty]))/_xlfn.STDEV.P(Table2[1W Return vs Nifty])</f>
        <v>-0.13572558821056405</v>
      </c>
      <c r="O628">
        <v>171.69</v>
      </c>
      <c r="P628">
        <v>169.84468764437599</v>
      </c>
      <c r="Q628">
        <v>164.09951912262301</v>
      </c>
      <c r="R628">
        <v>62.538528124518599</v>
      </c>
      <c r="S628">
        <f>(Table2[[#This Row],[Close Price]]-Table2[[#This Row],[20D EMA]])/Table2[[#This Row],[20D EMA]]</f>
        <v>1.7415108626012053E-2</v>
      </c>
      <c r="T628">
        <f>(Table2[[#This Row],[Close Price]]-Table2[[#This Row],[50D EMA]])/Table2[[#This Row],[50D EMA]]</f>
        <v>2.8469023215776285E-2</v>
      </c>
      <c r="U628">
        <f>(Table2[[#This Row],[Close Price]]-Table2[[#This Row],[200D EMA]])/Table2[[#This Row],[200D EMA]]</f>
        <v>6.4476001721069987E-2</v>
      </c>
      <c r="V628">
        <v>1.1980457226146499</v>
      </c>
      <c r="W628">
        <v>173.11</v>
      </c>
      <c r="X628">
        <v>176.8</v>
      </c>
      <c r="Y628">
        <v>171.75</v>
      </c>
      <c r="Z628">
        <v>179.04</v>
      </c>
      <c r="AA628">
        <v>149.75</v>
      </c>
      <c r="AB628">
        <v>179.04</v>
      </c>
      <c r="AC628">
        <f>(Table2[[#This Row],[Close Price]]/Table2[[#This Row],[Day Low]])-1</f>
        <v>9.0693778522326074E-3</v>
      </c>
      <c r="AD628">
        <f>(Table2[[#This Row],[Day High]]/Table2[[#This Row],[Close Price]])-1</f>
        <v>1.2136478131440365E-2</v>
      </c>
      <c r="AE628">
        <f>(Table2[[#This Row],[Close Price]]/Table2[[#This Row],[Current Week Low]])-1</f>
        <v>1.7059679767103431E-2</v>
      </c>
      <c r="AF628">
        <f>(Table2[[#This Row],[Current Week High]]/Table2[[#This Row],[Close Price]])-1</f>
        <v>2.4959926723150838E-2</v>
      </c>
      <c r="AG628">
        <f>(Table2[[#This Row],[Close Price]]/Table2[[#This Row],[Current Month Low]])-1</f>
        <v>0.1664774624373957</v>
      </c>
      <c r="AH628">
        <f>(Table2[[#This Row],[Current Month High]]/Table2[[#This Row],[Close Price]])-1</f>
        <v>2.4959926723150838E-2</v>
      </c>
      <c r="AI628">
        <v>11.918937485688099</v>
      </c>
      <c r="AJ628">
        <v>34.265949269792401</v>
      </c>
      <c r="AK628" t="str">
        <f>IF(AND(Table2[[#This Row],[20D EMA]]&gt;Table2[[#This Row],[50D EMA]],Table2[[#This Row],[50D EMA]]&gt;Table2[[#This Row],[200D EMA]]),"Uptrend","Downtrend/NoTrend")</f>
        <v>Uptrend</v>
      </c>
      <c r="AL628">
        <v>0.06</v>
      </c>
      <c r="AM628" t="s">
        <v>3033</v>
      </c>
      <c r="AN628">
        <v>2.81</v>
      </c>
      <c r="AO628" t="s">
        <v>3033</v>
      </c>
      <c r="AP628">
        <v>-9.2072791261997994E-2</v>
      </c>
      <c r="AQ628">
        <f>(Table2[[#This Row],[Sharpe Ratio]]-AVERAGE(Table2[Sharpe Ratio]))/_xlfn.STDEV.P(Table2[Sharpe Ratio])</f>
        <v>-1.6896630933112113</v>
      </c>
      <c r="AR6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-3.4471223359172174</v>
      </c>
      <c r="AS628">
        <f>_xlfn.RANK.AVG(Table2[[#This Row],[1Y Return vs Nifty Z-Score]],Table2[1Y Return vs Nifty Z-Score])</f>
        <v>559</v>
      </c>
      <c r="AT628">
        <f>_xlfn.RANK.AVG(Table2[[#This Row],[6M Return vs Nifty Z-Score]],Table2[6M Return vs Nifty Z-Score])</f>
        <v>526</v>
      </c>
      <c r="AU628">
        <f>_xlfn.RANK.AVG(Table2[[#This Row],[Sharpe Ratio Z-Score]],Table2[Sharpe Ratio Z-Score])</f>
        <v>692</v>
      </c>
      <c r="AV628">
        <f>(Table2[[#This Row],[Rank 1Y]]+Table2[[#This Row],[Rank 6M]]+Table2[[#This Row],[Rank Sharpe]])/3</f>
        <v>592.33333333333337</v>
      </c>
    </row>
    <row r="629" spans="1:48" x14ac:dyDescent="0.3">
      <c r="A629" t="s">
        <v>33</v>
      </c>
      <c r="B629" t="s">
        <v>34</v>
      </c>
      <c r="C629" t="s">
        <v>2987</v>
      </c>
      <c r="D629" t="s">
        <v>21</v>
      </c>
      <c r="E629">
        <v>638487.41944694996</v>
      </c>
      <c r="F629">
        <v>1540.7</v>
      </c>
      <c r="G629">
        <v>-6.4191995909065502</v>
      </c>
      <c r="H629">
        <f>(Table2[[#This Row],[1Y Return vs Nifty]]-AVERAGE(Table2[1Y Return vs Nifty]))/_xlfn.STDEV.P(Table2[1Y Return vs Nifty])</f>
        <v>-0.60817876562790918</v>
      </c>
      <c r="I629">
        <v>1.16999764000013</v>
      </c>
      <c r="J629">
        <f>(Table2[[#This Row],[1M Return vs Nifty]]-AVERAGE(Table2[1M Return vs Nifty]))/_xlfn.STDEV.P(Table2[1M Return vs Nifty])</f>
        <v>-0.14511733673023652</v>
      </c>
      <c r="K629">
        <v>-11.5318477470486</v>
      </c>
      <c r="L629">
        <f>(Table2[[#This Row],[6M Return vs Nifty]]-AVERAGE(Table2[6M Return vs Nifty]))/_xlfn.STDEV.P(Table2[6M Return vs Nifty])</f>
        <v>-0.73146264485122259</v>
      </c>
      <c r="M629">
        <v>0.96170245972359203</v>
      </c>
      <c r="N629">
        <f>(Table2[[#This Row],[1W Return vs Nifty]]-AVERAGE(Table2[1W Return vs Nifty]))/_xlfn.STDEV.P(Table2[1W Return vs Nifty])</f>
        <v>0.5461612687485764</v>
      </c>
      <c r="O629">
        <v>1496.37</v>
      </c>
      <c r="P629">
        <v>1485.58425430342</v>
      </c>
      <c r="Q629">
        <v>1496.14871072915</v>
      </c>
      <c r="R629">
        <v>72.929162111574101</v>
      </c>
      <c r="S629">
        <f>(Table2[[#This Row],[Close Price]]-Table2[[#This Row],[20D EMA]])/Table2[[#This Row],[20D EMA]]</f>
        <v>2.9625025896001762E-2</v>
      </c>
      <c r="T629">
        <f>(Table2[[#This Row],[Close Price]]-Table2[[#This Row],[50D EMA]])/Table2[[#This Row],[50D EMA]]</f>
        <v>3.7100383594482422E-2</v>
      </c>
      <c r="U629">
        <f>(Table2[[#This Row],[Close Price]]-Table2[[#This Row],[200D EMA]])/Table2[[#This Row],[200D EMA]]</f>
        <v>2.9777313546016353E-2</v>
      </c>
      <c r="V629">
        <v>0.82495707216988701</v>
      </c>
      <c r="W629">
        <v>1535</v>
      </c>
      <c r="X629">
        <v>1548.85</v>
      </c>
      <c r="Y629">
        <v>1515.4</v>
      </c>
      <c r="Z629">
        <v>1548.85</v>
      </c>
      <c r="AA629">
        <v>1358.35</v>
      </c>
      <c r="AB629">
        <v>1557.75</v>
      </c>
      <c r="AC629">
        <f>(Table2[[#This Row],[Close Price]]/Table2[[#This Row],[Day Low]])-1</f>
        <v>3.7133550488599454E-3</v>
      </c>
      <c r="AD629">
        <f>(Table2[[#This Row],[Day High]]/Table2[[#This Row],[Close Price]])-1</f>
        <v>5.2898033361459262E-3</v>
      </c>
      <c r="AE629">
        <f>(Table2[[#This Row],[Close Price]]/Table2[[#This Row],[Current Week Low]])-1</f>
        <v>1.6695261977035747E-2</v>
      </c>
      <c r="AF629">
        <f>(Table2[[#This Row],[Current Week High]]/Table2[[#This Row],[Close Price]])-1</f>
        <v>5.2898033361459262E-3</v>
      </c>
      <c r="AG629">
        <f>(Table2[[#This Row],[Close Price]]/Table2[[#This Row],[Current Month Low]])-1</f>
        <v>0.1342437516104098</v>
      </c>
      <c r="AH629">
        <f>(Table2[[#This Row],[Current Month High]]/Table2[[#This Row],[Close Price]])-1</f>
        <v>1.1066398390342069E-2</v>
      </c>
      <c r="AI629">
        <v>12.481339650808</v>
      </c>
      <c r="AJ629">
        <v>22.059813824519701</v>
      </c>
      <c r="AK629" t="str">
        <f>IF(AND(Table2[[#This Row],[20D EMA]]&gt;Table2[[#This Row],[50D EMA]],Table2[[#This Row],[50D EMA]]&gt;Table2[[#This Row],[200D EMA]]),"Uptrend","Downtrend/NoTrend")</f>
        <v>Downtrend/NoTrend</v>
      </c>
      <c r="AL629">
        <v>0.04</v>
      </c>
      <c r="AM629" t="s">
        <v>3033</v>
      </c>
      <c r="AN629">
        <v>0.46</v>
      </c>
      <c r="AO629" t="s">
        <v>3033</v>
      </c>
      <c r="AP629">
        <v>-7.6977790412490005E-2</v>
      </c>
      <c r="AQ629">
        <f>(Table2[[#This Row],[Sharpe Ratio]]-AVERAGE(Table2[Sharpe Ratio]))/_xlfn.STDEV.P(Table2[Sharpe Ratio])</f>
        <v>-1.5187702535659973</v>
      </c>
      <c r="AR6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9">
        <f>_xlfn.RANK.AVG(Table2[[#This Row],[1Y Return vs Nifty Z-Score]],Table2[1Y Return vs Nifty Z-Score])</f>
        <v>542</v>
      </c>
      <c r="AT629">
        <f>_xlfn.RANK.AVG(Table2[[#This Row],[6M Return vs Nifty Z-Score]],Table2[6M Return vs Nifty Z-Score])</f>
        <v>561</v>
      </c>
      <c r="AU629">
        <f>_xlfn.RANK.AVG(Table2[[#This Row],[Sharpe Ratio Z-Score]],Table2[Sharpe Ratio Z-Score])</f>
        <v>675</v>
      </c>
      <c r="AV629">
        <f>(Table2[[#This Row],[Rank 1Y]]+Table2[[#This Row],[Rank 6M]]+Table2[[#This Row],[Rank Sharpe]])/3</f>
        <v>592.66666666666663</v>
      </c>
    </row>
    <row r="630" spans="1:48" x14ac:dyDescent="0.3">
      <c r="A630" t="s">
        <v>1515</v>
      </c>
      <c r="B630" t="s">
        <v>1516</v>
      </c>
      <c r="C630" t="s">
        <v>2988</v>
      </c>
      <c r="D630" t="s">
        <v>24</v>
      </c>
      <c r="E630">
        <v>6009.9954264750004</v>
      </c>
      <c r="F630">
        <v>355.95</v>
      </c>
      <c r="G630">
        <v>-1.20819886187959</v>
      </c>
      <c r="H630">
        <f>(Table2[[#This Row],[1Y Return vs Nifty]]-AVERAGE(Table2[1Y Return vs Nifty]))/_xlfn.STDEV.P(Table2[1Y Return vs Nifty])</f>
        <v>-0.54637569325591639</v>
      </c>
      <c r="I630">
        <v>4.1593786687549397</v>
      </c>
      <c r="J630">
        <f>(Table2[[#This Row],[1M Return vs Nifty]]-AVERAGE(Table2[1M Return vs Nifty]))/_xlfn.STDEV.P(Table2[1M Return vs Nifty])</f>
        <v>0.14319977811282528</v>
      </c>
      <c r="K630">
        <v>-21.4576779121859</v>
      </c>
      <c r="L630">
        <f>(Table2[[#This Row],[6M Return vs Nifty]]-AVERAGE(Table2[6M Return vs Nifty]))/_xlfn.STDEV.P(Table2[6M Return vs Nifty])</f>
        <v>-1.0325251448775212</v>
      </c>
      <c r="M630">
        <v>0.36087584955636898</v>
      </c>
      <c r="N630">
        <f>(Table2[[#This Row],[1W Return vs Nifty]]-AVERAGE(Table2[1W Return vs Nifty]))/_xlfn.STDEV.P(Table2[1W Return vs Nifty])</f>
        <v>0.41382665771955079</v>
      </c>
      <c r="O630">
        <v>347.85</v>
      </c>
      <c r="P630">
        <v>352.31363968030303</v>
      </c>
      <c r="Q630">
        <v>350.61736873255199</v>
      </c>
      <c r="R630">
        <v>62.677685269092997</v>
      </c>
      <c r="S630">
        <f>(Table2[[#This Row],[Close Price]]-Table2[[#This Row],[20D EMA]])/Table2[[#This Row],[20D EMA]]</f>
        <v>2.3285899094437158E-2</v>
      </c>
      <c r="T630">
        <f>(Table2[[#This Row],[Close Price]]-Table2[[#This Row],[50D EMA]])/Table2[[#This Row],[50D EMA]]</f>
        <v>1.0321372521928681E-2</v>
      </c>
      <c r="U630">
        <f>(Table2[[#This Row],[Close Price]]-Table2[[#This Row],[200D EMA]])/Table2[[#This Row],[200D EMA]]</f>
        <v>1.5209261556907298E-2</v>
      </c>
      <c r="V630">
        <v>0.78630218702703403</v>
      </c>
      <c r="W630">
        <v>354.25</v>
      </c>
      <c r="X630">
        <v>358.75</v>
      </c>
      <c r="Y630">
        <v>344.6</v>
      </c>
      <c r="Z630">
        <v>364</v>
      </c>
      <c r="AA630">
        <v>318</v>
      </c>
      <c r="AB630">
        <v>364</v>
      </c>
      <c r="AC630">
        <f>(Table2[[#This Row],[Close Price]]/Table2[[#This Row],[Day Low]])-1</f>
        <v>4.7988708539166147E-3</v>
      </c>
      <c r="AD630">
        <f>(Table2[[#This Row],[Day High]]/Table2[[#This Row],[Close Price]])-1</f>
        <v>7.8662733529990536E-3</v>
      </c>
      <c r="AE630">
        <f>(Table2[[#This Row],[Close Price]]/Table2[[#This Row],[Current Week Low]])-1</f>
        <v>3.2936738247242969E-2</v>
      </c>
      <c r="AF630">
        <f>(Table2[[#This Row],[Current Week High]]/Table2[[#This Row],[Close Price]])-1</f>
        <v>2.2615535889872307E-2</v>
      </c>
      <c r="AG630">
        <f>(Table2[[#This Row],[Close Price]]/Table2[[#This Row],[Current Month Low]])-1</f>
        <v>0.11933962264150932</v>
      </c>
      <c r="AH630">
        <f>(Table2[[#This Row],[Current Month High]]/Table2[[#This Row],[Close Price]])-1</f>
        <v>2.2615535889872307E-2</v>
      </c>
      <c r="AI630">
        <v>18.6262115465655</v>
      </c>
      <c r="AJ630">
        <v>31.8333333333333</v>
      </c>
      <c r="AK630" t="str">
        <f>IF(AND(Table2[[#This Row],[20D EMA]]&gt;Table2[[#This Row],[50D EMA]],Table2[[#This Row],[50D EMA]]&gt;Table2[[#This Row],[200D EMA]]),"Uptrend","Downtrend/NoTrend")</f>
        <v>Downtrend/NoTrend</v>
      </c>
      <c r="AL630">
        <v>-0.18</v>
      </c>
      <c r="AM630" t="s">
        <v>3034</v>
      </c>
      <c r="AN630">
        <v>3.17</v>
      </c>
      <c r="AO630" t="s">
        <v>3033</v>
      </c>
      <c r="AP630">
        <v>-4.1890525475733999E-2</v>
      </c>
      <c r="AQ630">
        <f>(Table2[[#This Row],[Sharpe Ratio]]-AVERAGE(Table2[Sharpe Ratio]))/_xlfn.STDEV.P(Table2[Sharpe Ratio])</f>
        <v>-1.1215418993767783</v>
      </c>
      <c r="AR6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0">
        <f>_xlfn.RANK.AVG(Table2[[#This Row],[1Y Return vs Nifty Z-Score]],Table2[1Y Return vs Nifty Z-Score])</f>
        <v>506</v>
      </c>
      <c r="AT630">
        <f>_xlfn.RANK.AVG(Table2[[#This Row],[6M Return vs Nifty Z-Score]],Table2[6M Return vs Nifty Z-Score])</f>
        <v>650</v>
      </c>
      <c r="AU630">
        <f>_xlfn.RANK.AVG(Table2[[#This Row],[Sharpe Ratio Z-Score]],Table2[Sharpe Ratio Z-Score])</f>
        <v>624</v>
      </c>
      <c r="AV630">
        <f>(Table2[[#This Row],[Rank 1Y]]+Table2[[#This Row],[Rank 6M]]+Table2[[#This Row],[Rank Sharpe]])/3</f>
        <v>593.33333333333337</v>
      </c>
    </row>
    <row r="631" spans="1:48" x14ac:dyDescent="0.3">
      <c r="A631" t="s">
        <v>478</v>
      </c>
      <c r="B631" t="s">
        <v>479</v>
      </c>
      <c r="C631" t="s">
        <v>2987</v>
      </c>
      <c r="D631" t="s">
        <v>303</v>
      </c>
      <c r="E631">
        <v>44253.949646200002</v>
      </c>
      <c r="F631">
        <v>7089.9</v>
      </c>
      <c r="G631">
        <v>-33.266318407006302</v>
      </c>
      <c r="H631">
        <f>(Table2[[#This Row],[1Y Return vs Nifty]]-AVERAGE(Table2[1Y Return vs Nifty]))/_xlfn.STDEV.P(Table2[1Y Return vs Nifty])</f>
        <v>-0.92658870518681713</v>
      </c>
      <c r="I631">
        <v>-7.8650443423279404</v>
      </c>
      <c r="J631">
        <f>(Table2[[#This Row],[1M Return vs Nifty]]-AVERAGE(Table2[1M Return vs Nifty]))/_xlfn.STDEV.P(Table2[1M Return vs Nifty])</f>
        <v>-1.0165208854159757</v>
      </c>
      <c r="K631">
        <v>-31.302613445119199</v>
      </c>
      <c r="L631">
        <f>(Table2[[#This Row],[6M Return vs Nifty]]-AVERAGE(Table2[6M Return vs Nifty]))/_xlfn.STDEV.P(Table2[6M Return vs Nifty])</f>
        <v>-1.331134012330538</v>
      </c>
      <c r="M631">
        <v>-4.1571044605013796</v>
      </c>
      <c r="N631">
        <f>(Table2[[#This Row],[1W Return vs Nifty]]-AVERAGE(Table2[1W Return vs Nifty]))/_xlfn.STDEV.P(Table2[1W Return vs Nifty])</f>
        <v>-0.58127768162035376</v>
      </c>
      <c r="O631">
        <v>7161.36</v>
      </c>
      <c r="P631">
        <v>7256.05329382939</v>
      </c>
      <c r="Q631">
        <v>7524.0243225693102</v>
      </c>
      <c r="R631">
        <v>44.389291705045899</v>
      </c>
      <c r="S631">
        <f>(Table2[[#This Row],[Close Price]]-Table2[[#This Row],[20D EMA]])/Table2[[#This Row],[20D EMA]]</f>
        <v>-9.9785515600388803E-3</v>
      </c>
      <c r="T631">
        <f>(Table2[[#This Row],[Close Price]]-Table2[[#This Row],[50D EMA]])/Table2[[#This Row],[50D EMA]]</f>
        <v>-2.2898576829733119E-2</v>
      </c>
      <c r="U631">
        <f>(Table2[[#This Row],[Close Price]]-Table2[[#This Row],[200D EMA]])/Table2[[#This Row],[200D EMA]]</f>
        <v>-5.7698420945702829E-2</v>
      </c>
      <c r="V631">
        <v>0.80421980457562703</v>
      </c>
      <c r="W631">
        <v>7075</v>
      </c>
      <c r="X631">
        <v>7150</v>
      </c>
      <c r="Y631">
        <v>7075</v>
      </c>
      <c r="Z631">
        <v>7349.8</v>
      </c>
      <c r="AA631">
        <v>6411.2</v>
      </c>
      <c r="AB631">
        <v>7375</v>
      </c>
      <c r="AC631">
        <f>(Table2[[#This Row],[Close Price]]/Table2[[#This Row],[Day Low]])-1</f>
        <v>2.1060070671377051E-3</v>
      </c>
      <c r="AD631">
        <f>(Table2[[#This Row],[Day High]]/Table2[[#This Row],[Close Price]])-1</f>
        <v>8.4768473462248917E-3</v>
      </c>
      <c r="AE631">
        <f>(Table2[[#This Row],[Close Price]]/Table2[[#This Row],[Current Week Low]])-1</f>
        <v>2.1060070671377051E-3</v>
      </c>
      <c r="AF631">
        <f>(Table2[[#This Row],[Current Week High]]/Table2[[#This Row],[Close Price]])-1</f>
        <v>3.6657780786752969E-2</v>
      </c>
      <c r="AG631">
        <f>(Table2[[#This Row],[Close Price]]/Table2[[#This Row],[Current Month Low]])-1</f>
        <v>0.10586161716995246</v>
      </c>
      <c r="AH631">
        <f>(Table2[[#This Row],[Current Month High]]/Table2[[#This Row],[Close Price]])-1</f>
        <v>4.0212132752225127E-2</v>
      </c>
      <c r="AI631">
        <v>29.762055882311401</v>
      </c>
      <c r="AJ631">
        <v>10.5861617169952</v>
      </c>
      <c r="AK631" t="str">
        <f>IF(AND(Table2[[#This Row],[20D EMA]]&gt;Table2[[#This Row],[50D EMA]],Table2[[#This Row],[50D EMA]]&gt;Table2[[#This Row],[200D EMA]]),"Uptrend","Downtrend/NoTrend")</f>
        <v>Downtrend/NoTrend</v>
      </c>
      <c r="AL631">
        <v>-0.12</v>
      </c>
      <c r="AM631" t="s">
        <v>3034</v>
      </c>
      <c r="AN631">
        <v>-0.42</v>
      </c>
      <c r="AO631" t="s">
        <v>3034</v>
      </c>
      <c r="AP631">
        <v>3.2074699174338001E-2</v>
      </c>
      <c r="AQ631">
        <f>(Table2[[#This Row],[Sharpe Ratio]]-AVERAGE(Table2[Sharpe Ratio]))/_xlfn.STDEV.P(Table2[Sharpe Ratio])</f>
        <v>-0.2841701490296748</v>
      </c>
      <c r="AR6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1">
        <f>_xlfn.RANK.AVG(Table2[[#This Row],[1Y Return vs Nifty Z-Score]],Table2[1Y Return vs Nifty Z-Score])</f>
        <v>670</v>
      </c>
      <c r="AT631">
        <f>_xlfn.RANK.AVG(Table2[[#This Row],[6M Return vs Nifty Z-Score]],Table2[6M Return vs Nifty Z-Score])</f>
        <v>699</v>
      </c>
      <c r="AU631">
        <f>_xlfn.RANK.AVG(Table2[[#This Row],[Sharpe Ratio Z-Score]],Table2[Sharpe Ratio Z-Score])</f>
        <v>413</v>
      </c>
      <c r="AV631">
        <f>(Table2[[#This Row],[Rank 1Y]]+Table2[[#This Row],[Rank 6M]]+Table2[[#This Row],[Rank Sharpe]])/3</f>
        <v>594</v>
      </c>
    </row>
    <row r="632" spans="1:48" x14ac:dyDescent="0.3">
      <c r="A632" t="s">
        <v>1996</v>
      </c>
      <c r="B632" t="s">
        <v>1997</v>
      </c>
      <c r="C632" t="s">
        <v>2992</v>
      </c>
      <c r="D632" t="s">
        <v>1561</v>
      </c>
      <c r="E632">
        <v>2995.58107135</v>
      </c>
      <c r="F632">
        <v>727.2</v>
      </c>
      <c r="G632">
        <v>-22.530441866251699</v>
      </c>
      <c r="H632">
        <f>(Table2[[#This Row],[1Y Return vs Nifty]]-AVERAGE(Table2[1Y Return vs Nifty]))/_xlfn.STDEV.P(Table2[1Y Return vs Nifty])</f>
        <v>-0.79925996559768808</v>
      </c>
      <c r="I632">
        <v>-3.9575225580594502</v>
      </c>
      <c r="J632">
        <f>(Table2[[#This Row],[1M Return vs Nifty]]-AVERAGE(Table2[1M Return vs Nifty]))/_xlfn.STDEV.P(Table2[1M Return vs Nifty])</f>
        <v>-0.63965176227981335</v>
      </c>
      <c r="K632">
        <v>-18.9198239247538</v>
      </c>
      <c r="L632">
        <f>(Table2[[#This Row],[6M Return vs Nifty]]-AVERAGE(Table2[6M Return vs Nifty]))/_xlfn.STDEV.P(Table2[6M Return vs Nifty])</f>
        <v>-0.95554894707377314</v>
      </c>
      <c r="M632">
        <v>-0.21471053563759601</v>
      </c>
      <c r="N632">
        <f>(Table2[[#This Row],[1W Return vs Nifty]]-AVERAGE(Table2[1W Return vs Nifty]))/_xlfn.STDEV.P(Table2[1W Return vs Nifty])</f>
        <v>0.28705131337012768</v>
      </c>
      <c r="O632">
        <v>713.49</v>
      </c>
      <c r="P632">
        <v>725.70145029039497</v>
      </c>
      <c r="Q632">
        <v>732.81568134258703</v>
      </c>
      <c r="R632">
        <v>56.316613004392103</v>
      </c>
      <c r="S632">
        <f>(Table2[[#This Row],[Close Price]]-Table2[[#This Row],[20D EMA]])/Table2[[#This Row],[20D EMA]]</f>
        <v>1.9215405962241989E-2</v>
      </c>
      <c r="T632">
        <f>(Table2[[#This Row],[Close Price]]-Table2[[#This Row],[50D EMA]])/Table2[[#This Row],[50D EMA]]</f>
        <v>2.0649672244769748E-3</v>
      </c>
      <c r="U632">
        <f>(Table2[[#This Row],[Close Price]]-Table2[[#This Row],[200D EMA]])/Table2[[#This Row],[200D EMA]]</f>
        <v>-7.6631566239119316E-3</v>
      </c>
      <c r="V632">
        <v>1.1372020421084299</v>
      </c>
      <c r="W632">
        <v>723.5</v>
      </c>
      <c r="X632">
        <v>734.85</v>
      </c>
      <c r="Y632">
        <v>706.6</v>
      </c>
      <c r="Z632">
        <v>746.95</v>
      </c>
      <c r="AA632">
        <v>639</v>
      </c>
      <c r="AB632">
        <v>747.4</v>
      </c>
      <c r="AC632">
        <f>(Table2[[#This Row],[Close Price]]/Table2[[#This Row],[Day Low]])-1</f>
        <v>5.1140290255702325E-3</v>
      </c>
      <c r="AD632">
        <f>(Table2[[#This Row],[Day High]]/Table2[[#This Row],[Close Price]])-1</f>
        <v>1.0519801980197974E-2</v>
      </c>
      <c r="AE632">
        <f>(Table2[[#This Row],[Close Price]]/Table2[[#This Row],[Current Week Low]])-1</f>
        <v>2.915369374469301E-2</v>
      </c>
      <c r="AF632">
        <f>(Table2[[#This Row],[Current Week High]]/Table2[[#This Row],[Close Price]])-1</f>
        <v>2.7158965896589615E-2</v>
      </c>
      <c r="AG632">
        <f>(Table2[[#This Row],[Close Price]]/Table2[[#This Row],[Current Month Low]])-1</f>
        <v>0.13802816901408455</v>
      </c>
      <c r="AH632">
        <f>(Table2[[#This Row],[Current Month High]]/Table2[[#This Row],[Close Price]])-1</f>
        <v>2.7777777777777679E-2</v>
      </c>
      <c r="AI632">
        <v>24.449944994499401</v>
      </c>
      <c r="AJ632">
        <v>13.8028169014084</v>
      </c>
      <c r="AK632" t="str">
        <f>IF(AND(Table2[[#This Row],[20D EMA]]&gt;Table2[[#This Row],[50D EMA]],Table2[[#This Row],[50D EMA]]&gt;Table2[[#This Row],[200D EMA]]),"Uptrend","Downtrend/NoTrend")</f>
        <v>Downtrend/NoTrend</v>
      </c>
      <c r="AL632">
        <v>-0.2</v>
      </c>
      <c r="AM632" t="s">
        <v>3034</v>
      </c>
      <c r="AN632">
        <v>0.96</v>
      </c>
      <c r="AO632" t="s">
        <v>3033</v>
      </c>
      <c r="AQ632">
        <f>(Table2[[#This Row],[Sharpe Ratio]]-AVERAGE(Table2[Sharpe Ratio]))/_xlfn.STDEV.P(Table2[Sharpe Ratio])</f>
        <v>-0.64729278019234593</v>
      </c>
      <c r="AR6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2">
        <f>_xlfn.RANK.AVG(Table2[[#This Row],[1Y Return vs Nifty Z-Score]],Table2[1Y Return vs Nifty Z-Score])</f>
        <v>624</v>
      </c>
      <c r="AT632">
        <f>_xlfn.RANK.AVG(Table2[[#This Row],[6M Return vs Nifty Z-Score]],Table2[6M Return vs Nifty Z-Score])</f>
        <v>634</v>
      </c>
      <c r="AU632">
        <f>_xlfn.RANK.AVG(Table2[[#This Row],[Sharpe Ratio Z-Score]],Table2[Sharpe Ratio Z-Score])</f>
        <v>524.5</v>
      </c>
      <c r="AV632">
        <f>(Table2[[#This Row],[Rank 1Y]]+Table2[[#This Row],[Rank 6M]]+Table2[[#This Row],[Rank Sharpe]])/3</f>
        <v>594.16666666666663</v>
      </c>
    </row>
    <row r="633" spans="1:48" x14ac:dyDescent="0.3">
      <c r="A633" t="s">
        <v>916</v>
      </c>
      <c r="B633" t="s">
        <v>917</v>
      </c>
      <c r="C633" t="s">
        <v>3003</v>
      </c>
      <c r="D633" t="s">
        <v>162</v>
      </c>
      <c r="E633">
        <v>15385.561973775</v>
      </c>
      <c r="F633">
        <v>1003.55</v>
      </c>
      <c r="G633">
        <v>-17.450804837767802</v>
      </c>
      <c r="H633">
        <f>(Table2[[#This Row],[1Y Return vs Nifty]]-AVERAGE(Table2[1Y Return vs Nifty]))/_xlfn.STDEV.P(Table2[1Y Return vs Nifty])</f>
        <v>-0.73901488193340981</v>
      </c>
      <c r="I633">
        <v>-3.18180678003674</v>
      </c>
      <c r="J633">
        <f>(Table2[[#This Row],[1M Return vs Nifty]]-AVERAGE(Table2[1M Return vs Nifty]))/_xlfn.STDEV.P(Table2[1M Return vs Nifty])</f>
        <v>-0.56483622926262944</v>
      </c>
      <c r="K633">
        <v>-15.9631198920522</v>
      </c>
      <c r="L633">
        <f>(Table2[[#This Row],[6M Return vs Nifty]]-AVERAGE(Table2[6M Return vs Nifty]))/_xlfn.STDEV.P(Table2[6M Return vs Nifty])</f>
        <v>-0.86586851802014242</v>
      </c>
      <c r="M633">
        <v>-4.7315476624396897</v>
      </c>
      <c r="N633">
        <f>(Table2[[#This Row],[1W Return vs Nifty]]-AVERAGE(Table2[1W Return vs Nifty]))/_xlfn.STDEV.P(Table2[1W Return vs Nifty])</f>
        <v>-0.70780123500560843</v>
      </c>
      <c r="O633">
        <v>1001.09</v>
      </c>
      <c r="P633">
        <v>983.387978319583</v>
      </c>
      <c r="Q633">
        <v>963.63412771561002</v>
      </c>
      <c r="R633">
        <v>45.525855865759503</v>
      </c>
      <c r="S633">
        <f>(Table2[[#This Row],[Close Price]]-Table2[[#This Row],[20D EMA]])/Table2[[#This Row],[20D EMA]]</f>
        <v>2.4573215195436201E-3</v>
      </c>
      <c r="T633">
        <f>(Table2[[#This Row],[Close Price]]-Table2[[#This Row],[50D EMA]])/Table2[[#This Row],[50D EMA]]</f>
        <v>2.0502611507281075E-2</v>
      </c>
      <c r="U633">
        <f>(Table2[[#This Row],[Close Price]]-Table2[[#This Row],[200D EMA]])/Table2[[#This Row],[200D EMA]]</f>
        <v>4.1422227727669271E-2</v>
      </c>
      <c r="V633">
        <v>1.58292469145374</v>
      </c>
      <c r="W633">
        <v>992.05</v>
      </c>
      <c r="X633">
        <v>1012</v>
      </c>
      <c r="Y633">
        <v>988.85</v>
      </c>
      <c r="Z633">
        <v>1023.55</v>
      </c>
      <c r="AA633">
        <v>886.35</v>
      </c>
      <c r="AB633">
        <v>1102</v>
      </c>
      <c r="AC633">
        <f>(Table2[[#This Row],[Close Price]]/Table2[[#This Row],[Day Low]])-1</f>
        <v>1.1592157653343982E-2</v>
      </c>
      <c r="AD633">
        <f>(Table2[[#This Row],[Day High]]/Table2[[#This Row],[Close Price]])-1</f>
        <v>8.4201086144188864E-3</v>
      </c>
      <c r="AE633">
        <f>(Table2[[#This Row],[Close Price]]/Table2[[#This Row],[Current Week Low]])-1</f>
        <v>1.4865753147595528E-2</v>
      </c>
      <c r="AF633">
        <f>(Table2[[#This Row],[Current Week High]]/Table2[[#This Row],[Close Price]])-1</f>
        <v>1.9929251158387729E-2</v>
      </c>
      <c r="AG633">
        <f>(Table2[[#This Row],[Close Price]]/Table2[[#This Row],[Current Month Low]])-1</f>
        <v>0.13222767529756863</v>
      </c>
      <c r="AH633">
        <f>(Table2[[#This Row],[Current Month High]]/Table2[[#This Row],[Close Price]])-1</f>
        <v>9.8101738827163665E-2</v>
      </c>
      <c r="AI633">
        <v>17.084350555527799</v>
      </c>
      <c r="AJ633">
        <v>21.451046835289802</v>
      </c>
      <c r="AK633" t="str">
        <f>IF(AND(Table2[[#This Row],[20D EMA]]&gt;Table2[[#This Row],[50D EMA]],Table2[[#This Row],[50D EMA]]&gt;Table2[[#This Row],[200D EMA]]),"Uptrend","Downtrend/NoTrend")</f>
        <v>Uptrend</v>
      </c>
      <c r="AL633">
        <v>0</v>
      </c>
      <c r="AM633">
        <v>0</v>
      </c>
      <c r="AN633">
        <v>1.5</v>
      </c>
      <c r="AO633" t="s">
        <v>3033</v>
      </c>
      <c r="AP633">
        <v>-1.3014871152037999E-2</v>
      </c>
      <c r="AQ633">
        <f>(Table2[[#This Row],[Sharpe Ratio]]-AVERAGE(Table2[Sharpe Ratio]))/_xlfn.STDEV.P(Table2[Sharpe Ratio])</f>
        <v>-0.7946361498459048</v>
      </c>
      <c r="AR6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-3.6721570140676949</v>
      </c>
      <c r="AS633">
        <f>_xlfn.RANK.AVG(Table2[[#This Row],[1Y Return vs Nifty Z-Score]],Table2[1Y Return vs Nifty Z-Score])</f>
        <v>599</v>
      </c>
      <c r="AT633">
        <f>_xlfn.RANK.AVG(Table2[[#This Row],[6M Return vs Nifty Z-Score]],Table2[6M Return vs Nifty Z-Score])</f>
        <v>603</v>
      </c>
      <c r="AU633">
        <f>_xlfn.RANK.AVG(Table2[[#This Row],[Sharpe Ratio Z-Score]],Table2[Sharpe Ratio Z-Score])</f>
        <v>582</v>
      </c>
      <c r="AV633">
        <f>(Table2[[#This Row],[Rank 1Y]]+Table2[[#This Row],[Rank 6M]]+Table2[[#This Row],[Rank Sharpe]])/3</f>
        <v>594.66666666666663</v>
      </c>
    </row>
    <row r="634" spans="1:48" x14ac:dyDescent="0.3">
      <c r="A634" t="s">
        <v>2014</v>
      </c>
      <c r="B634" t="s">
        <v>2015</v>
      </c>
      <c r="C634" t="s">
        <v>3004</v>
      </c>
      <c r="D634" t="s">
        <v>1779</v>
      </c>
      <c r="E634">
        <v>2929.4385410139998</v>
      </c>
      <c r="F634">
        <v>15.73</v>
      </c>
      <c r="G634">
        <v>-24.890278658972498</v>
      </c>
      <c r="H634">
        <f>(Table2[[#This Row],[1Y Return vs Nifty]]-AVERAGE(Table2[1Y Return vs Nifty]))/_xlfn.STDEV.P(Table2[1Y Return vs Nifty])</f>
        <v>-0.82724790336062293</v>
      </c>
      <c r="I634">
        <v>-10.383085125273301</v>
      </c>
      <c r="J634">
        <f>(Table2[[#This Row],[1M Return vs Nifty]]-AVERAGE(Table2[1M Return vs Nifty]))/_xlfn.STDEV.P(Table2[1M Return vs Nifty])</f>
        <v>-1.2593786029878218</v>
      </c>
      <c r="K634">
        <v>-30.0293590383077</v>
      </c>
      <c r="L634">
        <f>(Table2[[#This Row],[6M Return vs Nifty]]-AVERAGE(Table2[6M Return vs Nifty]))/_xlfn.STDEV.P(Table2[6M Return vs Nifty])</f>
        <v>-1.2925146577267741</v>
      </c>
      <c r="M634">
        <v>-4.1318340928013102</v>
      </c>
      <c r="N634">
        <f>(Table2[[#This Row],[1W Return vs Nifty]]-AVERAGE(Table2[1W Return vs Nifty]))/_xlfn.STDEV.P(Table2[1W Return vs Nifty])</f>
        <v>-0.57571177587723366</v>
      </c>
      <c r="O634">
        <v>15.93</v>
      </c>
      <c r="P634">
        <v>16.520922062474899</v>
      </c>
      <c r="Q634">
        <v>17.857509121180801</v>
      </c>
      <c r="R634">
        <v>49.253074650662001</v>
      </c>
      <c r="S634">
        <f>(Table2[[#This Row],[Close Price]]-Table2[[#This Row],[20D EMA]])/Table2[[#This Row],[20D EMA]]</f>
        <v>-1.2554927809165053E-2</v>
      </c>
      <c r="T634">
        <f>(Table2[[#This Row],[Close Price]]-Table2[[#This Row],[50D EMA]])/Table2[[#This Row],[50D EMA]]</f>
        <v>-4.7873966082763245E-2</v>
      </c>
      <c r="U634">
        <f>(Table2[[#This Row],[Close Price]]-Table2[[#This Row],[200D EMA]])/Table2[[#This Row],[200D EMA]]</f>
        <v>-0.11913806717070975</v>
      </c>
      <c r="V634">
        <v>1.0942148722565399</v>
      </c>
      <c r="W634">
        <v>15.68</v>
      </c>
      <c r="X634">
        <v>16.100000000000001</v>
      </c>
      <c r="Y634">
        <v>15.68</v>
      </c>
      <c r="Z634">
        <v>16.28</v>
      </c>
      <c r="AA634">
        <v>12.85</v>
      </c>
      <c r="AB634">
        <v>17.28</v>
      </c>
      <c r="AC634">
        <f>(Table2[[#This Row],[Close Price]]/Table2[[#This Row],[Day Low]])-1</f>
        <v>3.1887755102040227E-3</v>
      </c>
      <c r="AD634">
        <f>(Table2[[#This Row],[Day High]]/Table2[[#This Row],[Close Price]])-1</f>
        <v>2.3521932612841745E-2</v>
      </c>
      <c r="AE634">
        <f>(Table2[[#This Row],[Close Price]]/Table2[[#This Row],[Current Week Low]])-1</f>
        <v>3.1887755102040227E-3</v>
      </c>
      <c r="AF634">
        <f>(Table2[[#This Row],[Current Week High]]/Table2[[#This Row],[Close Price]])-1</f>
        <v>3.4965034965035002E-2</v>
      </c>
      <c r="AG634">
        <f>(Table2[[#This Row],[Close Price]]/Table2[[#This Row],[Current Month Low]])-1</f>
        <v>0.22412451361867713</v>
      </c>
      <c r="AH634">
        <f>(Table2[[#This Row],[Current Month High]]/Table2[[#This Row],[Close Price]])-1</f>
        <v>9.8537825810553148E-2</v>
      </c>
      <c r="AI634">
        <v>65.607120152574694</v>
      </c>
      <c r="AJ634">
        <v>22.412451361867699</v>
      </c>
      <c r="AK634" t="str">
        <f>IF(AND(Table2[[#This Row],[20D EMA]]&gt;Table2[[#This Row],[50D EMA]],Table2[[#This Row],[50D EMA]]&gt;Table2[[#This Row],[200D EMA]]),"Uptrend","Downtrend/NoTrend")</f>
        <v>Downtrend/NoTrend</v>
      </c>
      <c r="AL634">
        <v>-0.22</v>
      </c>
      <c r="AM634" t="s">
        <v>3034</v>
      </c>
      <c r="AN634">
        <v>5.22</v>
      </c>
      <c r="AO634" t="s">
        <v>3033</v>
      </c>
      <c r="AP634">
        <v>1.8095983509384999E-2</v>
      </c>
      <c r="AQ634">
        <f>(Table2[[#This Row],[Sharpe Ratio]]-AVERAGE(Table2[Sharpe Ratio]))/_xlfn.STDEV.P(Table2[Sharpe Ratio])</f>
        <v>-0.44242535151630413</v>
      </c>
      <c r="AR6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4">
        <f>_xlfn.RANK.AVG(Table2[[#This Row],[1Y Return vs Nifty Z-Score]],Table2[1Y Return vs Nifty Z-Score])</f>
        <v>635</v>
      </c>
      <c r="AT634">
        <f>_xlfn.RANK.AVG(Table2[[#This Row],[6M Return vs Nifty Z-Score]],Table2[6M Return vs Nifty Z-Score])</f>
        <v>695</v>
      </c>
      <c r="AU634">
        <f>_xlfn.RANK.AVG(Table2[[#This Row],[Sharpe Ratio Z-Score]],Table2[Sharpe Ratio Z-Score])</f>
        <v>459</v>
      </c>
      <c r="AV634">
        <f>(Table2[[#This Row],[Rank 1Y]]+Table2[[#This Row],[Rank 6M]]+Table2[[#This Row],[Rank Sharpe]])/3</f>
        <v>596.33333333333337</v>
      </c>
    </row>
    <row r="635" spans="1:48" x14ac:dyDescent="0.3">
      <c r="A635" t="s">
        <v>638</v>
      </c>
      <c r="B635" t="s">
        <v>639</v>
      </c>
      <c r="C635" t="s">
        <v>2994</v>
      </c>
      <c r="D635" t="s">
        <v>211</v>
      </c>
      <c r="E635">
        <v>28176.807936059999</v>
      </c>
      <c r="F635">
        <v>709.25</v>
      </c>
      <c r="G635">
        <v>-30.135566631327301</v>
      </c>
      <c r="H635">
        <f>(Table2[[#This Row],[1Y Return vs Nifty]]-AVERAGE(Table2[1Y Return vs Nifty]))/_xlfn.STDEV.P(Table2[1Y Return vs Nifty])</f>
        <v>-0.8894576264108669</v>
      </c>
      <c r="I635">
        <v>0.27483799498066203</v>
      </c>
      <c r="J635">
        <f>(Table2[[#This Row],[1M Return vs Nifty]]-AVERAGE(Table2[1M Return vs Nifty]))/_xlfn.STDEV.P(Table2[1M Return vs Nifty])</f>
        <v>-0.23145288368574007</v>
      </c>
      <c r="K635">
        <v>-10.028860841779199</v>
      </c>
      <c r="L635">
        <f>(Table2[[#This Row],[6M Return vs Nifty]]-AVERAGE(Table2[6M Return vs Nifty]))/_xlfn.STDEV.P(Table2[6M Return vs Nifty])</f>
        <v>-0.68587522418423441</v>
      </c>
      <c r="M635">
        <v>-2.8143802332754801</v>
      </c>
      <c r="N635">
        <f>(Table2[[#This Row],[1W Return vs Nifty]]-AVERAGE(Table2[1W Return vs Nifty]))/_xlfn.STDEV.P(Table2[1W Return vs Nifty])</f>
        <v>-0.28553697153473717</v>
      </c>
      <c r="O635">
        <v>699.09</v>
      </c>
      <c r="P635">
        <v>696.06362822854601</v>
      </c>
      <c r="Q635">
        <v>706.46224493812997</v>
      </c>
      <c r="R635">
        <v>51.465491963579503</v>
      </c>
      <c r="S635">
        <f>(Table2[[#This Row],[Close Price]]-Table2[[#This Row],[20D EMA]])/Table2[[#This Row],[20D EMA]]</f>
        <v>1.4533178846786491E-2</v>
      </c>
      <c r="T635">
        <f>(Table2[[#This Row],[Close Price]]-Table2[[#This Row],[50D EMA]])/Table2[[#This Row],[50D EMA]]</f>
        <v>1.8944204576545363E-2</v>
      </c>
      <c r="U635">
        <f>(Table2[[#This Row],[Close Price]]-Table2[[#This Row],[200D EMA]])/Table2[[#This Row],[200D EMA]]</f>
        <v>3.9460779140634387E-3</v>
      </c>
      <c r="V635">
        <v>0.98238254304628703</v>
      </c>
      <c r="W635">
        <v>699.5</v>
      </c>
      <c r="X635">
        <v>712.35</v>
      </c>
      <c r="Y635">
        <v>699.5</v>
      </c>
      <c r="Z635">
        <v>720.5</v>
      </c>
      <c r="AA635">
        <v>607.65</v>
      </c>
      <c r="AB635">
        <v>722.95</v>
      </c>
      <c r="AC635">
        <f>(Table2[[#This Row],[Close Price]]/Table2[[#This Row],[Day Low]])-1</f>
        <v>1.3938527519656851E-2</v>
      </c>
      <c r="AD635">
        <f>(Table2[[#This Row],[Day High]]/Table2[[#This Row],[Close Price]])-1</f>
        <v>4.3708142403948713E-3</v>
      </c>
      <c r="AE635">
        <f>(Table2[[#This Row],[Close Price]]/Table2[[#This Row],[Current Week Low]])-1</f>
        <v>1.3938527519656851E-2</v>
      </c>
      <c r="AF635">
        <f>(Table2[[#This Row],[Current Week High]]/Table2[[#This Row],[Close Price]])-1</f>
        <v>1.586182587240037E-2</v>
      </c>
      <c r="AG635">
        <f>(Table2[[#This Row],[Close Price]]/Table2[[#This Row],[Current Month Low]])-1</f>
        <v>0.16720151402945782</v>
      </c>
      <c r="AH635">
        <f>(Table2[[#This Row],[Current Month High]]/Table2[[#This Row],[Close Price]])-1</f>
        <v>1.9316179062389915E-2</v>
      </c>
      <c r="AI635">
        <v>21.290095170955201</v>
      </c>
      <c r="AJ635">
        <v>16.720151402945699</v>
      </c>
      <c r="AK635" t="str">
        <f>IF(AND(Table2[[#This Row],[20D EMA]]&gt;Table2[[#This Row],[50D EMA]],Table2[[#This Row],[50D EMA]]&gt;Table2[[#This Row],[200D EMA]]),"Uptrend","Downtrend/NoTrend")</f>
        <v>Downtrend/NoTrend</v>
      </c>
      <c r="AL635">
        <v>-0.05</v>
      </c>
      <c r="AM635" t="s">
        <v>3034</v>
      </c>
      <c r="AN635">
        <v>2.02</v>
      </c>
      <c r="AO635" t="s">
        <v>3033</v>
      </c>
      <c r="AP635">
        <v>-2.4718398576902001E-2</v>
      </c>
      <c r="AQ635">
        <f>(Table2[[#This Row],[Sharpe Ratio]]-AVERAGE(Table2[Sharpe Ratio]))/_xlfn.STDEV.P(Table2[Sharpe Ratio])</f>
        <v>-0.92713359430522035</v>
      </c>
      <c r="AR6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5">
        <f>_xlfn.RANK.AVG(Table2[[#This Row],[1Y Return vs Nifty Z-Score]],Table2[1Y Return vs Nifty Z-Score])</f>
        <v>655</v>
      </c>
      <c r="AT635">
        <f>_xlfn.RANK.AVG(Table2[[#This Row],[6M Return vs Nifty Z-Score]],Table2[6M Return vs Nifty Z-Score])</f>
        <v>539</v>
      </c>
      <c r="AU635">
        <f>_xlfn.RANK.AVG(Table2[[#This Row],[Sharpe Ratio Z-Score]],Table2[Sharpe Ratio Z-Score])</f>
        <v>596</v>
      </c>
      <c r="AV635">
        <f>(Table2[[#This Row],[Rank 1Y]]+Table2[[#This Row],[Rank 6M]]+Table2[[#This Row],[Rank Sharpe]])/3</f>
        <v>596.66666666666663</v>
      </c>
    </row>
    <row r="636" spans="1:48" x14ac:dyDescent="0.3">
      <c r="A636" t="s">
        <v>1650</v>
      </c>
      <c r="B636" t="s">
        <v>1651</v>
      </c>
      <c r="C636" t="s">
        <v>2998</v>
      </c>
      <c r="D636" t="s">
        <v>83</v>
      </c>
      <c r="E636">
        <v>4901.1884728479999</v>
      </c>
      <c r="F636">
        <v>220.67</v>
      </c>
      <c r="G636">
        <v>1.2329477276966001</v>
      </c>
      <c r="H636">
        <f>(Table2[[#This Row],[1Y Return vs Nifty]]-AVERAGE(Table2[1Y Return vs Nifty]))/_xlfn.STDEV.P(Table2[1Y Return vs Nifty])</f>
        <v>-0.51742341188204832</v>
      </c>
      <c r="I636">
        <v>3.8990037701352298</v>
      </c>
      <c r="J636">
        <f>(Table2[[#This Row],[1M Return vs Nifty]]-AVERAGE(Table2[1M Return vs Nifty]))/_xlfn.STDEV.P(Table2[1M Return vs Nifty])</f>
        <v>0.11808737563703277</v>
      </c>
      <c r="K636">
        <v>-16.122901765375801</v>
      </c>
      <c r="L636">
        <f>(Table2[[#This Row],[6M Return vs Nifty]]-AVERAGE(Table2[6M Return vs Nifty]))/_xlfn.STDEV.P(Table2[6M Return vs Nifty])</f>
        <v>-0.87071489655386414</v>
      </c>
      <c r="M636">
        <v>-2.0154345382571801</v>
      </c>
      <c r="N636">
        <f>(Table2[[#This Row],[1W Return vs Nifty]]-AVERAGE(Table2[1W Return vs Nifty]))/_xlfn.STDEV.P(Table2[1W Return vs Nifty])</f>
        <v>-0.10956579117350974</v>
      </c>
      <c r="O636">
        <v>212.95</v>
      </c>
      <c r="P636">
        <v>207.815695405394</v>
      </c>
      <c r="Q636">
        <v>202.81885502908901</v>
      </c>
      <c r="R636">
        <v>56.302550647188802</v>
      </c>
      <c r="S636">
        <f>(Table2[[#This Row],[Close Price]]-Table2[[#This Row],[20D EMA]])/Table2[[#This Row],[20D EMA]]</f>
        <v>3.6252641465132657E-2</v>
      </c>
      <c r="T636">
        <f>(Table2[[#This Row],[Close Price]]-Table2[[#This Row],[50D EMA]])/Table2[[#This Row],[50D EMA]]</f>
        <v>6.1854349208468641E-2</v>
      </c>
      <c r="U636">
        <f>(Table2[[#This Row],[Close Price]]-Table2[[#This Row],[200D EMA]])/Table2[[#This Row],[200D EMA]]</f>
        <v>8.8015214208514811E-2</v>
      </c>
      <c r="V636">
        <v>1.28407807032871</v>
      </c>
      <c r="W636">
        <v>215.32</v>
      </c>
      <c r="X636">
        <v>228.4</v>
      </c>
      <c r="Y636">
        <v>212.65</v>
      </c>
      <c r="Z636">
        <v>228.4</v>
      </c>
      <c r="AA636">
        <v>191.05</v>
      </c>
      <c r="AB636">
        <v>228.4</v>
      </c>
      <c r="AC636">
        <f>(Table2[[#This Row],[Close Price]]/Table2[[#This Row],[Day Low]])-1</f>
        <v>2.4846739736206658E-2</v>
      </c>
      <c r="AD636">
        <f>(Table2[[#This Row],[Day High]]/Table2[[#This Row],[Close Price]])-1</f>
        <v>3.5029682331082723E-2</v>
      </c>
      <c r="AE636">
        <f>(Table2[[#This Row],[Close Price]]/Table2[[#This Row],[Current Week Low]])-1</f>
        <v>3.7714554432165537E-2</v>
      </c>
      <c r="AF636">
        <f>(Table2[[#This Row],[Current Week High]]/Table2[[#This Row],[Close Price]])-1</f>
        <v>3.5029682331082723E-2</v>
      </c>
      <c r="AG636">
        <f>(Table2[[#This Row],[Close Price]]/Table2[[#This Row],[Current Month Low]])-1</f>
        <v>0.15503794818110439</v>
      </c>
      <c r="AH636">
        <f>(Table2[[#This Row],[Current Month High]]/Table2[[#This Row],[Close Price]])-1</f>
        <v>3.5029682331082723E-2</v>
      </c>
      <c r="AI636">
        <v>11.93184392985</v>
      </c>
      <c r="AJ636">
        <v>29.767715377830001</v>
      </c>
      <c r="AK636" t="str">
        <f>IF(AND(Table2[[#This Row],[20D EMA]]&gt;Table2[[#This Row],[50D EMA]],Table2[[#This Row],[50D EMA]]&gt;Table2[[#This Row],[200D EMA]]),"Uptrend","Downtrend/NoTrend")</f>
        <v>Uptrend</v>
      </c>
      <c r="AL636">
        <v>0</v>
      </c>
      <c r="AM636" t="s">
        <v>3032</v>
      </c>
      <c r="AN636">
        <v>3.21</v>
      </c>
      <c r="AO636" t="s">
        <v>3033</v>
      </c>
      <c r="AP636">
        <v>-9.6252507064296999E-2</v>
      </c>
      <c r="AQ636">
        <f>(Table2[[#This Row],[Sharpe Ratio]]-AVERAGE(Table2[Sharpe Ratio]))/_xlfn.STDEV.P(Table2[Sharpe Ratio])</f>
        <v>-1.7369823024920512</v>
      </c>
      <c r="AR6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-3.1165990264644408</v>
      </c>
      <c r="AS636">
        <f>_xlfn.RANK.AVG(Table2[[#This Row],[1Y Return vs Nifty Z-Score]],Table2[1Y Return vs Nifty Z-Score])</f>
        <v>488</v>
      </c>
      <c r="AT636">
        <f>_xlfn.RANK.AVG(Table2[[#This Row],[6M Return vs Nifty Z-Score]],Table2[6M Return vs Nifty Z-Score])</f>
        <v>606</v>
      </c>
      <c r="AU636">
        <f>_xlfn.RANK.AVG(Table2[[#This Row],[Sharpe Ratio Z-Score]],Table2[Sharpe Ratio Z-Score])</f>
        <v>698</v>
      </c>
      <c r="AV636">
        <f>(Table2[[#This Row],[Rank 1Y]]+Table2[[#This Row],[Rank 6M]]+Table2[[#This Row],[Rank Sharpe]])/3</f>
        <v>597.33333333333337</v>
      </c>
    </row>
    <row r="637" spans="1:48" x14ac:dyDescent="0.3">
      <c r="A637" t="s">
        <v>758</v>
      </c>
      <c r="B637" t="s">
        <v>759</v>
      </c>
      <c r="C637" t="s">
        <v>2999</v>
      </c>
      <c r="D637" t="s">
        <v>528</v>
      </c>
      <c r="E637">
        <v>20193.671656854</v>
      </c>
      <c r="F637">
        <v>166.16</v>
      </c>
      <c r="G637">
        <v>-42.183494796002101</v>
      </c>
      <c r="H637">
        <f>(Table2[[#This Row],[1Y Return vs Nifty]]-AVERAGE(Table2[1Y Return vs Nifty]))/_xlfn.STDEV.P(Table2[1Y Return vs Nifty])</f>
        <v>-1.0323474502687506</v>
      </c>
      <c r="I637">
        <v>6.1075750441199004</v>
      </c>
      <c r="J637">
        <f>(Table2[[#This Row],[1M Return vs Nifty]]-AVERAGE(Table2[1M Return vs Nifty]))/_xlfn.STDEV.P(Table2[1M Return vs Nifty])</f>
        <v>0.33109765820571685</v>
      </c>
      <c r="K637">
        <v>-23.684217900702699</v>
      </c>
      <c r="L637">
        <f>(Table2[[#This Row],[6M Return vs Nifty]]-AVERAGE(Table2[6M Return vs Nifty]))/_xlfn.STDEV.P(Table2[6M Return vs Nifty])</f>
        <v>-1.1000588104953151</v>
      </c>
      <c r="M637">
        <v>-5.4968147784604096</v>
      </c>
      <c r="N637">
        <f>(Table2[[#This Row],[1W Return vs Nifty]]-AVERAGE(Table2[1W Return vs Nifty]))/_xlfn.STDEV.P(Table2[1W Return vs Nifty])</f>
        <v>-0.8763545653977497</v>
      </c>
      <c r="O637">
        <v>167.78</v>
      </c>
      <c r="P637">
        <v>164.109672853288</v>
      </c>
      <c r="Q637">
        <v>170.29860584621699</v>
      </c>
      <c r="R637">
        <v>43.7505640919399</v>
      </c>
      <c r="S637">
        <f>(Table2[[#This Row],[Close Price]]-Table2[[#This Row],[20D EMA]])/Table2[[#This Row],[20D EMA]]</f>
        <v>-9.655501251639078E-3</v>
      </c>
      <c r="T637">
        <f>(Table2[[#This Row],[Close Price]]-Table2[[#This Row],[50D EMA]])/Table2[[#This Row],[50D EMA]]</f>
        <v>1.2493639838920158E-2</v>
      </c>
      <c r="U637">
        <f>(Table2[[#This Row],[Close Price]]-Table2[[#This Row],[200D EMA]])/Table2[[#This Row],[200D EMA]]</f>
        <v>-2.4302053593757738E-2</v>
      </c>
      <c r="V637">
        <v>0.86855742814158299</v>
      </c>
      <c r="W637">
        <v>165.55</v>
      </c>
      <c r="X637">
        <v>168.1</v>
      </c>
      <c r="Y637">
        <v>165.55</v>
      </c>
      <c r="Z637">
        <v>172.1</v>
      </c>
      <c r="AA637">
        <v>142.44999999999999</v>
      </c>
      <c r="AB637">
        <v>180.95</v>
      </c>
      <c r="AC637">
        <f>(Table2[[#This Row],[Close Price]]/Table2[[#This Row],[Day Low]])-1</f>
        <v>3.6846874056175594E-3</v>
      </c>
      <c r="AD637">
        <f>(Table2[[#This Row],[Day High]]/Table2[[#This Row],[Close Price]])-1</f>
        <v>1.1675493500240774E-2</v>
      </c>
      <c r="AE637">
        <f>(Table2[[#This Row],[Close Price]]/Table2[[#This Row],[Current Week Low]])-1</f>
        <v>3.6846874056175594E-3</v>
      </c>
      <c r="AF637">
        <f>(Table2[[#This Row],[Current Week High]]/Table2[[#This Row],[Close Price]])-1</f>
        <v>3.5748675974963895E-2</v>
      </c>
      <c r="AG637">
        <f>(Table2[[#This Row],[Close Price]]/Table2[[#This Row],[Current Month Low]])-1</f>
        <v>0.16644436644436644</v>
      </c>
      <c r="AH637">
        <f>(Table2[[#This Row],[Current Month High]]/Table2[[#This Row],[Close Price]])-1</f>
        <v>8.9010592200288841E-2</v>
      </c>
      <c r="AI637">
        <v>36.916225324987899</v>
      </c>
      <c r="AJ637">
        <v>16.808435852372501</v>
      </c>
      <c r="AK637" t="str">
        <f>IF(AND(Table2[[#This Row],[20D EMA]]&gt;Table2[[#This Row],[50D EMA]],Table2[[#This Row],[50D EMA]]&gt;Table2[[#This Row],[200D EMA]]),"Uptrend","Downtrend/NoTrend")</f>
        <v>Downtrend/NoTrend</v>
      </c>
      <c r="AL637">
        <v>0.02</v>
      </c>
      <c r="AM637" t="s">
        <v>3033</v>
      </c>
      <c r="AN637">
        <v>-3.42</v>
      </c>
      <c r="AO637" t="s">
        <v>3034</v>
      </c>
      <c r="AP637">
        <v>2.5660522889182E-2</v>
      </c>
      <c r="AQ637">
        <f>(Table2[[#This Row],[Sharpe Ratio]]-AVERAGE(Table2[Sharpe Ratio]))/_xlfn.STDEV.P(Table2[Sharpe Ratio])</f>
        <v>-0.35678603099780631</v>
      </c>
      <c r="AR6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7">
        <f>_xlfn.RANK.AVG(Table2[[#This Row],[1Y Return vs Nifty Z-Score]],Table2[1Y Return vs Nifty Z-Score])</f>
        <v>697</v>
      </c>
      <c r="AT637">
        <f>_xlfn.RANK.AVG(Table2[[#This Row],[6M Return vs Nifty Z-Score]],Table2[6M Return vs Nifty Z-Score])</f>
        <v>666</v>
      </c>
      <c r="AU637">
        <f>_xlfn.RANK.AVG(Table2[[#This Row],[Sharpe Ratio Z-Score]],Table2[Sharpe Ratio Z-Score])</f>
        <v>432</v>
      </c>
      <c r="AV637">
        <f>(Table2[[#This Row],[Rank 1Y]]+Table2[[#This Row],[Rank 6M]]+Table2[[#This Row],[Rank Sharpe]])/3</f>
        <v>598.33333333333337</v>
      </c>
    </row>
    <row r="638" spans="1:48" x14ac:dyDescent="0.3">
      <c r="A638" t="s">
        <v>1100</v>
      </c>
      <c r="B638" t="s">
        <v>1101</v>
      </c>
      <c r="C638" t="s">
        <v>3000</v>
      </c>
      <c r="D638" t="s">
        <v>355</v>
      </c>
      <c r="E638">
        <v>10780.705405500001</v>
      </c>
      <c r="F638">
        <v>789.1</v>
      </c>
      <c r="G638">
        <v>-21.581855056431301</v>
      </c>
      <c r="H638">
        <f>(Table2[[#This Row],[1Y Return vs Nifty]]-AVERAGE(Table2[1Y Return vs Nifty]))/_xlfn.STDEV.P(Table2[1Y Return vs Nifty])</f>
        <v>-0.78800961613373877</v>
      </c>
      <c r="I638">
        <v>6.5516297013991398</v>
      </c>
      <c r="J638">
        <f>(Table2[[#This Row],[1M Return vs Nifty]]-AVERAGE(Table2[1M Return vs Nifty]))/_xlfn.STDEV.P(Table2[1M Return vs Nifty])</f>
        <v>0.37392543973904108</v>
      </c>
      <c r="K638">
        <v>-5.0094591772978498</v>
      </c>
      <c r="L638">
        <f>(Table2[[#This Row],[6M Return vs Nifty]]-AVERAGE(Table2[6M Return vs Nifty]))/_xlfn.STDEV.P(Table2[6M Return vs Nifty])</f>
        <v>-0.53363066744654442</v>
      </c>
      <c r="M638">
        <v>0.15312349788170199</v>
      </c>
      <c r="N638">
        <f>(Table2[[#This Row],[1W Return vs Nifty]]-AVERAGE(Table2[1W Return vs Nifty]))/_xlfn.STDEV.P(Table2[1W Return vs Nifty])</f>
        <v>0.36806832048215621</v>
      </c>
      <c r="O638">
        <v>747.5</v>
      </c>
      <c r="P638">
        <v>726.257185177373</v>
      </c>
      <c r="Q638">
        <v>741.41531232716795</v>
      </c>
      <c r="R638">
        <v>71.592256648520902</v>
      </c>
      <c r="S638">
        <f>(Table2[[#This Row],[Close Price]]-Table2[[#This Row],[20D EMA]])/Table2[[#This Row],[20D EMA]]</f>
        <v>5.5652173913043508E-2</v>
      </c>
      <c r="T638">
        <f>(Table2[[#This Row],[Close Price]]-Table2[[#This Row],[50D EMA]])/Table2[[#This Row],[50D EMA]]</f>
        <v>8.6529697888329996E-2</v>
      </c>
      <c r="U638">
        <f>(Table2[[#This Row],[Close Price]]-Table2[[#This Row],[200D EMA]])/Table2[[#This Row],[200D EMA]]</f>
        <v>6.431575782156225E-2</v>
      </c>
      <c r="V638">
        <v>0.81179699586102605</v>
      </c>
      <c r="W638">
        <v>771.25</v>
      </c>
      <c r="X638">
        <v>803</v>
      </c>
      <c r="Y638">
        <v>766.05</v>
      </c>
      <c r="Z638">
        <v>803</v>
      </c>
      <c r="AA638">
        <v>647.15</v>
      </c>
      <c r="AB638">
        <v>803</v>
      </c>
      <c r="AC638">
        <f>(Table2[[#This Row],[Close Price]]/Table2[[#This Row],[Day Low]])-1</f>
        <v>2.3144246353322462E-2</v>
      </c>
      <c r="AD638">
        <f>(Table2[[#This Row],[Day High]]/Table2[[#This Row],[Close Price]])-1</f>
        <v>1.7615004435432846E-2</v>
      </c>
      <c r="AE638">
        <f>(Table2[[#This Row],[Close Price]]/Table2[[#This Row],[Current Week Low]])-1</f>
        <v>3.0089419750669144E-2</v>
      </c>
      <c r="AF638">
        <f>(Table2[[#This Row],[Current Week High]]/Table2[[#This Row],[Close Price]])-1</f>
        <v>1.7615004435432846E-2</v>
      </c>
      <c r="AG638">
        <f>(Table2[[#This Row],[Close Price]]/Table2[[#This Row],[Current Month Low]])-1</f>
        <v>0.21934636483041037</v>
      </c>
      <c r="AH638">
        <f>(Table2[[#This Row],[Current Month High]]/Table2[[#This Row],[Close Price]])-1</f>
        <v>1.7615004435432846E-2</v>
      </c>
      <c r="AI638">
        <v>5.5252819667976203</v>
      </c>
      <c r="AJ638">
        <v>21.934636483041</v>
      </c>
      <c r="AK638" t="str">
        <f>IF(AND(Table2[[#This Row],[20D EMA]]&gt;Table2[[#This Row],[50D EMA]],Table2[[#This Row],[50D EMA]]&gt;Table2[[#This Row],[200D EMA]]),"Uptrend","Downtrend/NoTrend")</f>
        <v>Downtrend/NoTrend</v>
      </c>
      <c r="AL638">
        <v>0.03</v>
      </c>
      <c r="AM638" t="s">
        <v>3033</v>
      </c>
      <c r="AN638">
        <v>8.83</v>
      </c>
      <c r="AO638" t="s">
        <v>3033</v>
      </c>
      <c r="AP638">
        <v>-9.6066078467113999E-2</v>
      </c>
      <c r="AQ638">
        <f>(Table2[[#This Row],[Sharpe Ratio]]-AVERAGE(Table2[Sharpe Ratio]))/_xlfn.STDEV.P(Table2[Sharpe Ratio])</f>
        <v>-1.7348717155036868</v>
      </c>
      <c r="AR6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8">
        <f>_xlfn.RANK.AVG(Table2[[#This Row],[1Y Return vs Nifty Z-Score]],Table2[1Y Return vs Nifty Z-Score])</f>
        <v>617</v>
      </c>
      <c r="AT638">
        <f>_xlfn.RANK.AVG(Table2[[#This Row],[6M Return vs Nifty Z-Score]],Table2[6M Return vs Nifty Z-Score])</f>
        <v>482</v>
      </c>
      <c r="AU638">
        <f>_xlfn.RANK.AVG(Table2[[#This Row],[Sharpe Ratio Z-Score]],Table2[Sharpe Ratio Z-Score])</f>
        <v>697</v>
      </c>
      <c r="AV638">
        <f>(Table2[[#This Row],[Rank 1Y]]+Table2[[#This Row],[Rank 6M]]+Table2[[#This Row],[Rank Sharpe]])/3</f>
        <v>598.66666666666663</v>
      </c>
    </row>
    <row r="639" spans="1:48" x14ac:dyDescent="0.3">
      <c r="A639" t="s">
        <v>47</v>
      </c>
      <c r="B639" t="s">
        <v>48</v>
      </c>
      <c r="C639" t="s">
        <v>2988</v>
      </c>
      <c r="D639" t="s">
        <v>49</v>
      </c>
      <c r="E639">
        <v>437206.66319299501</v>
      </c>
      <c r="F639">
        <v>7158.2</v>
      </c>
      <c r="G639">
        <v>-25.421741504873602</v>
      </c>
      <c r="H639">
        <f>(Table2[[#This Row],[1Y Return vs Nifty]]-AVERAGE(Table2[1Y Return vs Nifty]))/_xlfn.STDEV.P(Table2[1Y Return vs Nifty])</f>
        <v>-0.83355111428617279</v>
      </c>
      <c r="I639">
        <v>-0.65093660726612101</v>
      </c>
      <c r="J639">
        <f>(Table2[[#This Row],[1M Return vs Nifty]]-AVERAGE(Table2[1M Return vs Nifty]))/_xlfn.STDEV.P(Table2[1M Return vs Nifty])</f>
        <v>-0.32074115431678657</v>
      </c>
      <c r="K639">
        <v>-11.3785928837288</v>
      </c>
      <c r="L639">
        <f>(Table2[[#This Row],[6M Return vs Nifty]]-AVERAGE(Table2[6M Return vs Nifty]))/_xlfn.STDEV.P(Table2[6M Return vs Nifty])</f>
        <v>-0.72681423846862059</v>
      </c>
      <c r="M639">
        <v>-5.0385939669410797</v>
      </c>
      <c r="N639">
        <f>(Table2[[#This Row],[1W Return vs Nifty]]-AVERAGE(Table2[1W Return vs Nifty]))/_xlfn.STDEV.P(Table2[1W Return vs Nifty])</f>
        <v>-0.77542948679489299</v>
      </c>
      <c r="O639">
        <v>7076.5</v>
      </c>
      <c r="P639">
        <v>6982.8291459130896</v>
      </c>
      <c r="Q639">
        <v>7005.9830207238601</v>
      </c>
      <c r="R639">
        <v>46.4598892832161</v>
      </c>
      <c r="S639">
        <f>(Table2[[#This Row],[Close Price]]-Table2[[#This Row],[20D EMA]])/Table2[[#This Row],[20D EMA]]</f>
        <v>1.1545255422878516E-2</v>
      </c>
      <c r="T639">
        <f>(Table2[[#This Row],[Close Price]]-Table2[[#This Row],[50D EMA]])/Table2[[#This Row],[50D EMA]]</f>
        <v>2.5114584708055079E-2</v>
      </c>
      <c r="U639">
        <f>(Table2[[#This Row],[Close Price]]-Table2[[#This Row],[200D EMA]])/Table2[[#This Row],[200D EMA]]</f>
        <v>2.1726712557806425E-2</v>
      </c>
      <c r="V639">
        <v>0.817765744283804</v>
      </c>
      <c r="W639">
        <v>7035</v>
      </c>
      <c r="X639">
        <v>7179.25</v>
      </c>
      <c r="Y639">
        <v>6998</v>
      </c>
      <c r="Z639">
        <v>7179.25</v>
      </c>
      <c r="AA639">
        <v>6375.7</v>
      </c>
      <c r="AB639">
        <v>7429.45</v>
      </c>
      <c r="AC639">
        <f>(Table2[[#This Row],[Close Price]]/Table2[[#This Row],[Day Low]])-1</f>
        <v>1.7512437810945247E-2</v>
      </c>
      <c r="AD639">
        <f>(Table2[[#This Row],[Day High]]/Table2[[#This Row],[Close Price]])-1</f>
        <v>2.9406834120309089E-3</v>
      </c>
      <c r="AE639">
        <f>(Table2[[#This Row],[Close Price]]/Table2[[#This Row],[Current Week Low]])-1</f>
        <v>2.2892254929979927E-2</v>
      </c>
      <c r="AF639">
        <f>(Table2[[#This Row],[Current Week High]]/Table2[[#This Row],[Close Price]])-1</f>
        <v>2.9406834120309089E-3</v>
      </c>
      <c r="AG639">
        <f>(Table2[[#This Row],[Close Price]]/Table2[[#This Row],[Current Month Low]])-1</f>
        <v>0.12273162162586071</v>
      </c>
      <c r="AH639">
        <f>(Table2[[#This Row],[Current Month High]]/Table2[[#This Row],[Close Price]])-1</f>
        <v>3.7893604537453607E-2</v>
      </c>
      <c r="AI639">
        <v>14.442178201223699</v>
      </c>
      <c r="AJ639">
        <v>15.6824719609554</v>
      </c>
      <c r="AK639" t="str">
        <f>IF(AND(Table2[[#This Row],[20D EMA]]&gt;Table2[[#This Row],[50D EMA]],Table2[[#This Row],[50D EMA]]&gt;Table2[[#This Row],[200D EMA]]),"Uptrend","Downtrend/NoTrend")</f>
        <v>Downtrend/NoTrend</v>
      </c>
      <c r="AL639">
        <v>-0.11</v>
      </c>
      <c r="AM639" t="s">
        <v>3034</v>
      </c>
      <c r="AN639">
        <v>-0.46</v>
      </c>
      <c r="AO639" t="s">
        <v>3034</v>
      </c>
      <c r="AP639">
        <v>-2.9801473947918E-2</v>
      </c>
      <c r="AQ639">
        <f>(Table2[[#This Row],[Sharpe Ratio]]-AVERAGE(Table2[Sharpe Ratio]))/_xlfn.STDEV.P(Table2[Sharpe Ratio])</f>
        <v>-0.98467987690911918</v>
      </c>
      <c r="AR6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9">
        <f>_xlfn.RANK.AVG(Table2[[#This Row],[1Y Return vs Nifty Z-Score]],Table2[1Y Return vs Nifty Z-Score])</f>
        <v>640</v>
      </c>
      <c r="AT639">
        <f>_xlfn.RANK.AVG(Table2[[#This Row],[6M Return vs Nifty Z-Score]],Table2[6M Return vs Nifty Z-Score])</f>
        <v>558</v>
      </c>
      <c r="AU639">
        <f>_xlfn.RANK.AVG(Table2[[#This Row],[Sharpe Ratio Z-Score]],Table2[Sharpe Ratio Z-Score])</f>
        <v>602</v>
      </c>
      <c r="AV639">
        <f>(Table2[[#This Row],[Rank 1Y]]+Table2[[#This Row],[Rank 6M]]+Table2[[#This Row],[Rank Sharpe]])/3</f>
        <v>600</v>
      </c>
    </row>
    <row r="640" spans="1:48" x14ac:dyDescent="0.3">
      <c r="A640" t="s">
        <v>2092</v>
      </c>
      <c r="B640" t="s">
        <v>2093</v>
      </c>
      <c r="C640" t="s">
        <v>2991</v>
      </c>
      <c r="D640" t="s">
        <v>46</v>
      </c>
      <c r="E640">
        <v>2645.2967134299902</v>
      </c>
      <c r="F640">
        <v>675.25</v>
      </c>
      <c r="G640">
        <v>-38.582351590384299</v>
      </c>
      <c r="H640">
        <f>(Table2[[#This Row],[1Y Return vs Nifty]]-AVERAGE(Table2[1Y Return vs Nifty]))/_xlfn.STDEV.P(Table2[1Y Return vs Nifty])</f>
        <v>-0.98963747463605378</v>
      </c>
      <c r="I640">
        <v>-1.3255736112076</v>
      </c>
      <c r="J640">
        <f>(Table2[[#This Row],[1M Return vs Nifty]]-AVERAGE(Table2[1M Return vs Nifty]))/_xlfn.STDEV.P(Table2[1M Return vs Nifty])</f>
        <v>-0.38580793324921153</v>
      </c>
      <c r="K640">
        <v>-23.461092375541199</v>
      </c>
      <c r="L640">
        <f>(Table2[[#This Row],[6M Return vs Nifty]]-AVERAGE(Table2[6M Return vs Nifty]))/_xlfn.STDEV.P(Table2[6M Return vs Nifty])</f>
        <v>-1.0932911419671207</v>
      </c>
      <c r="M640">
        <v>-1.7245374420836099</v>
      </c>
      <c r="N640">
        <f>(Table2[[#This Row],[1W Return vs Nifty]]-AVERAGE(Table2[1W Return vs Nifty]))/_xlfn.STDEV.P(Table2[1W Return vs Nifty])</f>
        <v>-4.5494471061891743E-2</v>
      </c>
      <c r="O640">
        <v>659.33</v>
      </c>
      <c r="P640">
        <v>665.047029927322</v>
      </c>
      <c r="Q640">
        <v>700.62808284691198</v>
      </c>
      <c r="R640">
        <v>57.816260009654698</v>
      </c>
      <c r="S640">
        <f>(Table2[[#This Row],[Close Price]]-Table2[[#This Row],[20D EMA]])/Table2[[#This Row],[20D EMA]]</f>
        <v>2.4145723689199577E-2</v>
      </c>
      <c r="T640">
        <f>(Table2[[#This Row],[Close Price]]-Table2[[#This Row],[50D EMA]])/Table2[[#This Row],[50D EMA]]</f>
        <v>1.5341727146413998E-2</v>
      </c>
      <c r="U640">
        <f>(Table2[[#This Row],[Close Price]]-Table2[[#This Row],[200D EMA]])/Table2[[#This Row],[200D EMA]]</f>
        <v>-3.622190355800671E-2</v>
      </c>
      <c r="V640">
        <v>0.70563031587319702</v>
      </c>
      <c r="W640">
        <v>667.3</v>
      </c>
      <c r="X640">
        <v>680</v>
      </c>
      <c r="Y640">
        <v>647.25</v>
      </c>
      <c r="Z640">
        <v>680</v>
      </c>
      <c r="AA640">
        <v>600</v>
      </c>
      <c r="AB640">
        <v>681.9</v>
      </c>
      <c r="AC640">
        <f>(Table2[[#This Row],[Close Price]]/Table2[[#This Row],[Day Low]])-1</f>
        <v>1.1913682002097969E-2</v>
      </c>
      <c r="AD640">
        <f>(Table2[[#This Row],[Day High]]/Table2[[#This Row],[Close Price]])-1</f>
        <v>7.0344316919659367E-3</v>
      </c>
      <c r="AE640">
        <f>(Table2[[#This Row],[Close Price]]/Table2[[#This Row],[Current Week Low]])-1</f>
        <v>4.3259945925067544E-2</v>
      </c>
      <c r="AF640">
        <f>(Table2[[#This Row],[Current Week High]]/Table2[[#This Row],[Close Price]])-1</f>
        <v>7.0344316919659367E-3</v>
      </c>
      <c r="AG640">
        <f>(Table2[[#This Row],[Close Price]]/Table2[[#This Row],[Current Month Low]])-1</f>
        <v>0.12541666666666673</v>
      </c>
      <c r="AH640">
        <f>(Table2[[#This Row],[Current Month High]]/Table2[[#This Row],[Close Price]])-1</f>
        <v>9.8482043687522225E-3</v>
      </c>
      <c r="AI640">
        <v>25.286930766382799</v>
      </c>
      <c r="AJ640">
        <v>12.5604267377896</v>
      </c>
      <c r="AK640" t="str">
        <f>IF(AND(Table2[[#This Row],[20D EMA]]&gt;Table2[[#This Row],[50D EMA]],Table2[[#This Row],[50D EMA]]&gt;Table2[[#This Row],[200D EMA]]),"Uptrend","Downtrend/NoTrend")</f>
        <v>Downtrend/NoTrend</v>
      </c>
      <c r="AL640">
        <v>-0.22</v>
      </c>
      <c r="AM640" t="s">
        <v>3034</v>
      </c>
      <c r="AN640">
        <v>1.72</v>
      </c>
      <c r="AO640" t="s">
        <v>3033</v>
      </c>
      <c r="AP640">
        <v>1.9142088169326998E-2</v>
      </c>
      <c r="AQ640">
        <f>(Table2[[#This Row],[Sharpe Ratio]]-AVERAGE(Table2[Sharpe Ratio]))/_xlfn.STDEV.P(Table2[Sharpe Ratio])</f>
        <v>-0.43058223883347069</v>
      </c>
      <c r="AR6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0">
        <f>_xlfn.RANK.AVG(Table2[[#This Row],[1Y Return vs Nifty Z-Score]],Table2[1Y Return vs Nifty Z-Score])</f>
        <v>687</v>
      </c>
      <c r="AT640">
        <f>_xlfn.RANK.AVG(Table2[[#This Row],[6M Return vs Nifty Z-Score]],Table2[6M Return vs Nifty Z-Score])</f>
        <v>665</v>
      </c>
      <c r="AU640">
        <f>_xlfn.RANK.AVG(Table2[[#This Row],[Sharpe Ratio Z-Score]],Table2[Sharpe Ratio Z-Score])</f>
        <v>456</v>
      </c>
      <c r="AV640">
        <f>(Table2[[#This Row],[Rank 1Y]]+Table2[[#This Row],[Rank 6M]]+Table2[[#This Row],[Rank Sharpe]])/3</f>
        <v>602.66666666666663</v>
      </c>
    </row>
    <row r="641" spans="1:48" x14ac:dyDescent="0.3">
      <c r="A641" t="s">
        <v>1242</v>
      </c>
      <c r="B641" t="s">
        <v>1243</v>
      </c>
      <c r="C641" t="s">
        <v>2995</v>
      </c>
      <c r="D641" t="s">
        <v>132</v>
      </c>
      <c r="E641">
        <v>8724.7550295300007</v>
      </c>
      <c r="F641">
        <v>502</v>
      </c>
      <c r="G641">
        <v>-11.8991214117599</v>
      </c>
      <c r="H641">
        <f>(Table2[[#This Row],[1Y Return vs Nifty]]-AVERAGE(Table2[1Y Return vs Nifty]))/_xlfn.STDEV.P(Table2[1Y Return vs Nifty])</f>
        <v>-0.67317127330508653</v>
      </c>
      <c r="I641">
        <v>-1.2318808543553901</v>
      </c>
      <c r="J641">
        <f>(Table2[[#This Row],[1M Return vs Nifty]]-AVERAGE(Table2[1M Return vs Nifty]))/_xlfn.STDEV.P(Table2[1M Return vs Nifty])</f>
        <v>-0.37677153906677657</v>
      </c>
      <c r="K641">
        <v>-35.764455264702299</v>
      </c>
      <c r="L641">
        <f>(Table2[[#This Row],[6M Return vs Nifty]]-AVERAGE(Table2[6M Return vs Nifty]))/_xlfn.STDEV.P(Table2[6M Return vs Nifty])</f>
        <v>-1.4664671009062074</v>
      </c>
      <c r="M641">
        <v>2.1276714523312799</v>
      </c>
      <c r="N641">
        <f>(Table2[[#This Row],[1W Return vs Nifty]]-AVERAGE(Table2[1W Return vs Nifty]))/_xlfn.STDEV.P(Table2[1W Return vs Nifty])</f>
        <v>0.80297088819219387</v>
      </c>
      <c r="O641">
        <v>476.08</v>
      </c>
      <c r="P641">
        <v>473.75733346310898</v>
      </c>
      <c r="Q641">
        <v>493.81221299746898</v>
      </c>
      <c r="R641">
        <v>62.7906782894717</v>
      </c>
      <c r="S641">
        <f>(Table2[[#This Row],[Close Price]]-Table2[[#This Row],[20D EMA]])/Table2[[#This Row],[20D EMA]]</f>
        <v>5.444463115442786E-2</v>
      </c>
      <c r="T641">
        <f>(Table2[[#This Row],[Close Price]]-Table2[[#This Row],[50D EMA]])/Table2[[#This Row],[50D EMA]]</f>
        <v>5.9614204450283724E-2</v>
      </c>
      <c r="U641">
        <f>(Table2[[#This Row],[Close Price]]-Table2[[#This Row],[200D EMA]])/Table2[[#This Row],[200D EMA]]</f>
        <v>1.6580770558165581E-2</v>
      </c>
      <c r="V641">
        <v>1.69289337646094</v>
      </c>
      <c r="W641">
        <v>488.75</v>
      </c>
      <c r="X641">
        <v>504.4</v>
      </c>
      <c r="Y641">
        <v>488.75</v>
      </c>
      <c r="Z641">
        <v>521.85</v>
      </c>
      <c r="AA641">
        <v>411.55</v>
      </c>
      <c r="AB641">
        <v>528.85</v>
      </c>
      <c r="AC641">
        <f>(Table2[[#This Row],[Close Price]]/Table2[[#This Row],[Day Low]])-1</f>
        <v>2.710997442455243E-2</v>
      </c>
      <c r="AD641">
        <f>(Table2[[#This Row],[Day High]]/Table2[[#This Row],[Close Price]])-1</f>
        <v>4.7808764940238113E-3</v>
      </c>
      <c r="AE641">
        <f>(Table2[[#This Row],[Close Price]]/Table2[[#This Row],[Current Week Low]])-1</f>
        <v>2.710997442455243E-2</v>
      </c>
      <c r="AF641">
        <f>(Table2[[#This Row],[Current Week High]]/Table2[[#This Row],[Close Price]])-1</f>
        <v>3.9541832669322652E-2</v>
      </c>
      <c r="AG641">
        <f>(Table2[[#This Row],[Close Price]]/Table2[[#This Row],[Current Month Low]])-1</f>
        <v>0.21977888470416707</v>
      </c>
      <c r="AH641">
        <f>(Table2[[#This Row],[Current Month High]]/Table2[[#This Row],[Close Price]])-1</f>
        <v>5.3486055776892583E-2</v>
      </c>
      <c r="AI641">
        <v>40.478087649402397</v>
      </c>
      <c r="AJ641">
        <v>30.018130018130002</v>
      </c>
      <c r="AK641" t="str">
        <f>IF(AND(Table2[[#This Row],[20D EMA]]&gt;Table2[[#This Row],[50D EMA]],Table2[[#This Row],[50D EMA]]&gt;Table2[[#This Row],[200D EMA]]),"Uptrend","Downtrend/NoTrend")</f>
        <v>Downtrend/NoTrend</v>
      </c>
      <c r="AL641">
        <v>-0.08</v>
      </c>
      <c r="AM641" t="s">
        <v>3034</v>
      </c>
      <c r="AN641">
        <v>8.02</v>
      </c>
      <c r="AO641" t="s">
        <v>3033</v>
      </c>
      <c r="AQ641">
        <f>(Table2[[#This Row],[Sharpe Ratio]]-AVERAGE(Table2[Sharpe Ratio]))/_xlfn.STDEV.P(Table2[Sharpe Ratio])</f>
        <v>-0.64729278019234593</v>
      </c>
      <c r="AR6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1">
        <f>_xlfn.RANK.AVG(Table2[[#This Row],[1Y Return vs Nifty Z-Score]],Table2[1Y Return vs Nifty Z-Score])</f>
        <v>570</v>
      </c>
      <c r="AT641">
        <f>_xlfn.RANK.AVG(Table2[[#This Row],[6M Return vs Nifty Z-Score]],Table2[6M Return vs Nifty Z-Score])</f>
        <v>714</v>
      </c>
      <c r="AU641">
        <f>_xlfn.RANK.AVG(Table2[[#This Row],[Sharpe Ratio Z-Score]],Table2[Sharpe Ratio Z-Score])</f>
        <v>524.5</v>
      </c>
      <c r="AV641">
        <f>(Table2[[#This Row],[Rank 1Y]]+Table2[[#This Row],[Rank 6M]]+Table2[[#This Row],[Rank Sharpe]])/3</f>
        <v>602.83333333333337</v>
      </c>
    </row>
    <row r="642" spans="1:48" x14ac:dyDescent="0.3">
      <c r="A642" t="s">
        <v>258</v>
      </c>
      <c r="B642" t="s">
        <v>259</v>
      </c>
      <c r="C642" t="s">
        <v>2998</v>
      </c>
      <c r="D642" t="s">
        <v>83</v>
      </c>
      <c r="E642">
        <v>98202.956272740004</v>
      </c>
      <c r="F642">
        <v>27498.9</v>
      </c>
      <c r="G642">
        <v>-11.682147144359501</v>
      </c>
      <c r="H642">
        <f>(Table2[[#This Row],[1Y Return vs Nifty]]-AVERAGE(Table2[1Y Return vs Nifty]))/_xlfn.STDEV.P(Table2[1Y Return vs Nifty])</f>
        <v>-0.67059793335594564</v>
      </c>
      <c r="I642">
        <v>3.11693107573022</v>
      </c>
      <c r="J642">
        <f>(Table2[[#This Row],[1M Return vs Nifty]]-AVERAGE(Table2[1M Return vs Nifty]))/_xlfn.STDEV.P(Table2[1M Return vs Nifty])</f>
        <v>4.2658736504230417E-2</v>
      </c>
      <c r="K642">
        <v>-15.1940360926043</v>
      </c>
      <c r="L642">
        <f>(Table2[[#This Row],[6M Return vs Nifty]]-AVERAGE(Table2[6M Return vs Nifty]))/_xlfn.STDEV.P(Table2[6M Return vs Nifty])</f>
        <v>-0.84254127107562393</v>
      </c>
      <c r="M642">
        <v>-2.3831757572318701</v>
      </c>
      <c r="N642">
        <f>(Table2[[#This Row],[1W Return vs Nifty]]-AVERAGE(Table2[1W Return vs Nifty]))/_xlfn.STDEV.P(Table2[1W Return vs Nifty])</f>
        <v>-0.19056235548814765</v>
      </c>
      <c r="O642">
        <v>26829.7</v>
      </c>
      <c r="P642">
        <v>26243.880109579801</v>
      </c>
      <c r="Q642">
        <v>25964.709664231701</v>
      </c>
      <c r="R642">
        <v>57.515997406517798</v>
      </c>
      <c r="S642">
        <f>(Table2[[#This Row],[Close Price]]-Table2[[#This Row],[20D EMA]])/Table2[[#This Row],[20D EMA]]</f>
        <v>2.494250774328452E-2</v>
      </c>
      <c r="T642">
        <f>(Table2[[#This Row],[Close Price]]-Table2[[#This Row],[50D EMA]])/Table2[[#This Row],[50D EMA]]</f>
        <v>4.7821430565142722E-2</v>
      </c>
      <c r="U642">
        <f>(Table2[[#This Row],[Close Price]]-Table2[[#This Row],[200D EMA]])/Table2[[#This Row],[200D EMA]]</f>
        <v>5.908752131674172E-2</v>
      </c>
      <c r="V642">
        <v>0.823480277622335</v>
      </c>
      <c r="W642">
        <v>27086.25</v>
      </c>
      <c r="X642">
        <v>28191</v>
      </c>
      <c r="Y642">
        <v>27086.25</v>
      </c>
      <c r="Z642">
        <v>28191</v>
      </c>
      <c r="AA642">
        <v>23700</v>
      </c>
      <c r="AB642">
        <v>28191</v>
      </c>
      <c r="AC642">
        <f>(Table2[[#This Row],[Close Price]]/Table2[[#This Row],[Day Low]])-1</f>
        <v>1.523466703585763E-2</v>
      </c>
      <c r="AD642">
        <f>(Table2[[#This Row],[Day High]]/Table2[[#This Row],[Close Price]])-1</f>
        <v>2.5168279458450904E-2</v>
      </c>
      <c r="AE642">
        <f>(Table2[[#This Row],[Close Price]]/Table2[[#This Row],[Current Week Low]])-1</f>
        <v>1.523466703585763E-2</v>
      </c>
      <c r="AF642">
        <f>(Table2[[#This Row],[Current Week High]]/Table2[[#This Row],[Close Price]])-1</f>
        <v>2.5168279458450904E-2</v>
      </c>
      <c r="AG642">
        <f>(Table2[[#This Row],[Close Price]]/Table2[[#This Row],[Current Month Low]])-1</f>
        <v>0.16029113924050642</v>
      </c>
      <c r="AH642">
        <f>(Table2[[#This Row],[Current Month High]]/Table2[[#This Row],[Close Price]])-1</f>
        <v>2.5168279458450904E-2</v>
      </c>
      <c r="AI642">
        <v>11.778107487935801</v>
      </c>
      <c r="AJ642">
        <v>21.6464062002335</v>
      </c>
      <c r="AK642" t="str">
        <f>IF(AND(Table2[[#This Row],[20D EMA]]&gt;Table2[[#This Row],[50D EMA]],Table2[[#This Row],[50D EMA]]&gt;Table2[[#This Row],[200D EMA]]),"Uptrend","Downtrend/NoTrend")</f>
        <v>Uptrend</v>
      </c>
      <c r="AL642">
        <v>-0.01</v>
      </c>
      <c r="AM642" t="s">
        <v>3034</v>
      </c>
      <c r="AN642">
        <v>5.45</v>
      </c>
      <c r="AO642" t="s">
        <v>3033</v>
      </c>
      <c r="AP642">
        <v>-5.5511930276140001E-2</v>
      </c>
      <c r="AQ642">
        <f>(Table2[[#This Row],[Sharpe Ratio]]-AVERAGE(Table2[Sharpe Ratio]))/_xlfn.STDEV.P(Table2[Sharpe Ratio])</f>
        <v>-1.2757519302915064</v>
      </c>
      <c r="AR6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-2.9367947537069932</v>
      </c>
      <c r="AS642">
        <f>_xlfn.RANK.AVG(Table2[[#This Row],[1Y Return vs Nifty Z-Score]],Table2[1Y Return vs Nifty Z-Score])</f>
        <v>568</v>
      </c>
      <c r="AT642">
        <f>_xlfn.RANK.AVG(Table2[[#This Row],[6M Return vs Nifty Z-Score]],Table2[6M Return vs Nifty Z-Score])</f>
        <v>596</v>
      </c>
      <c r="AU642">
        <f>_xlfn.RANK.AVG(Table2[[#This Row],[Sharpe Ratio Z-Score]],Table2[Sharpe Ratio Z-Score])</f>
        <v>646</v>
      </c>
      <c r="AV642">
        <f>(Table2[[#This Row],[Rank 1Y]]+Table2[[#This Row],[Rank 6M]]+Table2[[#This Row],[Rank Sharpe]])/3</f>
        <v>603.33333333333337</v>
      </c>
    </row>
    <row r="643" spans="1:48" x14ac:dyDescent="0.3">
      <c r="A643" t="s">
        <v>2046</v>
      </c>
      <c r="B643" t="s">
        <v>2047</v>
      </c>
      <c r="C643" t="s">
        <v>2990</v>
      </c>
      <c r="D643" t="s">
        <v>418</v>
      </c>
      <c r="E643">
        <v>2801.6189469999999</v>
      </c>
      <c r="F643">
        <v>1973.3</v>
      </c>
      <c r="G643">
        <v>-11.0482447537797</v>
      </c>
      <c r="H643">
        <f>(Table2[[#This Row],[1Y Return vs Nifty]]-AVERAGE(Table2[1Y Return vs Nifty]))/_xlfn.STDEV.P(Table2[1Y Return vs Nifty])</f>
        <v>-0.66307977756226988</v>
      </c>
      <c r="I643">
        <v>3.2215863881334301</v>
      </c>
      <c r="J643">
        <f>(Table2[[#This Row],[1M Return vs Nifty]]-AVERAGE(Table2[1M Return vs Nifty]))/_xlfn.STDEV.P(Table2[1M Return vs Nifty])</f>
        <v>5.2752437318830635E-2</v>
      </c>
      <c r="K643">
        <v>-9.6624954748390799</v>
      </c>
      <c r="L643">
        <f>(Table2[[#This Row],[6M Return vs Nifty]]-AVERAGE(Table2[6M Return vs Nifty]))/_xlfn.STDEV.P(Table2[6M Return vs Nifty])</f>
        <v>-0.67476291705636804</v>
      </c>
      <c r="M643">
        <v>0.80169958707739397</v>
      </c>
      <c r="N643">
        <f>(Table2[[#This Row],[1W Return vs Nifty]]-AVERAGE(Table2[1W Return vs Nifty]))/_xlfn.STDEV.P(Table2[1W Return vs Nifty])</f>
        <v>0.51091995693439396</v>
      </c>
      <c r="O643">
        <v>1899.29</v>
      </c>
      <c r="P643">
        <v>1834.3599726993</v>
      </c>
      <c r="Q643">
        <v>1845.39990422033</v>
      </c>
      <c r="R643">
        <v>67.670475262849095</v>
      </c>
      <c r="S643">
        <f>(Table2[[#This Row],[Close Price]]-Table2[[#This Row],[20D EMA]])/Table2[[#This Row],[20D EMA]]</f>
        <v>3.8967193003701377E-2</v>
      </c>
      <c r="T643">
        <f>(Table2[[#This Row],[Close Price]]-Table2[[#This Row],[50D EMA]])/Table2[[#This Row],[50D EMA]]</f>
        <v>7.5743054454162961E-2</v>
      </c>
      <c r="U643">
        <f>(Table2[[#This Row],[Close Price]]-Table2[[#This Row],[200D EMA]])/Table2[[#This Row],[200D EMA]]</f>
        <v>6.9307522714816105E-2</v>
      </c>
      <c r="V643">
        <v>2.1428881227915202</v>
      </c>
      <c r="W643">
        <v>1965</v>
      </c>
      <c r="X643">
        <v>2024.95</v>
      </c>
      <c r="Y643">
        <v>1952.05</v>
      </c>
      <c r="Z643">
        <v>2040.1</v>
      </c>
      <c r="AA643">
        <v>1660.75</v>
      </c>
      <c r="AB643">
        <v>2131.65</v>
      </c>
      <c r="AC643">
        <f>(Table2[[#This Row],[Close Price]]/Table2[[#This Row],[Day Low]])-1</f>
        <v>4.2239185750636565E-3</v>
      </c>
      <c r="AD643">
        <f>(Table2[[#This Row],[Day High]]/Table2[[#This Row],[Close Price]])-1</f>
        <v>2.6174428622105061E-2</v>
      </c>
      <c r="AE643">
        <f>(Table2[[#This Row],[Close Price]]/Table2[[#This Row],[Current Week Low]])-1</f>
        <v>1.0885991649804083E-2</v>
      </c>
      <c r="AF643">
        <f>(Table2[[#This Row],[Current Week High]]/Table2[[#This Row],[Close Price]])-1</f>
        <v>3.3851923174377907E-2</v>
      </c>
      <c r="AG643">
        <f>(Table2[[#This Row],[Close Price]]/Table2[[#This Row],[Current Month Low]])-1</f>
        <v>0.18819810326659647</v>
      </c>
      <c r="AH643">
        <f>(Table2[[#This Row],[Current Month High]]/Table2[[#This Row],[Close Price]])-1</f>
        <v>8.0246287944053085E-2</v>
      </c>
      <c r="AI643">
        <v>17.311103228095</v>
      </c>
      <c r="AJ643">
        <v>28.8896146309601</v>
      </c>
      <c r="AK643" t="str">
        <f>IF(AND(Table2[[#This Row],[20D EMA]]&gt;Table2[[#This Row],[50D EMA]],Table2[[#This Row],[50D EMA]]&gt;Table2[[#This Row],[200D EMA]]),"Uptrend","Downtrend/NoTrend")</f>
        <v>Downtrend/NoTrend</v>
      </c>
      <c r="AL643">
        <v>0.08</v>
      </c>
      <c r="AM643" t="s">
        <v>3033</v>
      </c>
      <c r="AN643">
        <v>9.9600000000000009</v>
      </c>
      <c r="AO643" t="s">
        <v>3033</v>
      </c>
      <c r="AP643">
        <v>-0.110626929778081</v>
      </c>
      <c r="AQ643">
        <f>(Table2[[#This Row],[Sharpe Ratio]]-AVERAGE(Table2[Sharpe Ratio]))/_xlfn.STDEV.P(Table2[Sharpe Ratio])</f>
        <v>-1.8997173656925759</v>
      </c>
      <c r="AR6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3">
        <f>_xlfn.RANK.AVG(Table2[[#This Row],[1Y Return vs Nifty Z-Score]],Table2[1Y Return vs Nifty Z-Score])</f>
        <v>563</v>
      </c>
      <c r="AT643">
        <f>_xlfn.RANK.AVG(Table2[[#This Row],[6M Return vs Nifty Z-Score]],Table2[6M Return vs Nifty Z-Score])</f>
        <v>534</v>
      </c>
      <c r="AU643">
        <f>_xlfn.RANK.AVG(Table2[[#This Row],[Sharpe Ratio Z-Score]],Table2[Sharpe Ratio Z-Score])</f>
        <v>714</v>
      </c>
      <c r="AV643">
        <f>(Table2[[#This Row],[Rank 1Y]]+Table2[[#This Row],[Rank 6M]]+Table2[[#This Row],[Rank Sharpe]])/3</f>
        <v>603.66666666666663</v>
      </c>
    </row>
    <row r="644" spans="1:48" x14ac:dyDescent="0.3">
      <c r="A644" t="s">
        <v>526</v>
      </c>
      <c r="B644" t="s">
        <v>527</v>
      </c>
      <c r="C644" t="s">
        <v>2999</v>
      </c>
      <c r="D644" t="s">
        <v>528</v>
      </c>
      <c r="E644">
        <v>36737.846248499998</v>
      </c>
      <c r="F644">
        <v>555.54999999999995</v>
      </c>
      <c r="G644">
        <v>-13.5544448254049</v>
      </c>
      <c r="H644">
        <f>(Table2[[#This Row],[1Y Return vs Nifty]]-AVERAGE(Table2[1Y Return vs Nifty]))/_xlfn.STDEV.P(Table2[1Y Return vs Nifty])</f>
        <v>-0.69280360077007586</v>
      </c>
      <c r="I644">
        <v>15.6369424512073</v>
      </c>
      <c r="J644">
        <f>(Table2[[#This Row],[1M Return vs Nifty]]-AVERAGE(Table2[1M Return vs Nifty]))/_xlfn.STDEV.P(Table2[1M Return vs Nifty])</f>
        <v>1.2501774578909974</v>
      </c>
      <c r="K644">
        <v>-13.890622641359201</v>
      </c>
      <c r="L644">
        <f>(Table2[[#This Row],[6M Return vs Nifty]]-AVERAGE(Table2[6M Return vs Nifty]))/_xlfn.STDEV.P(Table2[6M Return vs Nifty])</f>
        <v>-0.80300715597681616</v>
      </c>
      <c r="M644">
        <v>-0.30492778873633902</v>
      </c>
      <c r="N644">
        <f>(Table2[[#This Row],[1W Return vs Nifty]]-AVERAGE(Table2[1W Return vs Nifty]))/_xlfn.STDEV.P(Table2[1W Return vs Nifty])</f>
        <v>0.26718058045833726</v>
      </c>
      <c r="O644">
        <v>531.16</v>
      </c>
      <c r="P644">
        <v>504.45873950111002</v>
      </c>
      <c r="Q644">
        <v>497.67943888299902</v>
      </c>
      <c r="R644">
        <v>66.156189069245698</v>
      </c>
      <c r="S644">
        <f>(Table2[[#This Row],[Close Price]]-Table2[[#This Row],[20D EMA]])/Table2[[#This Row],[20D EMA]]</f>
        <v>4.591836734693875E-2</v>
      </c>
      <c r="T644">
        <f>(Table2[[#This Row],[Close Price]]-Table2[[#This Row],[50D EMA]])/Table2[[#This Row],[50D EMA]]</f>
        <v>0.101279364392452</v>
      </c>
      <c r="U644">
        <f>(Table2[[#This Row],[Close Price]]-Table2[[#This Row],[200D EMA]])/Table2[[#This Row],[200D EMA]]</f>
        <v>0.11628079561994101</v>
      </c>
      <c r="V644">
        <v>0.91350458814904301</v>
      </c>
      <c r="W644">
        <v>550.6</v>
      </c>
      <c r="X644">
        <v>563.79999999999995</v>
      </c>
      <c r="Y644">
        <v>542.15</v>
      </c>
      <c r="Z644">
        <v>584.65</v>
      </c>
      <c r="AA644">
        <v>468.7</v>
      </c>
      <c r="AB644">
        <v>584.65</v>
      </c>
      <c r="AC644">
        <f>(Table2[[#This Row],[Close Price]]/Table2[[#This Row],[Day Low]])-1</f>
        <v>8.9901925172537478E-3</v>
      </c>
      <c r="AD644">
        <f>(Table2[[#This Row],[Day High]]/Table2[[#This Row],[Close Price]])-1</f>
        <v>1.4850148501484917E-2</v>
      </c>
      <c r="AE644">
        <f>(Table2[[#This Row],[Close Price]]/Table2[[#This Row],[Current Week Low]])-1</f>
        <v>2.4716406898459775E-2</v>
      </c>
      <c r="AF644">
        <f>(Table2[[#This Row],[Current Week High]]/Table2[[#This Row],[Close Price]])-1</f>
        <v>5.2380523805238166E-2</v>
      </c>
      <c r="AG644">
        <f>(Table2[[#This Row],[Close Price]]/Table2[[#This Row],[Current Month Low]])-1</f>
        <v>0.1852997653082995</v>
      </c>
      <c r="AH644">
        <f>(Table2[[#This Row],[Current Month High]]/Table2[[#This Row],[Close Price]])-1</f>
        <v>5.2380523805238166E-2</v>
      </c>
      <c r="AI644">
        <v>5.6520565205652096</v>
      </c>
      <c r="AJ644">
        <v>31.943949649685301</v>
      </c>
      <c r="AK644" t="str">
        <f>IF(AND(Table2[[#This Row],[20D EMA]]&gt;Table2[[#This Row],[50D EMA]],Table2[[#This Row],[50D EMA]]&gt;Table2[[#This Row],[200D EMA]]),"Uptrend","Downtrend/NoTrend")</f>
        <v>Uptrend</v>
      </c>
      <c r="AL644">
        <v>0.14000000000000001</v>
      </c>
      <c r="AM644" t="s">
        <v>3033</v>
      </c>
      <c r="AN644">
        <v>7.15</v>
      </c>
      <c r="AO644" t="s">
        <v>3033</v>
      </c>
      <c r="AP644">
        <v>-6.1758672589624003E-2</v>
      </c>
      <c r="AQ644">
        <f>(Table2[[#This Row],[Sharpe Ratio]]-AVERAGE(Table2[Sharpe Ratio]))/_xlfn.STDEV.P(Table2[Sharpe Ratio])</f>
        <v>-1.3464722663650659</v>
      </c>
      <c r="AR6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-1.3249249847626232</v>
      </c>
      <c r="AS644">
        <f>_xlfn.RANK.AVG(Table2[[#This Row],[1Y Return vs Nifty Z-Score]],Table2[1Y Return vs Nifty Z-Score])</f>
        <v>574</v>
      </c>
      <c r="AT644">
        <f>_xlfn.RANK.AVG(Table2[[#This Row],[6M Return vs Nifty Z-Score]],Table2[6M Return vs Nifty Z-Score])</f>
        <v>582</v>
      </c>
      <c r="AU644">
        <f>_xlfn.RANK.AVG(Table2[[#This Row],[Sharpe Ratio Z-Score]],Table2[Sharpe Ratio Z-Score])</f>
        <v>657</v>
      </c>
      <c r="AV644">
        <f>(Table2[[#This Row],[Rank 1Y]]+Table2[[#This Row],[Rank 6M]]+Table2[[#This Row],[Rank Sharpe]])/3</f>
        <v>604.33333333333337</v>
      </c>
    </row>
    <row r="645" spans="1:48" x14ac:dyDescent="0.3">
      <c r="A645" t="s">
        <v>624</v>
      </c>
      <c r="B645" t="s">
        <v>625</v>
      </c>
      <c r="C645" t="s">
        <v>2997</v>
      </c>
      <c r="D645" t="s">
        <v>379</v>
      </c>
      <c r="E645">
        <v>29242.88725</v>
      </c>
      <c r="F645">
        <v>398.15</v>
      </c>
      <c r="G645">
        <v>-22.814013309137501</v>
      </c>
      <c r="H645">
        <f>(Table2[[#This Row],[1Y Return vs Nifty]]-AVERAGE(Table2[1Y Return vs Nifty]))/_xlfn.STDEV.P(Table2[1Y Return vs Nifty])</f>
        <v>-0.80262315576376853</v>
      </c>
      <c r="I645">
        <v>-5.9760228077092297</v>
      </c>
      <c r="J645">
        <f>(Table2[[#This Row],[1M Return vs Nifty]]-AVERAGE(Table2[1M Return vs Nifty]))/_xlfn.STDEV.P(Table2[1M Return vs Nifty])</f>
        <v>-0.83433024678583045</v>
      </c>
      <c r="K645">
        <v>-8.5464390482861905</v>
      </c>
      <c r="L645">
        <f>(Table2[[#This Row],[6M Return vs Nifty]]-AVERAGE(Table2[6M Return vs Nifty]))/_xlfn.STDEV.P(Table2[6M Return vs Nifty])</f>
        <v>-0.64091156836731045</v>
      </c>
      <c r="M645">
        <v>-2.9929781209273498</v>
      </c>
      <c r="N645">
        <f>(Table2[[#This Row],[1W Return vs Nifty]]-AVERAGE(Table2[1W Return vs Nifty]))/_xlfn.STDEV.P(Table2[1W Return vs Nifty])</f>
        <v>-0.32487391432832907</v>
      </c>
      <c r="O645">
        <v>398.97</v>
      </c>
      <c r="P645">
        <v>413.925539954351</v>
      </c>
      <c r="Q645">
        <v>422.13766501135598</v>
      </c>
      <c r="R645">
        <v>49.258008819831197</v>
      </c>
      <c r="S645">
        <f>(Table2[[#This Row],[Close Price]]-Table2[[#This Row],[20D EMA]])/Table2[[#This Row],[20D EMA]]</f>
        <v>-2.0552923778731484E-3</v>
      </c>
      <c r="T645">
        <f>(Table2[[#This Row],[Close Price]]-Table2[[#This Row],[50D EMA]])/Table2[[#This Row],[50D EMA]]</f>
        <v>-3.8112023616834065E-2</v>
      </c>
      <c r="U645">
        <f>(Table2[[#This Row],[Close Price]]-Table2[[#This Row],[200D EMA]])/Table2[[#This Row],[200D EMA]]</f>
        <v>-5.6824270847072374E-2</v>
      </c>
      <c r="V645">
        <v>0.99802510195622995</v>
      </c>
      <c r="W645">
        <v>395.1</v>
      </c>
      <c r="X645">
        <v>402.7</v>
      </c>
      <c r="Y645">
        <v>389.1</v>
      </c>
      <c r="Z645">
        <v>402.7</v>
      </c>
      <c r="AA645">
        <v>355.2</v>
      </c>
      <c r="AB645">
        <v>411</v>
      </c>
      <c r="AC645">
        <f>(Table2[[#This Row],[Close Price]]/Table2[[#This Row],[Day Low]])-1</f>
        <v>7.7195646671728291E-3</v>
      </c>
      <c r="AD645">
        <f>(Table2[[#This Row],[Day High]]/Table2[[#This Row],[Close Price]])-1</f>
        <v>1.142785382393563E-2</v>
      </c>
      <c r="AE645">
        <f>(Table2[[#This Row],[Close Price]]/Table2[[#This Row],[Current Week Low]])-1</f>
        <v>2.3258802364430675E-2</v>
      </c>
      <c r="AF645">
        <f>(Table2[[#This Row],[Current Week High]]/Table2[[#This Row],[Close Price]])-1</f>
        <v>1.142785382393563E-2</v>
      </c>
      <c r="AG645">
        <f>(Table2[[#This Row],[Close Price]]/Table2[[#This Row],[Current Month Low]])-1</f>
        <v>0.12091779279279269</v>
      </c>
      <c r="AH645">
        <f>(Table2[[#This Row],[Current Month High]]/Table2[[#This Row],[Close Price]])-1</f>
        <v>3.2274268491774505E-2</v>
      </c>
      <c r="AI645">
        <v>22.566871781991701</v>
      </c>
      <c r="AJ645">
        <v>12.408243929983</v>
      </c>
      <c r="AK645" t="str">
        <f>IF(AND(Table2[[#This Row],[20D EMA]]&gt;Table2[[#This Row],[50D EMA]],Table2[[#This Row],[50D EMA]]&gt;Table2[[#This Row],[200D EMA]]),"Uptrend","Downtrend/NoTrend")</f>
        <v>Downtrend/NoTrend</v>
      </c>
      <c r="AL645">
        <v>-0.19</v>
      </c>
      <c r="AM645" t="s">
        <v>3034</v>
      </c>
      <c r="AN645">
        <v>3.28</v>
      </c>
      <c r="AO645" t="s">
        <v>3033</v>
      </c>
      <c r="AP645">
        <v>-7.4394376489949995E-2</v>
      </c>
      <c r="AQ645">
        <f>(Table2[[#This Row],[Sharpe Ratio]]-AVERAGE(Table2[Sharpe Ratio]))/_xlfn.STDEV.P(Table2[Sharpe Ratio])</f>
        <v>-1.4895230249065448</v>
      </c>
      <c r="AR6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5">
        <f>_xlfn.RANK.AVG(Table2[[#This Row],[1Y Return vs Nifty Z-Score]],Table2[1Y Return vs Nifty Z-Score])</f>
        <v>625</v>
      </c>
      <c r="AT645">
        <f>_xlfn.RANK.AVG(Table2[[#This Row],[6M Return vs Nifty Z-Score]],Table2[6M Return vs Nifty Z-Score])</f>
        <v>522</v>
      </c>
      <c r="AU645">
        <f>_xlfn.RANK.AVG(Table2[[#This Row],[Sharpe Ratio Z-Score]],Table2[Sharpe Ratio Z-Score])</f>
        <v>672</v>
      </c>
      <c r="AV645">
        <f>(Table2[[#This Row],[Rank 1Y]]+Table2[[#This Row],[Rank 6M]]+Table2[[#This Row],[Rank Sharpe]])/3</f>
        <v>606.33333333333337</v>
      </c>
    </row>
    <row r="646" spans="1:48" x14ac:dyDescent="0.3">
      <c r="A646" t="s">
        <v>1207</v>
      </c>
      <c r="B646" t="s">
        <v>1208</v>
      </c>
      <c r="C646" t="s">
        <v>2988</v>
      </c>
      <c r="D646" t="s">
        <v>124</v>
      </c>
      <c r="E646">
        <v>9104.9393770649895</v>
      </c>
      <c r="F646">
        <v>84.36</v>
      </c>
      <c r="G646">
        <v>-36.2039899714078</v>
      </c>
      <c r="H646">
        <f>(Table2[[#This Row],[1Y Return vs Nifty]]-AVERAGE(Table2[1Y Return vs Nifty]))/_xlfn.STDEV.P(Table2[1Y Return vs Nifty])</f>
        <v>-0.96142983028751394</v>
      </c>
      <c r="I646">
        <v>-1.9533024013729201</v>
      </c>
      <c r="J646">
        <f>(Table2[[#This Row],[1M Return vs Nifty]]-AVERAGE(Table2[1M Return vs Nifty]))/_xlfn.STDEV.P(Table2[1M Return vs Nifty])</f>
        <v>-0.44635055125056355</v>
      </c>
      <c r="K646">
        <v>-17.116993593512699</v>
      </c>
      <c r="L646">
        <f>(Table2[[#This Row],[6M Return vs Nifty]]-AVERAGE(Table2[6M Return vs Nifty]))/_xlfn.STDEV.P(Table2[6M Return vs Nifty])</f>
        <v>-0.90086691064793845</v>
      </c>
      <c r="M646">
        <v>-3.5417776367823599</v>
      </c>
      <c r="N646">
        <f>(Table2[[#This Row],[1W Return vs Nifty]]-AVERAGE(Table2[1W Return vs Nifty]))/_xlfn.STDEV.P(Table2[1W Return vs Nifty])</f>
        <v>-0.44574933701205011</v>
      </c>
      <c r="O646">
        <v>84.63</v>
      </c>
      <c r="P646">
        <v>84.366100747022102</v>
      </c>
      <c r="Q646">
        <v>85.895810081383104</v>
      </c>
      <c r="R646">
        <v>49.3355354990344</v>
      </c>
      <c r="S646">
        <f>(Table2[[#This Row],[Close Price]]-Table2[[#This Row],[20D EMA]])/Table2[[#This Row],[20D EMA]]</f>
        <v>-3.1903580290676596E-3</v>
      </c>
      <c r="T646">
        <f>(Table2[[#This Row],[Close Price]]-Table2[[#This Row],[50D EMA]])/Table2[[#This Row],[50D EMA]]</f>
        <v>-7.2312776910199648E-5</v>
      </c>
      <c r="U646">
        <f>(Table2[[#This Row],[Close Price]]-Table2[[#This Row],[200D EMA]])/Table2[[#This Row],[200D EMA]]</f>
        <v>-1.787991847248406E-2</v>
      </c>
      <c r="V646">
        <v>0.66660752582711302</v>
      </c>
      <c r="W646">
        <v>84.1</v>
      </c>
      <c r="X646">
        <v>85.77</v>
      </c>
      <c r="Y646">
        <v>84</v>
      </c>
      <c r="Z646">
        <v>87.5</v>
      </c>
      <c r="AA646">
        <v>77.05</v>
      </c>
      <c r="AB646">
        <v>87.75</v>
      </c>
      <c r="AC646">
        <f>(Table2[[#This Row],[Close Price]]/Table2[[#This Row],[Day Low]])-1</f>
        <v>3.0915576694412472E-3</v>
      </c>
      <c r="AD646">
        <f>(Table2[[#This Row],[Day High]]/Table2[[#This Row],[Close Price]])-1</f>
        <v>1.6714082503556105E-2</v>
      </c>
      <c r="AE646">
        <f>(Table2[[#This Row],[Close Price]]/Table2[[#This Row],[Current Week Low]])-1</f>
        <v>4.2857142857142261E-3</v>
      </c>
      <c r="AF646">
        <f>(Table2[[#This Row],[Current Week High]]/Table2[[#This Row],[Close Price]])-1</f>
        <v>3.7221431958273987E-2</v>
      </c>
      <c r="AG646">
        <f>(Table2[[#This Row],[Close Price]]/Table2[[#This Row],[Current Month Low]])-1</f>
        <v>9.4873458792991583E-2</v>
      </c>
      <c r="AH646">
        <f>(Table2[[#This Row],[Current Month High]]/Table2[[#This Row],[Close Price]])-1</f>
        <v>4.018492176386923E-2</v>
      </c>
      <c r="AI646">
        <v>16.168800379326601</v>
      </c>
      <c r="AJ646">
        <v>16.5193370165745</v>
      </c>
      <c r="AK646" t="str">
        <f>IF(AND(Table2[[#This Row],[20D EMA]]&gt;Table2[[#This Row],[50D EMA]],Table2[[#This Row],[50D EMA]]&gt;Table2[[#This Row],[200D EMA]]),"Uptrend","Downtrend/NoTrend")</f>
        <v>Downtrend/NoTrend</v>
      </c>
      <c r="AL646">
        <v>-0.08</v>
      </c>
      <c r="AM646" t="s">
        <v>3034</v>
      </c>
      <c r="AN646">
        <v>-0.28000000000000003</v>
      </c>
      <c r="AO646" t="s">
        <v>3034</v>
      </c>
      <c r="AQ646">
        <f>(Table2[[#This Row],[Sharpe Ratio]]-AVERAGE(Table2[Sharpe Ratio]))/_xlfn.STDEV.P(Table2[Sharpe Ratio])</f>
        <v>-0.64729278019234593</v>
      </c>
      <c r="AR6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6">
        <f>_xlfn.RANK.AVG(Table2[[#This Row],[1Y Return vs Nifty Z-Score]],Table2[1Y Return vs Nifty Z-Score])</f>
        <v>682</v>
      </c>
      <c r="AT646">
        <f>_xlfn.RANK.AVG(Table2[[#This Row],[6M Return vs Nifty Z-Score]],Table2[6M Return vs Nifty Z-Score])</f>
        <v>614</v>
      </c>
      <c r="AU646">
        <f>_xlfn.RANK.AVG(Table2[[#This Row],[Sharpe Ratio Z-Score]],Table2[Sharpe Ratio Z-Score])</f>
        <v>524.5</v>
      </c>
      <c r="AV646">
        <f>(Table2[[#This Row],[Rank 1Y]]+Table2[[#This Row],[Rank 6M]]+Table2[[#This Row],[Rank Sharpe]])/3</f>
        <v>606.83333333333337</v>
      </c>
    </row>
    <row r="647" spans="1:48" x14ac:dyDescent="0.3">
      <c r="A647" t="s">
        <v>1062</v>
      </c>
      <c r="B647" t="s">
        <v>1063</v>
      </c>
      <c r="C647" t="s">
        <v>3002</v>
      </c>
      <c r="D647" t="s">
        <v>533</v>
      </c>
      <c r="E647">
        <v>11722.083392754999</v>
      </c>
      <c r="F647">
        <v>908.85</v>
      </c>
      <c r="G647">
        <v>-44.205099978711601</v>
      </c>
      <c r="H647">
        <f>(Table2[[#This Row],[1Y Return vs Nifty]]-AVERAGE(Table2[1Y Return vs Nifty]))/_xlfn.STDEV.P(Table2[1Y Return vs Nifty])</f>
        <v>-1.0563239219507878</v>
      </c>
      <c r="I647">
        <v>4.3252752210694903</v>
      </c>
      <c r="J647">
        <f>(Table2[[#This Row],[1M Return vs Nifty]]-AVERAGE(Table2[1M Return vs Nifty]))/_xlfn.STDEV.P(Table2[1M Return vs Nifty])</f>
        <v>0.15920001858590599</v>
      </c>
      <c r="K647">
        <v>-9.1172441198771192</v>
      </c>
      <c r="L647">
        <f>(Table2[[#This Row],[6M Return vs Nifty]]-AVERAGE(Table2[6M Return vs Nifty]))/_xlfn.STDEV.P(Table2[6M Return vs Nifty])</f>
        <v>-0.65822478036286125</v>
      </c>
      <c r="M647">
        <v>-2.0233147629806898</v>
      </c>
      <c r="N647">
        <f>(Table2[[#This Row],[1W Return vs Nifty]]-AVERAGE(Table2[1W Return vs Nifty]))/_xlfn.STDEV.P(Table2[1W Return vs Nifty])</f>
        <v>-0.11130144411557356</v>
      </c>
      <c r="O647">
        <v>853.4</v>
      </c>
      <c r="P647">
        <v>839.63275628052804</v>
      </c>
      <c r="Q647">
        <v>865.44165756921495</v>
      </c>
      <c r="R647">
        <v>70.400301193214403</v>
      </c>
      <c r="S647">
        <f>(Table2[[#This Row],[Close Price]]-Table2[[#This Row],[20D EMA]])/Table2[[#This Row],[20D EMA]]</f>
        <v>6.4975392547457281E-2</v>
      </c>
      <c r="T647">
        <f>(Table2[[#This Row],[Close Price]]-Table2[[#This Row],[50D EMA]])/Table2[[#This Row],[50D EMA]]</f>
        <v>8.2437521882895604E-2</v>
      </c>
      <c r="U647">
        <f>(Table2[[#This Row],[Close Price]]-Table2[[#This Row],[200D EMA]])/Table2[[#This Row],[200D EMA]]</f>
        <v>5.015744510462674E-2</v>
      </c>
      <c r="V647">
        <v>1.90849798061948</v>
      </c>
      <c r="W647">
        <v>880.55</v>
      </c>
      <c r="X647">
        <v>939.2</v>
      </c>
      <c r="Y647">
        <v>855.05</v>
      </c>
      <c r="Z647">
        <v>939.2</v>
      </c>
      <c r="AA647">
        <v>785.35</v>
      </c>
      <c r="AB647">
        <v>939.2</v>
      </c>
      <c r="AC647">
        <f>(Table2[[#This Row],[Close Price]]/Table2[[#This Row],[Day Low]])-1</f>
        <v>3.2139004031571217E-2</v>
      </c>
      <c r="AD647">
        <f>(Table2[[#This Row],[Day High]]/Table2[[#This Row],[Close Price]])-1</f>
        <v>3.3393849370083162E-2</v>
      </c>
      <c r="AE647">
        <f>(Table2[[#This Row],[Close Price]]/Table2[[#This Row],[Current Week Low]])-1</f>
        <v>6.2920297058651542E-2</v>
      </c>
      <c r="AF647">
        <f>(Table2[[#This Row],[Current Week High]]/Table2[[#This Row],[Close Price]])-1</f>
        <v>3.3393849370083162E-2</v>
      </c>
      <c r="AG647">
        <f>(Table2[[#This Row],[Close Price]]/Table2[[#This Row],[Current Month Low]])-1</f>
        <v>0.15725472719169797</v>
      </c>
      <c r="AH647">
        <f>(Table2[[#This Row],[Current Month High]]/Table2[[#This Row],[Close Price]])-1</f>
        <v>3.3393849370083162E-2</v>
      </c>
      <c r="AI647">
        <v>23.727787863783799</v>
      </c>
      <c r="AJ647">
        <v>19.342131179830599</v>
      </c>
      <c r="AK647" t="str">
        <f>IF(AND(Table2[[#This Row],[20D EMA]]&gt;Table2[[#This Row],[50D EMA]],Table2[[#This Row],[50D EMA]]&gt;Table2[[#This Row],[200D EMA]]),"Uptrend","Downtrend/NoTrend")</f>
        <v>Downtrend/NoTrend</v>
      </c>
      <c r="AL647">
        <v>0.01</v>
      </c>
      <c r="AM647" t="s">
        <v>3033</v>
      </c>
      <c r="AN647">
        <v>11.98</v>
      </c>
      <c r="AO647" t="s">
        <v>3033</v>
      </c>
      <c r="AP647">
        <v>-2.1374927147843E-2</v>
      </c>
      <c r="AQ647">
        <f>(Table2[[#This Row],[Sharpe Ratio]]-AVERAGE(Table2[Sharpe Ratio]))/_xlfn.STDEV.P(Table2[Sharpe Ratio])</f>
        <v>-0.88928163703702923</v>
      </c>
      <c r="AR6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7">
        <f>_xlfn.RANK.AVG(Table2[[#This Row],[1Y Return vs Nifty Z-Score]],Table2[1Y Return vs Nifty Z-Score])</f>
        <v>704</v>
      </c>
      <c r="AT647">
        <f>_xlfn.RANK.AVG(Table2[[#This Row],[6M Return vs Nifty Z-Score]],Table2[6M Return vs Nifty Z-Score])</f>
        <v>527</v>
      </c>
      <c r="AU647">
        <f>_xlfn.RANK.AVG(Table2[[#This Row],[Sharpe Ratio Z-Score]],Table2[Sharpe Ratio Z-Score])</f>
        <v>592</v>
      </c>
      <c r="AV647">
        <f>(Table2[[#This Row],[Rank 1Y]]+Table2[[#This Row],[Rank 6M]]+Table2[[#This Row],[Rank Sharpe]])/3</f>
        <v>607.66666666666663</v>
      </c>
    </row>
    <row r="648" spans="1:48" x14ac:dyDescent="0.3">
      <c r="A648" t="s">
        <v>1692</v>
      </c>
      <c r="B648" t="s">
        <v>1693</v>
      </c>
      <c r="C648" t="s">
        <v>602</v>
      </c>
      <c r="D648" t="s">
        <v>471</v>
      </c>
      <c r="E648">
        <v>4467.7496461699902</v>
      </c>
      <c r="F648">
        <v>1462.9</v>
      </c>
      <c r="G648">
        <v>-30.6174166677303</v>
      </c>
      <c r="H648">
        <f>(Table2[[#This Row],[1Y Return vs Nifty]]-AVERAGE(Table2[1Y Return vs Nifty]))/_xlfn.STDEV.P(Table2[1Y Return vs Nifty])</f>
        <v>-0.89517242366782734</v>
      </c>
      <c r="I648">
        <v>-4.9246537527242804</v>
      </c>
      <c r="J648">
        <f>(Table2[[#This Row],[1M Return vs Nifty]]-AVERAGE(Table2[1M Return vs Nifty]))/_xlfn.STDEV.P(Table2[1M Return vs Nifty])</f>
        <v>-0.73292875609168451</v>
      </c>
      <c r="K648">
        <v>-1.40737747882835</v>
      </c>
      <c r="L648">
        <f>(Table2[[#This Row],[6M Return vs Nifty]]-AVERAGE(Table2[6M Return vs Nifty]))/_xlfn.STDEV.P(Table2[6M Return vs Nifty])</f>
        <v>-0.42437514892587236</v>
      </c>
      <c r="M648">
        <v>0.45555050924731399</v>
      </c>
      <c r="N648">
        <f>(Table2[[#This Row],[1W Return vs Nifty]]-AVERAGE(Table2[1W Return vs Nifty]))/_xlfn.STDEV.P(Table2[1W Return vs Nifty])</f>
        <v>0.43467915335222518</v>
      </c>
      <c r="O648">
        <v>1466.44</v>
      </c>
      <c r="P648">
        <v>1421.18417498298</v>
      </c>
      <c r="Q648">
        <v>1372.98198182794</v>
      </c>
      <c r="R648">
        <v>54.934437563940399</v>
      </c>
      <c r="S648">
        <f>(Table2[[#This Row],[Close Price]]-Table2[[#This Row],[20D EMA]])/Table2[[#This Row],[20D EMA]]</f>
        <v>-2.4140094378221838E-3</v>
      </c>
      <c r="T648">
        <f>(Table2[[#This Row],[Close Price]]-Table2[[#This Row],[50D EMA]])/Table2[[#This Row],[50D EMA]]</f>
        <v>2.9352863443979482E-2</v>
      </c>
      <c r="U648">
        <f>(Table2[[#This Row],[Close Price]]-Table2[[#This Row],[200D EMA]])/Table2[[#This Row],[200D EMA]]</f>
        <v>6.5491040204581866E-2</v>
      </c>
      <c r="V648">
        <v>0.51821294003660201</v>
      </c>
      <c r="W648">
        <v>1458.1</v>
      </c>
      <c r="X648">
        <v>1499.85</v>
      </c>
      <c r="Y648">
        <v>1458.1</v>
      </c>
      <c r="Z648">
        <v>1517.6</v>
      </c>
      <c r="AA648">
        <v>1169.05</v>
      </c>
      <c r="AB648">
        <v>1554</v>
      </c>
      <c r="AC648">
        <f>(Table2[[#This Row],[Close Price]]/Table2[[#This Row],[Day Low]])-1</f>
        <v>3.2919552842742839E-3</v>
      </c>
      <c r="AD648">
        <f>(Table2[[#This Row],[Day High]]/Table2[[#This Row],[Close Price]])-1</f>
        <v>2.5258049080593148E-2</v>
      </c>
      <c r="AE648">
        <f>(Table2[[#This Row],[Close Price]]/Table2[[#This Row],[Current Week Low]])-1</f>
        <v>3.2919552842742839E-3</v>
      </c>
      <c r="AF648">
        <f>(Table2[[#This Row],[Current Week High]]/Table2[[#This Row],[Close Price]])-1</f>
        <v>3.7391482671405907E-2</v>
      </c>
      <c r="AG648">
        <f>(Table2[[#This Row],[Close Price]]/Table2[[#This Row],[Current Month Low]])-1</f>
        <v>0.25135794020786117</v>
      </c>
      <c r="AH648">
        <f>(Table2[[#This Row],[Current Month High]]/Table2[[#This Row],[Close Price]])-1</f>
        <v>6.227356620411495E-2</v>
      </c>
      <c r="AI648">
        <v>17.5439196117301</v>
      </c>
      <c r="AJ648">
        <v>36.496384418007899</v>
      </c>
      <c r="AK648" t="str">
        <f>IF(AND(Table2[[#This Row],[20D EMA]]&gt;Table2[[#This Row],[50D EMA]],Table2[[#This Row],[50D EMA]]&gt;Table2[[#This Row],[200D EMA]]),"Uptrend","Downtrend/NoTrend")</f>
        <v>Uptrend</v>
      </c>
      <c r="AL648">
        <v>0.14000000000000001</v>
      </c>
      <c r="AM648" t="s">
        <v>3033</v>
      </c>
      <c r="AN648">
        <v>1.1100000000000001</v>
      </c>
      <c r="AO648" t="s">
        <v>3033</v>
      </c>
      <c r="AP648">
        <v>-0.14771119893367701</v>
      </c>
      <c r="AQ648">
        <f>(Table2[[#This Row],[Sharpe Ratio]]-AVERAGE(Table2[Sharpe Ratio]))/_xlfn.STDEV.P(Table2[Sharpe Ratio])</f>
        <v>-2.3195541135707467</v>
      </c>
      <c r="AR6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-3.9373512889039057</v>
      </c>
      <c r="AS648">
        <f>_xlfn.RANK.AVG(Table2[[#This Row],[1Y Return vs Nifty Z-Score]],Table2[1Y Return vs Nifty Z-Score])</f>
        <v>657</v>
      </c>
      <c r="AT648">
        <f>_xlfn.RANK.AVG(Table2[[#This Row],[6M Return vs Nifty Z-Score]],Table2[6M Return vs Nifty Z-Score])</f>
        <v>443</v>
      </c>
      <c r="AU648">
        <f>_xlfn.RANK.AVG(Table2[[#This Row],[Sharpe Ratio Z-Score]],Table2[Sharpe Ratio Z-Score])</f>
        <v>724</v>
      </c>
      <c r="AV648">
        <f>(Table2[[#This Row],[Rank 1Y]]+Table2[[#This Row],[Rank 6M]]+Table2[[#This Row],[Rank Sharpe]])/3</f>
        <v>608</v>
      </c>
    </row>
    <row r="649" spans="1:48" x14ac:dyDescent="0.3">
      <c r="A649" t="s">
        <v>1882</v>
      </c>
      <c r="B649" t="s">
        <v>1883</v>
      </c>
      <c r="C649" t="s">
        <v>2995</v>
      </c>
      <c r="D649" t="s">
        <v>65</v>
      </c>
      <c r="E649">
        <v>3423.69425</v>
      </c>
      <c r="F649">
        <v>800.45</v>
      </c>
      <c r="G649">
        <v>-65.887538754562598</v>
      </c>
      <c r="H649">
        <f>(Table2[[#This Row],[1Y Return vs Nifty]]-AVERAGE(Table2[1Y Return vs Nifty]))/_xlfn.STDEV.P(Table2[1Y Return vs Nifty])</f>
        <v>-1.3134801578731428</v>
      </c>
      <c r="I649">
        <v>9.8530058318567306</v>
      </c>
      <c r="J649">
        <f>(Table2[[#This Row],[1M Return vs Nifty]]-AVERAGE(Table2[1M Return vs Nifty]))/_xlfn.STDEV.P(Table2[1M Return vs Nifty])</f>
        <v>0.69233357566735498</v>
      </c>
      <c r="K649">
        <v>-13.7114468671365</v>
      </c>
      <c r="L649">
        <f>(Table2[[#This Row],[6M Return vs Nifty]]-AVERAGE(Table2[6M Return vs Nifty]))/_xlfn.STDEV.P(Table2[6M Return vs Nifty])</f>
        <v>-0.79757253684328522</v>
      </c>
      <c r="M649">
        <v>-6.5891321444222397</v>
      </c>
      <c r="N649">
        <f>(Table2[[#This Row],[1W Return vs Nifty]]-AVERAGE(Table2[1W Return vs Nifty]))/_xlfn.STDEV.P(Table2[1W Return vs Nifty])</f>
        <v>-1.1169421014667278</v>
      </c>
      <c r="O649">
        <v>748.03</v>
      </c>
      <c r="P649">
        <v>723.09434547036403</v>
      </c>
      <c r="Q649">
        <v>804.84277979328101</v>
      </c>
      <c r="R649">
        <v>63.605708647650502</v>
      </c>
      <c r="S649">
        <f>(Table2[[#This Row],[Close Price]]-Table2[[#This Row],[20D EMA]])/Table2[[#This Row],[20D EMA]]</f>
        <v>7.0077403312701458E-2</v>
      </c>
      <c r="T649">
        <f>(Table2[[#This Row],[Close Price]]-Table2[[#This Row],[50D EMA]])/Table2[[#This Row],[50D EMA]]</f>
        <v>0.10697864672045956</v>
      </c>
      <c r="U649">
        <f>(Table2[[#This Row],[Close Price]]-Table2[[#This Row],[200D EMA]])/Table2[[#This Row],[200D EMA]]</f>
        <v>-5.4579352683131778E-3</v>
      </c>
      <c r="V649">
        <v>3.5304972963505699</v>
      </c>
      <c r="W649">
        <v>795.6</v>
      </c>
      <c r="X649">
        <v>825</v>
      </c>
      <c r="Y649">
        <v>771.5</v>
      </c>
      <c r="Z649">
        <v>830</v>
      </c>
      <c r="AA649">
        <v>618.79999999999995</v>
      </c>
      <c r="AB649">
        <v>854.4</v>
      </c>
      <c r="AC649">
        <f>(Table2[[#This Row],[Close Price]]/Table2[[#This Row],[Day Low]])-1</f>
        <v>6.0960281548516626E-3</v>
      </c>
      <c r="AD649">
        <f>(Table2[[#This Row],[Day High]]/Table2[[#This Row],[Close Price]])-1</f>
        <v>3.0670247985508103E-2</v>
      </c>
      <c r="AE649">
        <f>(Table2[[#This Row],[Close Price]]/Table2[[#This Row],[Current Week Low]])-1</f>
        <v>3.7524303305249473E-2</v>
      </c>
      <c r="AF649">
        <f>(Table2[[#This Row],[Current Week High]]/Table2[[#This Row],[Close Price]])-1</f>
        <v>3.6916734336935431E-2</v>
      </c>
      <c r="AG649">
        <f>(Table2[[#This Row],[Close Price]]/Table2[[#This Row],[Current Month Low]])-1</f>
        <v>0.29355203619909509</v>
      </c>
      <c r="AH649">
        <f>(Table2[[#This Row],[Current Month High]]/Table2[[#This Row],[Close Price]])-1</f>
        <v>6.739958773190069E-2</v>
      </c>
      <c r="AI649">
        <v>67.899306640014899</v>
      </c>
      <c r="AJ649">
        <v>29.355203619909499</v>
      </c>
      <c r="AK649" t="str">
        <f>IF(AND(Table2[[#This Row],[20D EMA]]&gt;Table2[[#This Row],[50D EMA]],Table2[[#This Row],[50D EMA]]&gt;Table2[[#This Row],[200D EMA]]),"Uptrend","Downtrend/NoTrend")</f>
        <v>Downtrend/NoTrend</v>
      </c>
      <c r="AL649">
        <v>0.03</v>
      </c>
      <c r="AM649" t="s">
        <v>3033</v>
      </c>
      <c r="AN649">
        <v>16.18</v>
      </c>
      <c r="AO649" t="s">
        <v>3033</v>
      </c>
      <c r="AQ649">
        <f>(Table2[[#This Row],[Sharpe Ratio]]-AVERAGE(Table2[Sharpe Ratio]))/_xlfn.STDEV.P(Table2[Sharpe Ratio])</f>
        <v>-0.64729278019234593</v>
      </c>
      <c r="AR6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9">
        <f>_xlfn.RANK.AVG(Table2[[#This Row],[1Y Return vs Nifty Z-Score]],Table2[1Y Return vs Nifty Z-Score])</f>
        <v>721</v>
      </c>
      <c r="AT649">
        <f>_xlfn.RANK.AVG(Table2[[#This Row],[6M Return vs Nifty Z-Score]],Table2[6M Return vs Nifty Z-Score])</f>
        <v>579</v>
      </c>
      <c r="AU649">
        <f>_xlfn.RANK.AVG(Table2[[#This Row],[Sharpe Ratio Z-Score]],Table2[Sharpe Ratio Z-Score])</f>
        <v>524.5</v>
      </c>
      <c r="AV649">
        <f>(Table2[[#This Row],[Rank 1Y]]+Table2[[#This Row],[Rank 6M]]+Table2[[#This Row],[Rank Sharpe]])/3</f>
        <v>608.16666666666663</v>
      </c>
    </row>
    <row r="650" spans="1:48" x14ac:dyDescent="0.3">
      <c r="A650" t="s">
        <v>439</v>
      </c>
      <c r="B650" t="s">
        <v>440</v>
      </c>
      <c r="C650" t="s">
        <v>2988</v>
      </c>
      <c r="D650" t="s">
        <v>49</v>
      </c>
      <c r="E650">
        <v>50683.217398200002</v>
      </c>
      <c r="F650">
        <v>692.45</v>
      </c>
      <c r="G650">
        <v>-34.804304729108999</v>
      </c>
      <c r="H650">
        <f>(Table2[[#This Row],[1Y Return vs Nifty]]-AVERAGE(Table2[1Y Return vs Nifty]))/_xlfn.STDEV.P(Table2[1Y Return vs Nifty])</f>
        <v>-0.94482940115190794</v>
      </c>
      <c r="I650">
        <v>5.4959453058978696</v>
      </c>
      <c r="J650">
        <f>(Table2[[#This Row],[1M Return vs Nifty]]-AVERAGE(Table2[1M Return vs Nifty]))/_xlfn.STDEV.P(Table2[1M Return vs Nifty])</f>
        <v>0.27210774698993362</v>
      </c>
      <c r="K650">
        <v>-21.340190882885501</v>
      </c>
      <c r="L650">
        <f>(Table2[[#This Row],[6M Return vs Nifty]]-AVERAGE(Table2[6M Return vs Nifty]))/_xlfn.STDEV.P(Table2[6M Return vs Nifty])</f>
        <v>-1.0289616203991279</v>
      </c>
      <c r="M650">
        <v>2.4144440167910202</v>
      </c>
      <c r="N650">
        <f>(Table2[[#This Row],[1W Return vs Nifty]]-AVERAGE(Table2[1W Return vs Nifty]))/_xlfn.STDEV.P(Table2[1W Return vs Nifty])</f>
        <v>0.86613376268773867</v>
      </c>
      <c r="O650">
        <v>663.03</v>
      </c>
      <c r="P650">
        <v>645.82569932756803</v>
      </c>
      <c r="Q650">
        <v>658.55146708955999</v>
      </c>
      <c r="R650">
        <v>69.430749643644603</v>
      </c>
      <c r="S650">
        <f>(Table2[[#This Row],[Close Price]]-Table2[[#This Row],[20D EMA]])/Table2[[#This Row],[20D EMA]]</f>
        <v>4.437204953018728E-2</v>
      </c>
      <c r="T650">
        <f>(Table2[[#This Row],[Close Price]]-Table2[[#This Row],[50D EMA]])/Table2[[#This Row],[50D EMA]]</f>
        <v>7.2193318910933876E-2</v>
      </c>
      <c r="U650">
        <f>(Table2[[#This Row],[Close Price]]-Table2[[#This Row],[200D EMA]])/Table2[[#This Row],[200D EMA]]</f>
        <v>5.1474386748014044E-2</v>
      </c>
      <c r="V650">
        <v>1.18709376779411</v>
      </c>
      <c r="W650">
        <v>674.75</v>
      </c>
      <c r="X650">
        <v>700.95</v>
      </c>
      <c r="Y650">
        <v>638.5</v>
      </c>
      <c r="Z650">
        <v>700.95</v>
      </c>
      <c r="AA650">
        <v>605.9</v>
      </c>
      <c r="AB650">
        <v>700.95</v>
      </c>
      <c r="AC650">
        <f>(Table2[[#This Row],[Close Price]]/Table2[[#This Row],[Day Low]])-1</f>
        <v>2.6231937754723988E-2</v>
      </c>
      <c r="AD650">
        <f>(Table2[[#This Row],[Day High]]/Table2[[#This Row],[Close Price]])-1</f>
        <v>1.2275254531012969E-2</v>
      </c>
      <c r="AE650">
        <f>(Table2[[#This Row],[Close Price]]/Table2[[#This Row],[Current Week Low]])-1</f>
        <v>8.449490994518416E-2</v>
      </c>
      <c r="AF650">
        <f>(Table2[[#This Row],[Current Week High]]/Table2[[#This Row],[Close Price]])-1</f>
        <v>1.2275254531012969E-2</v>
      </c>
      <c r="AG650">
        <f>(Table2[[#This Row],[Close Price]]/Table2[[#This Row],[Current Month Low]])-1</f>
        <v>0.14284535401881504</v>
      </c>
      <c r="AH650">
        <f>(Table2[[#This Row],[Current Month High]]/Table2[[#This Row],[Close Price]])-1</f>
        <v>1.2275254531012969E-2</v>
      </c>
      <c r="AI650">
        <v>17.4669651238356</v>
      </c>
      <c r="AJ650">
        <v>25.0586960447895</v>
      </c>
      <c r="AK650" t="str">
        <f>IF(AND(Table2[[#This Row],[20D EMA]]&gt;Table2[[#This Row],[50D EMA]],Table2[[#This Row],[50D EMA]]&gt;Table2[[#This Row],[200D EMA]]),"Uptrend","Downtrend/NoTrend")</f>
        <v>Downtrend/NoTrend</v>
      </c>
      <c r="AL650">
        <v>0.01</v>
      </c>
      <c r="AM650" t="s">
        <v>3033</v>
      </c>
      <c r="AN650">
        <v>3.51</v>
      </c>
      <c r="AO650" t="s">
        <v>3033</v>
      </c>
      <c r="AP650">
        <v>1.8889257668679999E-3</v>
      </c>
      <c r="AQ650">
        <f>(Table2[[#This Row],[Sharpe Ratio]]-AVERAGE(Table2[Sharpe Ratio]))/_xlfn.STDEV.P(Table2[Sharpe Ratio])</f>
        <v>-0.62590795937741373</v>
      </c>
      <c r="AR6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0">
        <f>_xlfn.RANK.AVG(Table2[[#This Row],[1Y Return vs Nifty Z-Score]],Table2[1Y Return vs Nifty Z-Score])</f>
        <v>677</v>
      </c>
      <c r="AT650">
        <f>_xlfn.RANK.AVG(Table2[[#This Row],[6M Return vs Nifty Z-Score]],Table2[6M Return vs Nifty Z-Score])</f>
        <v>649</v>
      </c>
      <c r="AU650">
        <f>_xlfn.RANK.AVG(Table2[[#This Row],[Sharpe Ratio Z-Score]],Table2[Sharpe Ratio Z-Score])</f>
        <v>500</v>
      </c>
      <c r="AV650">
        <f>(Table2[[#This Row],[Rank 1Y]]+Table2[[#This Row],[Rank 6M]]+Table2[[#This Row],[Rank Sharpe]])/3</f>
        <v>608.66666666666663</v>
      </c>
    </row>
    <row r="651" spans="1:48" x14ac:dyDescent="0.3">
      <c r="A651" t="s">
        <v>1796</v>
      </c>
      <c r="B651" t="s">
        <v>1797</v>
      </c>
      <c r="C651" t="s">
        <v>3000</v>
      </c>
      <c r="D651" t="s">
        <v>909</v>
      </c>
      <c r="E651">
        <v>3863.3760794750001</v>
      </c>
      <c r="F651">
        <v>316.5</v>
      </c>
      <c r="G651">
        <v>-26.4693272515958</v>
      </c>
      <c r="H651">
        <f>(Table2[[#This Row],[1Y Return vs Nifty]]-AVERAGE(Table2[1Y Return vs Nifty]))/_xlfn.STDEV.P(Table2[1Y Return vs Nifty])</f>
        <v>-0.84597560261139881</v>
      </c>
      <c r="I651">
        <v>-1.08105262056664</v>
      </c>
      <c r="J651">
        <f>(Table2[[#This Row],[1M Return vs Nifty]]-AVERAGE(Table2[1M Return vs Nifty]))/_xlfn.STDEV.P(Table2[1M Return vs Nifty])</f>
        <v>-0.36222459413585184</v>
      </c>
      <c r="K651">
        <v>-29.145573030574202</v>
      </c>
      <c r="L651">
        <f>(Table2[[#This Row],[6M Return vs Nifty]]-AVERAGE(Table2[6M Return vs Nifty]))/_xlfn.STDEV.P(Table2[6M Return vs Nifty])</f>
        <v>-1.2657083533119506</v>
      </c>
      <c r="M651">
        <v>-3.0317444406352601</v>
      </c>
      <c r="N651">
        <f>(Table2[[#This Row],[1W Return vs Nifty]]-AVERAGE(Table2[1W Return vs Nifty]))/_xlfn.STDEV.P(Table2[1W Return vs Nifty])</f>
        <v>-0.33341236078319786</v>
      </c>
      <c r="O651">
        <v>310.26</v>
      </c>
      <c r="P651">
        <v>312.32823978690499</v>
      </c>
      <c r="Q651">
        <v>337.24918732665702</v>
      </c>
      <c r="R651">
        <v>55.994871036361701</v>
      </c>
      <c r="S651">
        <f>(Table2[[#This Row],[Close Price]]-Table2[[#This Row],[20D EMA]])/Table2[[#This Row],[20D EMA]]</f>
        <v>2.0112163991491037E-2</v>
      </c>
      <c r="T651">
        <f>(Table2[[#This Row],[Close Price]]-Table2[[#This Row],[50D EMA]])/Table2[[#This Row],[50D EMA]]</f>
        <v>1.3356974111407016E-2</v>
      </c>
      <c r="U651">
        <f>(Table2[[#This Row],[Close Price]]-Table2[[#This Row],[200D EMA]])/Table2[[#This Row],[200D EMA]]</f>
        <v>-6.1524795630002557E-2</v>
      </c>
      <c r="V651">
        <v>1.0352028958516699</v>
      </c>
      <c r="W651">
        <v>310</v>
      </c>
      <c r="X651">
        <v>319.75</v>
      </c>
      <c r="Y651">
        <v>303.10000000000002</v>
      </c>
      <c r="Z651">
        <v>319.75</v>
      </c>
      <c r="AA651">
        <v>267.95</v>
      </c>
      <c r="AB651">
        <v>327.7</v>
      </c>
      <c r="AC651">
        <f>(Table2[[#This Row],[Close Price]]/Table2[[#This Row],[Day Low]])-1</f>
        <v>2.0967741935483897E-2</v>
      </c>
      <c r="AD651">
        <f>(Table2[[#This Row],[Day High]]/Table2[[#This Row],[Close Price]])-1</f>
        <v>1.0268562401263726E-2</v>
      </c>
      <c r="AE651">
        <f>(Table2[[#This Row],[Close Price]]/Table2[[#This Row],[Current Week Low]])-1</f>
        <v>4.4209831738700078E-2</v>
      </c>
      <c r="AF651">
        <f>(Table2[[#This Row],[Current Week High]]/Table2[[#This Row],[Close Price]])-1</f>
        <v>1.0268562401263726E-2</v>
      </c>
      <c r="AG651">
        <f>(Table2[[#This Row],[Close Price]]/Table2[[#This Row],[Current Month Low]])-1</f>
        <v>0.18119052061951857</v>
      </c>
      <c r="AH651">
        <f>(Table2[[#This Row],[Current Month High]]/Table2[[#This Row],[Close Price]])-1</f>
        <v>3.5387045813586093E-2</v>
      </c>
      <c r="AI651">
        <v>42.148499210110501</v>
      </c>
      <c r="AJ651">
        <v>18.119052061951798</v>
      </c>
      <c r="AK651" t="str">
        <f>IF(AND(Table2[[#This Row],[20D EMA]]&gt;Table2[[#This Row],[50D EMA]],Table2[[#This Row],[50D EMA]]&gt;Table2[[#This Row],[200D EMA]]),"Uptrend","Downtrend/NoTrend")</f>
        <v>Downtrend/NoTrend</v>
      </c>
      <c r="AL651">
        <v>-0.11</v>
      </c>
      <c r="AM651" t="s">
        <v>3034</v>
      </c>
      <c r="AN651">
        <v>6.58</v>
      </c>
      <c r="AO651" t="s">
        <v>3033</v>
      </c>
      <c r="AP651">
        <v>2.8916440344309998E-3</v>
      </c>
      <c r="AQ651">
        <f>(Table2[[#This Row],[Sharpe Ratio]]-AVERAGE(Table2[Sharpe Ratio]))/_xlfn.STDEV.P(Table2[Sharpe Ratio])</f>
        <v>-0.61455603075438037</v>
      </c>
      <c r="AR6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1">
        <f>_xlfn.RANK.AVG(Table2[[#This Row],[1Y Return vs Nifty Z-Score]],Table2[1Y Return vs Nifty Z-Score])</f>
        <v>642</v>
      </c>
      <c r="AT651">
        <f>_xlfn.RANK.AVG(Table2[[#This Row],[6M Return vs Nifty Z-Score]],Table2[6M Return vs Nifty Z-Score])</f>
        <v>690</v>
      </c>
      <c r="AU651">
        <f>_xlfn.RANK.AVG(Table2[[#This Row],[Sharpe Ratio Z-Score]],Table2[Sharpe Ratio Z-Score])</f>
        <v>496</v>
      </c>
      <c r="AV651">
        <f>(Table2[[#This Row],[Rank 1Y]]+Table2[[#This Row],[Rank 6M]]+Table2[[#This Row],[Rank Sharpe]])/3</f>
        <v>609.33333333333337</v>
      </c>
    </row>
    <row r="652" spans="1:48" x14ac:dyDescent="0.3">
      <c r="A652" t="s">
        <v>1928</v>
      </c>
      <c r="B652" t="s">
        <v>1929</v>
      </c>
      <c r="C652" t="s">
        <v>3000</v>
      </c>
      <c r="D652" t="s">
        <v>1156</v>
      </c>
      <c r="E652">
        <v>3222.9732890999999</v>
      </c>
      <c r="F652">
        <v>439.45</v>
      </c>
      <c r="G652">
        <v>-46.358764865733498</v>
      </c>
      <c r="H652">
        <f>(Table2[[#This Row],[1Y Return vs Nifty]]-AVERAGE(Table2[1Y Return vs Nifty]))/_xlfn.STDEV.P(Table2[1Y Return vs Nifty])</f>
        <v>-1.0818666370258803</v>
      </c>
      <c r="I652">
        <v>6.9379966598477596</v>
      </c>
      <c r="J652">
        <f>(Table2[[#This Row],[1M Return vs Nifty]]-AVERAGE(Table2[1M Return vs Nifty]))/_xlfn.STDEV.P(Table2[1M Return vs Nifty])</f>
        <v>0.41118941032662321</v>
      </c>
      <c r="K652">
        <v>-23.448923187493399</v>
      </c>
      <c r="L652">
        <f>(Table2[[#This Row],[6M Return vs Nifty]]-AVERAGE(Table2[6M Return vs Nifty]))/_xlfn.STDEV.P(Table2[6M Return vs Nifty])</f>
        <v>-1.0929220356942944</v>
      </c>
      <c r="M652">
        <v>11.489226542566</v>
      </c>
      <c r="N652">
        <f>(Table2[[#This Row],[1W Return vs Nifty]]-AVERAGE(Table2[1W Return vs Nifty]))/_xlfn.STDEV.P(Table2[1W Return vs Nifty])</f>
        <v>2.8648931308641785</v>
      </c>
      <c r="O652">
        <v>400.98</v>
      </c>
      <c r="P652">
        <v>391.17839908244099</v>
      </c>
      <c r="Q652">
        <v>428.57967984616698</v>
      </c>
      <c r="R652">
        <v>82.059509342962698</v>
      </c>
      <c r="S652">
        <f>(Table2[[#This Row],[Close Price]]-Table2[[#This Row],[20D EMA]])/Table2[[#This Row],[20D EMA]]</f>
        <v>9.5939947129532563E-2</v>
      </c>
      <c r="T652">
        <f>(Table2[[#This Row],[Close Price]]-Table2[[#This Row],[50D EMA]])/Table2[[#This Row],[50D EMA]]</f>
        <v>0.12340047668988426</v>
      </c>
      <c r="U652">
        <f>(Table2[[#This Row],[Close Price]]-Table2[[#This Row],[200D EMA]])/Table2[[#This Row],[200D EMA]]</f>
        <v>2.5363592034355814E-2</v>
      </c>
      <c r="V652">
        <v>1.57927454438504</v>
      </c>
      <c r="W652">
        <v>436</v>
      </c>
      <c r="X652">
        <v>449.9</v>
      </c>
      <c r="Y652">
        <v>414.4</v>
      </c>
      <c r="Z652">
        <v>460</v>
      </c>
      <c r="AA652">
        <v>330.55</v>
      </c>
      <c r="AB652">
        <v>460</v>
      </c>
      <c r="AC652">
        <f>(Table2[[#This Row],[Close Price]]/Table2[[#This Row],[Day Low]])-1</f>
        <v>7.9128440366971198E-3</v>
      </c>
      <c r="AD652">
        <f>(Table2[[#This Row],[Day High]]/Table2[[#This Row],[Close Price]])-1</f>
        <v>2.3779724655819789E-2</v>
      </c>
      <c r="AE652">
        <f>(Table2[[#This Row],[Close Price]]/Table2[[#This Row],[Current Week Low]])-1</f>
        <v>6.0448841698841793E-2</v>
      </c>
      <c r="AF652">
        <f>(Table2[[#This Row],[Current Week High]]/Table2[[#This Row],[Close Price]])-1</f>
        <v>4.6762999203549871E-2</v>
      </c>
      <c r="AG652">
        <f>(Table2[[#This Row],[Close Price]]/Table2[[#This Row],[Current Month Low]])-1</f>
        <v>0.32945091514143088</v>
      </c>
      <c r="AH652">
        <f>(Table2[[#This Row],[Current Month High]]/Table2[[#This Row],[Close Price]])-1</f>
        <v>4.6762999203549871E-2</v>
      </c>
      <c r="AI652">
        <v>51.120719080668998</v>
      </c>
      <c r="AJ652">
        <v>39.507936507936499</v>
      </c>
      <c r="AK652" t="str">
        <f>IF(AND(Table2[[#This Row],[20D EMA]]&gt;Table2[[#This Row],[50D EMA]],Table2[[#This Row],[50D EMA]]&gt;Table2[[#This Row],[200D EMA]]),"Uptrend","Downtrend/NoTrend")</f>
        <v>Downtrend/NoTrend</v>
      </c>
      <c r="AL652">
        <v>0.01</v>
      </c>
      <c r="AM652" t="s">
        <v>3033</v>
      </c>
      <c r="AN652">
        <v>16.010000000000002</v>
      </c>
      <c r="AO652" t="s">
        <v>3033</v>
      </c>
      <c r="AP652">
        <v>1.8320626955015001E-2</v>
      </c>
      <c r="AQ652">
        <f>(Table2[[#This Row],[Sharpe Ratio]]-AVERAGE(Table2[Sharpe Ratio]))/_xlfn.STDEV.P(Table2[Sharpe Ratio])</f>
        <v>-0.43988212831700824</v>
      </c>
      <c r="AR6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2">
        <f>_xlfn.RANK.AVG(Table2[[#This Row],[1Y Return vs Nifty Z-Score]],Table2[1Y Return vs Nifty Z-Score])</f>
        <v>709</v>
      </c>
      <c r="AT652">
        <f>_xlfn.RANK.AVG(Table2[[#This Row],[6M Return vs Nifty Z-Score]],Table2[6M Return vs Nifty Z-Score])</f>
        <v>664</v>
      </c>
      <c r="AU652">
        <f>_xlfn.RANK.AVG(Table2[[#This Row],[Sharpe Ratio Z-Score]],Table2[Sharpe Ratio Z-Score])</f>
        <v>458</v>
      </c>
      <c r="AV652">
        <f>(Table2[[#This Row],[Rank 1Y]]+Table2[[#This Row],[Rank 6M]]+Table2[[#This Row],[Rank Sharpe]])/3</f>
        <v>610.33333333333337</v>
      </c>
    </row>
    <row r="653" spans="1:48" x14ac:dyDescent="0.3">
      <c r="A653" t="s">
        <v>1012</v>
      </c>
      <c r="B653" t="s">
        <v>1013</v>
      </c>
      <c r="C653" t="s">
        <v>2987</v>
      </c>
      <c r="D653" t="s">
        <v>303</v>
      </c>
      <c r="E653">
        <v>12744.7778301</v>
      </c>
      <c r="F653">
        <v>947.2</v>
      </c>
      <c r="G653">
        <v>-33.615809430837601</v>
      </c>
      <c r="H653">
        <f>(Table2[[#This Row],[1Y Return vs Nifty]]-AVERAGE(Table2[1Y Return vs Nifty]))/_xlfn.STDEV.P(Table2[1Y Return vs Nifty])</f>
        <v>-0.93073370922009058</v>
      </c>
      <c r="I653">
        <v>0.87934329742320605</v>
      </c>
      <c r="J653">
        <f>(Table2[[#This Row],[1M Return vs Nifty]]-AVERAGE(Table2[1M Return vs Nifty]))/_xlfn.STDEV.P(Table2[1M Return vs Nifty])</f>
        <v>-0.17315010360147465</v>
      </c>
      <c r="K653">
        <v>-23.9614224861119</v>
      </c>
      <c r="L653">
        <f>(Table2[[#This Row],[6M Return vs Nifty]]-AVERAGE(Table2[6M Return vs Nifty]))/_xlfn.STDEV.P(Table2[6M Return vs Nifty])</f>
        <v>-1.1084667626880869</v>
      </c>
      <c r="M653">
        <v>-3.0121005319665501</v>
      </c>
      <c r="N653">
        <f>(Table2[[#This Row],[1W Return vs Nifty]]-AVERAGE(Table2[1W Return vs Nifty]))/_xlfn.STDEV.P(Table2[1W Return vs Nifty])</f>
        <v>-0.32908570652259522</v>
      </c>
      <c r="O653">
        <v>932.27</v>
      </c>
      <c r="P653">
        <v>923.58325690109905</v>
      </c>
      <c r="Q653">
        <v>945.80852316788003</v>
      </c>
      <c r="R653">
        <v>57.910115020810601</v>
      </c>
      <c r="S653">
        <f>(Table2[[#This Row],[Close Price]]-Table2[[#This Row],[20D EMA]])/Table2[[#This Row],[20D EMA]]</f>
        <v>1.601467386057694E-2</v>
      </c>
      <c r="T653">
        <f>(Table2[[#This Row],[Close Price]]-Table2[[#This Row],[50D EMA]])/Table2[[#This Row],[50D EMA]]</f>
        <v>2.5570778727780654E-2</v>
      </c>
      <c r="U653">
        <f>(Table2[[#This Row],[Close Price]]-Table2[[#This Row],[200D EMA]])/Table2[[#This Row],[200D EMA]]</f>
        <v>1.4712035237950951E-3</v>
      </c>
      <c r="V653">
        <v>1.0109897667094401</v>
      </c>
      <c r="W653">
        <v>944</v>
      </c>
      <c r="X653">
        <v>964</v>
      </c>
      <c r="Y653">
        <v>932.55</v>
      </c>
      <c r="Z653">
        <v>964</v>
      </c>
      <c r="AA653">
        <v>812.55</v>
      </c>
      <c r="AB653">
        <v>990.95</v>
      </c>
      <c r="AC653">
        <f>(Table2[[#This Row],[Close Price]]/Table2[[#This Row],[Day Low]])-1</f>
        <v>3.3898305084745228E-3</v>
      </c>
      <c r="AD653">
        <f>(Table2[[#This Row],[Day High]]/Table2[[#This Row],[Close Price]])-1</f>
        <v>1.7736486486486402E-2</v>
      </c>
      <c r="AE653">
        <f>(Table2[[#This Row],[Close Price]]/Table2[[#This Row],[Current Week Low]])-1</f>
        <v>1.5709613425553659E-2</v>
      </c>
      <c r="AF653">
        <f>(Table2[[#This Row],[Current Week High]]/Table2[[#This Row],[Close Price]])-1</f>
        <v>1.7736486486486402E-2</v>
      </c>
      <c r="AG653">
        <f>(Table2[[#This Row],[Close Price]]/Table2[[#This Row],[Current Month Low]])-1</f>
        <v>0.16571287920743361</v>
      </c>
      <c r="AH653">
        <f>(Table2[[#This Row],[Current Month High]]/Table2[[#This Row],[Close Price]])-1</f>
        <v>4.6188766891891886E-2</v>
      </c>
      <c r="AI653">
        <v>39.141680743243199</v>
      </c>
      <c r="AJ653">
        <v>21.1175756025829</v>
      </c>
      <c r="AK653" t="str">
        <f>IF(AND(Table2[[#This Row],[20D EMA]]&gt;Table2[[#This Row],[50D EMA]],Table2[[#This Row],[50D EMA]]&gt;Table2[[#This Row],[200D EMA]]),"Uptrend","Downtrend/NoTrend")</f>
        <v>Downtrend/NoTrend</v>
      </c>
      <c r="AL653">
        <v>0.02</v>
      </c>
      <c r="AM653" t="s">
        <v>3033</v>
      </c>
      <c r="AN653">
        <v>4.01</v>
      </c>
      <c r="AO653" t="s">
        <v>3033</v>
      </c>
      <c r="AP653">
        <v>7.5408256298470002E-3</v>
      </c>
      <c r="AQ653">
        <f>(Table2[[#This Row],[Sharpe Ratio]]-AVERAGE(Table2[Sharpe Ratio]))/_xlfn.STDEV.P(Table2[Sharpe Ratio])</f>
        <v>-0.56192192670544139</v>
      </c>
      <c r="AR6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3">
        <f>_xlfn.RANK.AVG(Table2[[#This Row],[1Y Return vs Nifty Z-Score]],Table2[1Y Return vs Nifty Z-Score])</f>
        <v>671</v>
      </c>
      <c r="AT653">
        <f>_xlfn.RANK.AVG(Table2[[#This Row],[6M Return vs Nifty Z-Score]],Table2[6M Return vs Nifty Z-Score])</f>
        <v>671</v>
      </c>
      <c r="AU653">
        <f>_xlfn.RANK.AVG(Table2[[#This Row],[Sharpe Ratio Z-Score]],Table2[Sharpe Ratio Z-Score])</f>
        <v>490</v>
      </c>
      <c r="AV653">
        <f>(Table2[[#This Row],[Rank 1Y]]+Table2[[#This Row],[Rank 6M]]+Table2[[#This Row],[Rank Sharpe]])/3</f>
        <v>610.66666666666663</v>
      </c>
    </row>
    <row r="654" spans="1:48" x14ac:dyDescent="0.3">
      <c r="A654" t="s">
        <v>1117</v>
      </c>
      <c r="B654" t="s">
        <v>1118</v>
      </c>
      <c r="C654" t="s">
        <v>2989</v>
      </c>
      <c r="D654" t="s">
        <v>21</v>
      </c>
      <c r="E654">
        <v>10559.4613691</v>
      </c>
      <c r="F654">
        <v>1645</v>
      </c>
      <c r="G654">
        <v>-25.071045312162401</v>
      </c>
      <c r="H654">
        <f>(Table2[[#This Row],[1Y Return vs Nifty]]-AVERAGE(Table2[1Y Return vs Nifty]))/_xlfn.STDEV.P(Table2[1Y Return vs Nifty])</f>
        <v>-0.82939181681035767</v>
      </c>
      <c r="I654">
        <v>13.757065999929999</v>
      </c>
      <c r="J654">
        <f>(Table2[[#This Row],[1M Return vs Nifty]]-AVERAGE(Table2[1M Return vs Nifty]))/_xlfn.STDEV.P(Table2[1M Return vs Nifty])</f>
        <v>1.0688688359789058</v>
      </c>
      <c r="K654">
        <v>-8.1380336639711501</v>
      </c>
      <c r="L654">
        <f>(Table2[[#This Row],[6M Return vs Nifty]]-AVERAGE(Table2[6M Return vs Nifty]))/_xlfn.STDEV.P(Table2[6M Return vs Nifty])</f>
        <v>-0.62852413638626103</v>
      </c>
      <c r="M654">
        <v>5.61757924947156</v>
      </c>
      <c r="N654">
        <f>(Table2[[#This Row],[1W Return vs Nifty]]-AVERAGE(Table2[1W Return vs Nifty]))/_xlfn.STDEV.P(Table2[1W Return vs Nifty])</f>
        <v>1.5716378930260573</v>
      </c>
      <c r="O654">
        <v>1553.5</v>
      </c>
      <c r="P654">
        <v>1527.68593996652</v>
      </c>
      <c r="Q654">
        <v>1535.2997380638001</v>
      </c>
      <c r="R654">
        <v>67.882402612827406</v>
      </c>
      <c r="S654">
        <f>(Table2[[#This Row],[Close Price]]-Table2[[#This Row],[20D EMA]])/Table2[[#This Row],[20D EMA]]</f>
        <v>5.8899259736079818E-2</v>
      </c>
      <c r="T654">
        <f>(Table2[[#This Row],[Close Price]]-Table2[[#This Row],[50D EMA]])/Table2[[#This Row],[50D EMA]]</f>
        <v>7.6792000871626145E-2</v>
      </c>
      <c r="U654">
        <f>(Table2[[#This Row],[Close Price]]-Table2[[#This Row],[200D EMA]])/Table2[[#This Row],[200D EMA]]</f>
        <v>7.1452016317377423E-2</v>
      </c>
      <c r="V654">
        <v>3.2712149643042698</v>
      </c>
      <c r="W654">
        <v>1632.7</v>
      </c>
      <c r="X654">
        <v>1681.45</v>
      </c>
      <c r="Y654">
        <v>1510.25</v>
      </c>
      <c r="Z654">
        <v>1798.7</v>
      </c>
      <c r="AA654">
        <v>1386.05</v>
      </c>
      <c r="AB654">
        <v>1798.7</v>
      </c>
      <c r="AC654">
        <f>(Table2[[#This Row],[Close Price]]/Table2[[#This Row],[Day Low]])-1</f>
        <v>7.5335334109143393E-3</v>
      </c>
      <c r="AD654">
        <f>(Table2[[#This Row],[Day High]]/Table2[[#This Row],[Close Price]])-1</f>
        <v>2.2158054711246322E-2</v>
      </c>
      <c r="AE654">
        <f>(Table2[[#This Row],[Close Price]]/Table2[[#This Row],[Current Week Low]])-1</f>
        <v>8.9223638470451894E-2</v>
      </c>
      <c r="AF654">
        <f>(Table2[[#This Row],[Current Week High]]/Table2[[#This Row],[Close Price]])-1</f>
        <v>9.3434650455927137E-2</v>
      </c>
      <c r="AG654">
        <f>(Table2[[#This Row],[Close Price]]/Table2[[#This Row],[Current Month Low]])-1</f>
        <v>0.18682587208253665</v>
      </c>
      <c r="AH654">
        <f>(Table2[[#This Row],[Current Month High]]/Table2[[#This Row],[Close Price]])-1</f>
        <v>9.3434650455927137E-2</v>
      </c>
      <c r="AI654">
        <v>9.3434650455927102</v>
      </c>
      <c r="AJ654">
        <v>18.682587208253601</v>
      </c>
      <c r="AK654" t="str">
        <f>IF(AND(Table2[[#This Row],[20D EMA]]&gt;Table2[[#This Row],[50D EMA]],Table2[[#This Row],[50D EMA]]&gt;Table2[[#This Row],[200D EMA]]),"Uptrend","Downtrend/NoTrend")</f>
        <v>Downtrend/NoTrend</v>
      </c>
      <c r="AL654">
        <v>0.02</v>
      </c>
      <c r="AM654" t="s">
        <v>3033</v>
      </c>
      <c r="AN654">
        <v>10.039999999999999</v>
      </c>
      <c r="AO654" t="s">
        <v>3033</v>
      </c>
      <c r="AP654">
        <v>-7.8764627484948002E-2</v>
      </c>
      <c r="AQ654">
        <f>(Table2[[#This Row],[Sharpe Ratio]]-AVERAGE(Table2[Sharpe Ratio]))/_xlfn.STDEV.P(Table2[Sharpe Ratio])</f>
        <v>-1.5389993124788575</v>
      </c>
      <c r="AR6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4">
        <f>_xlfn.RANK.AVG(Table2[[#This Row],[1Y Return vs Nifty Z-Score]],Table2[1Y Return vs Nifty Z-Score])</f>
        <v>637</v>
      </c>
      <c r="AT654">
        <f>_xlfn.RANK.AVG(Table2[[#This Row],[6M Return vs Nifty Z-Score]],Table2[6M Return vs Nifty Z-Score])</f>
        <v>518</v>
      </c>
      <c r="AU654">
        <f>_xlfn.RANK.AVG(Table2[[#This Row],[Sharpe Ratio Z-Score]],Table2[Sharpe Ratio Z-Score])</f>
        <v>677</v>
      </c>
      <c r="AV654">
        <f>(Table2[[#This Row],[Rank 1Y]]+Table2[[#This Row],[Rank 6M]]+Table2[[#This Row],[Rank Sharpe]])/3</f>
        <v>610.66666666666663</v>
      </c>
    </row>
    <row r="655" spans="1:48" x14ac:dyDescent="0.3">
      <c r="A655" t="s">
        <v>22</v>
      </c>
      <c r="B655" t="s">
        <v>23</v>
      </c>
      <c r="C655" t="s">
        <v>2988</v>
      </c>
      <c r="D655" t="s">
        <v>24</v>
      </c>
      <c r="E655">
        <v>1302016.01015277</v>
      </c>
      <c r="F655">
        <v>1701.5</v>
      </c>
      <c r="G655">
        <v>-23.668453456960801</v>
      </c>
      <c r="H655">
        <f>(Table2[[#This Row],[1Y Return vs Nifty]]-AVERAGE(Table2[1Y Return vs Nifty]))/_xlfn.STDEV.P(Table2[1Y Return vs Nifty])</f>
        <v>-0.81275691490897595</v>
      </c>
      <c r="I655">
        <v>8.3625270977576101</v>
      </c>
      <c r="J655">
        <f>(Table2[[#This Row],[1M Return vs Nifty]]-AVERAGE(Table2[1M Return vs Nifty]))/_xlfn.STDEV.P(Table2[1M Return vs Nifty])</f>
        <v>0.54858123221671207</v>
      </c>
      <c r="K655">
        <v>-10.1890713687401</v>
      </c>
      <c r="L655">
        <f>(Table2[[#This Row],[6M Return vs Nifty]]-AVERAGE(Table2[6M Return vs Nifty]))/_xlfn.STDEV.P(Table2[6M Return vs Nifty])</f>
        <v>-0.69073460430407463</v>
      </c>
      <c r="M655">
        <v>4.7254982452129504</v>
      </c>
      <c r="N655">
        <f>(Table2[[#This Row],[1W Return vs Nifty]]-AVERAGE(Table2[1W Return vs Nifty]))/_xlfn.STDEV.P(Table2[1W Return vs Nifty])</f>
        <v>1.3751532655025045</v>
      </c>
      <c r="O655">
        <v>1608.58</v>
      </c>
      <c r="P655">
        <v>1553.2822810346599</v>
      </c>
      <c r="Q655">
        <v>1535.44895988351</v>
      </c>
      <c r="R655">
        <v>85.685308310384201</v>
      </c>
      <c r="S655">
        <f>(Table2[[#This Row],[Close Price]]-Table2[[#This Row],[20D EMA]])/Table2[[#This Row],[20D EMA]]</f>
        <v>5.7765233933034149E-2</v>
      </c>
      <c r="T655">
        <f>(Table2[[#This Row],[Close Price]]-Table2[[#This Row],[50D EMA]])/Table2[[#This Row],[50D EMA]]</f>
        <v>9.5422268556756118E-2</v>
      </c>
      <c r="U655">
        <f>(Table2[[#This Row],[Close Price]]-Table2[[#This Row],[200D EMA]])/Table2[[#This Row],[200D EMA]]</f>
        <v>0.10814494291564583</v>
      </c>
      <c r="V655">
        <v>1.1395556285291</v>
      </c>
      <c r="W655">
        <v>1691.1</v>
      </c>
      <c r="X655">
        <v>1710.9</v>
      </c>
      <c r="Y655">
        <v>1645.75</v>
      </c>
      <c r="Z655">
        <v>1716.95</v>
      </c>
      <c r="AA655">
        <v>1454</v>
      </c>
      <c r="AB655">
        <v>1716.95</v>
      </c>
      <c r="AC655">
        <f>(Table2[[#This Row],[Close Price]]/Table2[[#This Row],[Day Low]])-1</f>
        <v>6.149843297262203E-3</v>
      </c>
      <c r="AD655">
        <f>(Table2[[#This Row],[Day High]]/Table2[[#This Row],[Close Price]])-1</f>
        <v>5.5245371730825443E-3</v>
      </c>
      <c r="AE655">
        <f>(Table2[[#This Row],[Close Price]]/Table2[[#This Row],[Current Week Low]])-1</f>
        <v>3.3875132918122386E-2</v>
      </c>
      <c r="AF655">
        <f>(Table2[[#This Row],[Current Week High]]/Table2[[#This Row],[Close Price]])-1</f>
        <v>9.0802233323539205E-3</v>
      </c>
      <c r="AG655">
        <f>(Table2[[#This Row],[Close Price]]/Table2[[#This Row],[Current Month Low]])-1</f>
        <v>0.170220082530949</v>
      </c>
      <c r="AH655">
        <f>(Table2[[#This Row],[Current Month High]]/Table2[[#This Row],[Close Price]])-1</f>
        <v>9.0802233323539205E-3</v>
      </c>
      <c r="AI655">
        <v>3.2912136350279102</v>
      </c>
      <c r="AJ655">
        <v>24.784569689413601</v>
      </c>
      <c r="AK655" t="str">
        <f>IF(AND(Table2[[#This Row],[20D EMA]]&gt;Table2[[#This Row],[50D EMA]],Table2[[#This Row],[50D EMA]]&gt;Table2[[#This Row],[200D EMA]]),"Uptrend","Downtrend/NoTrend")</f>
        <v>Uptrend</v>
      </c>
      <c r="AL655">
        <v>0.01</v>
      </c>
      <c r="AM655" t="s">
        <v>3033</v>
      </c>
      <c r="AN655">
        <v>8.15</v>
      </c>
      <c r="AO655" t="s">
        <v>3033</v>
      </c>
      <c r="AP655">
        <v>-6.6035987296124005E-2</v>
      </c>
      <c r="AQ655">
        <f>(Table2[[#This Row],[Sharpe Ratio]]-AVERAGE(Table2[Sharpe Ratio]))/_xlfn.STDEV.P(Table2[Sharpe Ratio])</f>
        <v>-1.3948964078384716</v>
      </c>
      <c r="AR6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-0.9746534293323057</v>
      </c>
      <c r="AS655">
        <f>_xlfn.RANK.AVG(Table2[[#This Row],[1Y Return vs Nifty Z-Score]],Table2[1Y Return vs Nifty Z-Score])</f>
        <v>630</v>
      </c>
      <c r="AT655">
        <f>_xlfn.RANK.AVG(Table2[[#This Row],[6M Return vs Nifty Z-Score]],Table2[6M Return vs Nifty Z-Score])</f>
        <v>540</v>
      </c>
      <c r="AU655">
        <f>_xlfn.RANK.AVG(Table2[[#This Row],[Sharpe Ratio Z-Score]],Table2[Sharpe Ratio Z-Score])</f>
        <v>664</v>
      </c>
      <c r="AV655">
        <f>(Table2[[#This Row],[Rank 1Y]]+Table2[[#This Row],[Rank 6M]]+Table2[[#This Row],[Rank Sharpe]])/3</f>
        <v>611.33333333333337</v>
      </c>
    </row>
    <row r="656" spans="1:48" x14ac:dyDescent="0.3">
      <c r="A656" t="s">
        <v>1187</v>
      </c>
      <c r="B656" t="s">
        <v>1188</v>
      </c>
      <c r="C656" t="s">
        <v>3002</v>
      </c>
      <c r="D656" t="s">
        <v>533</v>
      </c>
      <c r="E656">
        <v>9466.7733315200003</v>
      </c>
      <c r="F656">
        <v>2759.1</v>
      </c>
      <c r="G656">
        <v>-25.629040714545098</v>
      </c>
      <c r="H656">
        <f>(Table2[[#This Row],[1Y Return vs Nifty]]-AVERAGE(Table2[1Y Return vs Nifty]))/_xlfn.STDEV.P(Table2[1Y Return vs Nifty])</f>
        <v>-0.8360097069297352</v>
      </c>
      <c r="I656">
        <v>3.3758562947827602</v>
      </c>
      <c r="J656">
        <f>(Table2[[#This Row],[1M Return vs Nifty]]-AVERAGE(Table2[1M Return vs Nifty]))/_xlfn.STDEV.P(Table2[1M Return vs Nifty])</f>
        <v>6.7631321597684285E-2</v>
      </c>
      <c r="K656">
        <v>-7.6230738123239501</v>
      </c>
      <c r="L656">
        <f>(Table2[[#This Row],[6M Return vs Nifty]]-AVERAGE(Table2[6M Return vs Nifty]))/_xlfn.STDEV.P(Table2[6M Return vs Nifty])</f>
        <v>-0.61290477782675112</v>
      </c>
      <c r="M656">
        <v>0.206216495903324</v>
      </c>
      <c r="N656">
        <f>(Table2[[#This Row],[1W Return vs Nifty]]-AVERAGE(Table2[1W Return vs Nifty]))/_xlfn.STDEV.P(Table2[1W Return vs Nifty])</f>
        <v>0.37976227864356427</v>
      </c>
      <c r="O656">
        <v>2631.95</v>
      </c>
      <c r="P656">
        <v>2580.9897917963999</v>
      </c>
      <c r="Q656">
        <v>2600.0967111832401</v>
      </c>
      <c r="R656">
        <v>59.8249784822913</v>
      </c>
      <c r="S656">
        <f>(Table2[[#This Row],[Close Price]]-Table2[[#This Row],[20D EMA]])/Table2[[#This Row],[20D EMA]]</f>
        <v>4.8310188263454894E-2</v>
      </c>
      <c r="T656">
        <f>(Table2[[#This Row],[Close Price]]-Table2[[#This Row],[50D EMA]])/Table2[[#This Row],[50D EMA]]</f>
        <v>6.9008489986949209E-2</v>
      </c>
      <c r="U656">
        <f>(Table2[[#This Row],[Close Price]]-Table2[[#This Row],[200D EMA]])/Table2[[#This Row],[200D EMA]]</f>
        <v>6.1152836405227902E-2</v>
      </c>
      <c r="V656">
        <v>0.73454747713319901</v>
      </c>
      <c r="W656">
        <v>2675</v>
      </c>
      <c r="X656">
        <v>2772.75</v>
      </c>
      <c r="Y656">
        <v>2656.3</v>
      </c>
      <c r="Z656">
        <v>2772.75</v>
      </c>
      <c r="AA656">
        <v>2351.5500000000002</v>
      </c>
      <c r="AB656">
        <v>2772.75</v>
      </c>
      <c r="AC656">
        <f>(Table2[[#This Row],[Close Price]]/Table2[[#This Row],[Day Low]])-1</f>
        <v>3.143925233644862E-2</v>
      </c>
      <c r="AD656">
        <f>(Table2[[#This Row],[Day High]]/Table2[[#This Row],[Close Price]])-1</f>
        <v>4.9472654126345716E-3</v>
      </c>
      <c r="AE656">
        <f>(Table2[[#This Row],[Close Price]]/Table2[[#This Row],[Current Week Low]])-1</f>
        <v>3.8700447991567133E-2</v>
      </c>
      <c r="AF656">
        <f>(Table2[[#This Row],[Current Week High]]/Table2[[#This Row],[Close Price]])-1</f>
        <v>4.9472654126345716E-3</v>
      </c>
      <c r="AG656">
        <f>(Table2[[#This Row],[Close Price]]/Table2[[#This Row],[Current Month Low]])-1</f>
        <v>0.17331122025897794</v>
      </c>
      <c r="AH656">
        <f>(Table2[[#This Row],[Current Month High]]/Table2[[#This Row],[Close Price]])-1</f>
        <v>4.9472654126345716E-3</v>
      </c>
      <c r="AI656">
        <v>7.7887717009169597</v>
      </c>
      <c r="AJ656">
        <v>22.7903871829105</v>
      </c>
      <c r="AK656" t="str">
        <f>IF(AND(Table2[[#This Row],[20D EMA]]&gt;Table2[[#This Row],[50D EMA]],Table2[[#This Row],[50D EMA]]&gt;Table2[[#This Row],[200D EMA]]),"Uptrend","Downtrend/NoTrend")</f>
        <v>Downtrend/NoTrend</v>
      </c>
      <c r="AL656">
        <v>0.04</v>
      </c>
      <c r="AM656" t="s">
        <v>3033</v>
      </c>
      <c r="AN656">
        <v>7.33</v>
      </c>
      <c r="AO656" t="s">
        <v>3033</v>
      </c>
      <c r="AP656">
        <v>-9.1427044226163004E-2</v>
      </c>
      <c r="AQ656">
        <f>(Table2[[#This Row],[Sharpe Ratio]]-AVERAGE(Table2[Sharpe Ratio]))/_xlfn.STDEV.P(Table2[Sharpe Ratio])</f>
        <v>-1.6823524912243957</v>
      </c>
      <c r="AR6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6">
        <f>_xlfn.RANK.AVG(Table2[[#This Row],[1Y Return vs Nifty Z-Score]],Table2[1Y Return vs Nifty Z-Score])</f>
        <v>641</v>
      </c>
      <c r="AT656">
        <f>_xlfn.RANK.AVG(Table2[[#This Row],[6M Return vs Nifty Z-Score]],Table2[6M Return vs Nifty Z-Score])</f>
        <v>511</v>
      </c>
      <c r="AU656">
        <f>_xlfn.RANK.AVG(Table2[[#This Row],[Sharpe Ratio Z-Score]],Table2[Sharpe Ratio Z-Score])</f>
        <v>690</v>
      </c>
      <c r="AV656">
        <f>(Table2[[#This Row],[Rank 1Y]]+Table2[[#This Row],[Rank 6M]]+Table2[[#This Row],[Rank Sharpe]])/3</f>
        <v>614</v>
      </c>
    </row>
    <row r="657" spans="1:48" x14ac:dyDescent="0.3">
      <c r="A657" t="s">
        <v>697</v>
      </c>
      <c r="B657" t="s">
        <v>698</v>
      </c>
      <c r="C657" t="s">
        <v>2994</v>
      </c>
      <c r="D657" t="s">
        <v>62</v>
      </c>
      <c r="E657">
        <v>23042.296827179998</v>
      </c>
      <c r="F657">
        <v>427.45</v>
      </c>
      <c r="G657">
        <v>-9.6043140175558399</v>
      </c>
      <c r="H657">
        <f>(Table2[[#This Row],[1Y Return vs Nifty]]-AVERAGE(Table2[1Y Return vs Nifty]))/_xlfn.STDEV.P(Table2[1Y Return vs Nifty])</f>
        <v>-0.64595459174260661</v>
      </c>
      <c r="I657">
        <v>-7.1978572698381402</v>
      </c>
      <c r="J657">
        <f>(Table2[[#This Row],[1M Return vs Nifty]]-AVERAGE(Table2[1M Return vs Nifty]))/_xlfn.STDEV.P(Table2[1M Return vs Nifty])</f>
        <v>-0.95217263072695291</v>
      </c>
      <c r="K657">
        <v>-13.158528631199699</v>
      </c>
      <c r="L657">
        <f>(Table2[[#This Row],[6M Return vs Nifty]]-AVERAGE(Table2[6M Return vs Nifty]))/_xlfn.STDEV.P(Table2[6M Return vs Nifty])</f>
        <v>-0.78080185432587368</v>
      </c>
      <c r="M657">
        <v>-2.7821583675139601</v>
      </c>
      <c r="N657">
        <f>(Table2[[#This Row],[1W Return vs Nifty]]-AVERAGE(Table2[1W Return vs Nifty]))/_xlfn.STDEV.P(Table2[1W Return vs Nifty])</f>
        <v>-0.27843996883874561</v>
      </c>
      <c r="O657">
        <v>432.4</v>
      </c>
      <c r="P657">
        <v>431.365007076832</v>
      </c>
      <c r="Q657">
        <v>411.39309493810202</v>
      </c>
      <c r="R657">
        <v>41.137708985858197</v>
      </c>
      <c r="S657">
        <f>(Table2[[#This Row],[Close Price]]-Table2[[#This Row],[20D EMA]])/Table2[[#This Row],[20D EMA]]</f>
        <v>-1.1447733580018476E-2</v>
      </c>
      <c r="T657">
        <f>(Table2[[#This Row],[Close Price]]-Table2[[#This Row],[50D EMA]])/Table2[[#This Row],[50D EMA]]</f>
        <v>-9.075856902167995E-3</v>
      </c>
      <c r="U657">
        <f>(Table2[[#This Row],[Close Price]]-Table2[[#This Row],[200D EMA]])/Table2[[#This Row],[200D EMA]]</f>
        <v>3.9030565314456429E-2</v>
      </c>
      <c r="V657">
        <v>0.50081807438600801</v>
      </c>
      <c r="W657">
        <v>423.9</v>
      </c>
      <c r="X657">
        <v>433.9</v>
      </c>
      <c r="Y657">
        <v>423.15</v>
      </c>
      <c r="Z657">
        <v>433.9</v>
      </c>
      <c r="AA657">
        <v>385.45</v>
      </c>
      <c r="AB657">
        <v>447.35</v>
      </c>
      <c r="AC657">
        <f>(Table2[[#This Row],[Close Price]]/Table2[[#This Row],[Day Low]])-1</f>
        <v>8.3746166548714918E-3</v>
      </c>
      <c r="AD657">
        <f>(Table2[[#This Row],[Day High]]/Table2[[#This Row],[Close Price]])-1</f>
        <v>1.5089484150192956E-2</v>
      </c>
      <c r="AE657">
        <f>(Table2[[#This Row],[Close Price]]/Table2[[#This Row],[Current Week Low]])-1</f>
        <v>1.0161881129623129E-2</v>
      </c>
      <c r="AF657">
        <f>(Table2[[#This Row],[Current Week High]]/Table2[[#This Row],[Close Price]])-1</f>
        <v>1.5089484150192956E-2</v>
      </c>
      <c r="AG657">
        <f>(Table2[[#This Row],[Close Price]]/Table2[[#This Row],[Current Month Low]])-1</f>
        <v>0.1089635490984564</v>
      </c>
      <c r="AH657">
        <f>(Table2[[#This Row],[Current Month High]]/Table2[[#This Row],[Close Price]])-1</f>
        <v>4.6555152649432774E-2</v>
      </c>
      <c r="AI657">
        <v>10.188326120014001</v>
      </c>
      <c r="AJ657">
        <v>30.260551577022699</v>
      </c>
      <c r="AK657" t="str">
        <f>IF(AND(Table2[[#This Row],[20D EMA]]&gt;Table2[[#This Row],[50D EMA]],Table2[[#This Row],[50D EMA]]&gt;Table2[[#This Row],[200D EMA]]),"Uptrend","Downtrend/NoTrend")</f>
        <v>Uptrend</v>
      </c>
      <c r="AL657">
        <v>-0.04</v>
      </c>
      <c r="AM657" t="s">
        <v>3034</v>
      </c>
      <c r="AN657">
        <v>-2.35</v>
      </c>
      <c r="AO657" t="s">
        <v>3034</v>
      </c>
      <c r="AP657">
        <v>-0.112727527805533</v>
      </c>
      <c r="AQ657">
        <f>(Table2[[#This Row],[Sharpe Ratio]]-AVERAGE(Table2[Sharpe Ratio]))/_xlfn.STDEV.P(Table2[Sharpe Ratio])</f>
        <v>-1.9234985609143149</v>
      </c>
      <c r="AR6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-4.5808676065484937</v>
      </c>
      <c r="AS657">
        <f>_xlfn.RANK.AVG(Table2[[#This Row],[1Y Return vs Nifty Z-Score]],Table2[1Y Return vs Nifty Z-Score])</f>
        <v>554</v>
      </c>
      <c r="AT657">
        <f>_xlfn.RANK.AVG(Table2[[#This Row],[6M Return vs Nifty Z-Score]],Table2[6M Return vs Nifty Z-Score])</f>
        <v>574</v>
      </c>
      <c r="AU657">
        <f>_xlfn.RANK.AVG(Table2[[#This Row],[Sharpe Ratio Z-Score]],Table2[Sharpe Ratio Z-Score])</f>
        <v>715</v>
      </c>
      <c r="AV657">
        <f>(Table2[[#This Row],[Rank 1Y]]+Table2[[#This Row],[Rank 6M]]+Table2[[#This Row],[Rank Sharpe]])/3</f>
        <v>614.33333333333337</v>
      </c>
    </row>
    <row r="658" spans="1:48" x14ac:dyDescent="0.3">
      <c r="A658" t="s">
        <v>853</v>
      </c>
      <c r="B658" t="s">
        <v>854</v>
      </c>
      <c r="C658" t="s">
        <v>2986</v>
      </c>
      <c r="D658" t="s">
        <v>182</v>
      </c>
      <c r="E658">
        <v>16996.867702</v>
      </c>
      <c r="F658">
        <v>297.35000000000002</v>
      </c>
      <c r="G658">
        <v>-27.8518443015716</v>
      </c>
      <c r="H658">
        <f>(Table2[[#This Row],[1Y Return vs Nifty]]-AVERAGE(Table2[1Y Return vs Nifty]))/_xlfn.STDEV.P(Table2[1Y Return vs Nifty])</f>
        <v>-0.86237241499701578</v>
      </c>
      <c r="I658">
        <v>-2.3521603586724402</v>
      </c>
      <c r="J658">
        <f>(Table2[[#This Row],[1M Return vs Nifty]]-AVERAGE(Table2[1M Return vs Nifty]))/_xlfn.STDEV.P(Table2[1M Return vs Nifty])</f>
        <v>-0.48481924238583024</v>
      </c>
      <c r="K658">
        <v>-11.3045306734634</v>
      </c>
      <c r="L658">
        <f>(Table2[[#This Row],[6M Return vs Nifty]]-AVERAGE(Table2[6M Return vs Nifty]))/_xlfn.STDEV.P(Table2[6M Return vs Nifty])</f>
        <v>-0.72456784156186205</v>
      </c>
      <c r="M658">
        <v>-2.8752756070469001</v>
      </c>
      <c r="N658">
        <f>(Table2[[#This Row],[1W Return vs Nifty]]-AVERAGE(Table2[1W Return vs Nifty]))/_xlfn.STDEV.P(Table2[1W Return vs Nifty])</f>
        <v>-0.29894943607132807</v>
      </c>
      <c r="O658">
        <v>298.64999999999998</v>
      </c>
      <c r="P658">
        <v>306.16617186612802</v>
      </c>
      <c r="Q658">
        <v>312.08725384805302</v>
      </c>
      <c r="R658">
        <v>54.485965921800201</v>
      </c>
      <c r="S658">
        <f>(Table2[[#This Row],[Close Price]]-Table2[[#This Row],[20D EMA]])/Table2[[#This Row],[20D EMA]]</f>
        <v>-4.3529214799931512E-3</v>
      </c>
      <c r="T658">
        <f>(Table2[[#This Row],[Close Price]]-Table2[[#This Row],[50D EMA]])/Table2[[#This Row],[50D EMA]]</f>
        <v>-2.8795381973103471E-2</v>
      </c>
      <c r="U658">
        <f>(Table2[[#This Row],[Close Price]]-Table2[[#This Row],[200D EMA]])/Table2[[#This Row],[200D EMA]]</f>
        <v>-4.7221581997796608E-2</v>
      </c>
      <c r="V658">
        <v>0.50895587067316295</v>
      </c>
      <c r="W658">
        <v>297</v>
      </c>
      <c r="X658">
        <v>302.89999999999998</v>
      </c>
      <c r="Y658">
        <v>297</v>
      </c>
      <c r="Z658">
        <v>308.7</v>
      </c>
      <c r="AA658">
        <v>260.05</v>
      </c>
      <c r="AB658">
        <v>311.3</v>
      </c>
      <c r="AC658">
        <f>(Table2[[#This Row],[Close Price]]/Table2[[#This Row],[Day Low]])-1</f>
        <v>1.1784511784511675E-3</v>
      </c>
      <c r="AD658">
        <f>(Table2[[#This Row],[Day High]]/Table2[[#This Row],[Close Price]])-1</f>
        <v>1.8664873045232788E-2</v>
      </c>
      <c r="AE658">
        <f>(Table2[[#This Row],[Close Price]]/Table2[[#This Row],[Current Week Low]])-1</f>
        <v>1.1784511784511675E-3</v>
      </c>
      <c r="AF658">
        <f>(Table2[[#This Row],[Current Week High]]/Table2[[#This Row],[Close Price]])-1</f>
        <v>3.8170506137548132E-2</v>
      </c>
      <c r="AG658">
        <f>(Table2[[#This Row],[Close Price]]/Table2[[#This Row],[Current Month Low]])-1</f>
        <v>0.1434339550086523</v>
      </c>
      <c r="AH658">
        <f>(Table2[[#This Row],[Current Month High]]/Table2[[#This Row],[Close Price]])-1</f>
        <v>4.6914410627207026E-2</v>
      </c>
      <c r="AI658">
        <v>36.791659660332897</v>
      </c>
      <c r="AJ658">
        <v>16.836935166994099</v>
      </c>
      <c r="AK658" t="str">
        <f>IF(AND(Table2[[#This Row],[20D EMA]]&gt;Table2[[#This Row],[50D EMA]],Table2[[#This Row],[50D EMA]]&gt;Table2[[#This Row],[200D EMA]]),"Uptrend","Downtrend/NoTrend")</f>
        <v>Downtrend/NoTrend</v>
      </c>
      <c r="AL658">
        <v>-0.21</v>
      </c>
      <c r="AM658" t="s">
        <v>3034</v>
      </c>
      <c r="AN658">
        <v>5.31</v>
      </c>
      <c r="AO658" t="s">
        <v>3033</v>
      </c>
      <c r="AP658">
        <v>-5.4543152025408999E-2</v>
      </c>
      <c r="AQ658">
        <f>(Table2[[#This Row],[Sharpe Ratio]]-AVERAGE(Table2[Sharpe Ratio]))/_xlfn.STDEV.P(Table2[Sharpe Ratio])</f>
        <v>-1.2647842418493944</v>
      </c>
      <c r="AR6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8">
        <f>_xlfn.RANK.AVG(Table2[[#This Row],[1Y Return vs Nifty Z-Score]],Table2[1Y Return vs Nifty Z-Score])</f>
        <v>646</v>
      </c>
      <c r="AT658">
        <f>_xlfn.RANK.AVG(Table2[[#This Row],[6M Return vs Nifty Z-Score]],Table2[6M Return vs Nifty Z-Score])</f>
        <v>556</v>
      </c>
      <c r="AU658">
        <f>_xlfn.RANK.AVG(Table2[[#This Row],[Sharpe Ratio Z-Score]],Table2[Sharpe Ratio Z-Score])</f>
        <v>645</v>
      </c>
      <c r="AV658">
        <f>(Table2[[#This Row],[Rank 1Y]]+Table2[[#This Row],[Rank 6M]]+Table2[[#This Row],[Rank Sharpe]])/3</f>
        <v>615.66666666666663</v>
      </c>
    </row>
    <row r="659" spans="1:48" x14ac:dyDescent="0.3">
      <c r="A659" t="s">
        <v>1320</v>
      </c>
      <c r="B659" t="s">
        <v>1321</v>
      </c>
      <c r="C659" t="s">
        <v>2997</v>
      </c>
      <c r="D659" t="s">
        <v>379</v>
      </c>
      <c r="E659">
        <v>8019.5903568000003</v>
      </c>
      <c r="F659">
        <v>183.68</v>
      </c>
      <c r="G659">
        <v>-36.317651598197997</v>
      </c>
      <c r="H659">
        <f>(Table2[[#This Row],[1Y Return vs Nifty]]-AVERAGE(Table2[1Y Return vs Nifty]))/_xlfn.STDEV.P(Table2[1Y Return vs Nifty])</f>
        <v>-0.9627778703496277</v>
      </c>
      <c r="I659">
        <v>-1.8064297856276399</v>
      </c>
      <c r="J659">
        <f>(Table2[[#This Row],[1M Return vs Nifty]]-AVERAGE(Table2[1M Return vs Nifty]))/_xlfn.STDEV.P(Table2[1M Return vs Nifty])</f>
        <v>-0.43218511418723554</v>
      </c>
      <c r="K659">
        <v>-20.165021158966098</v>
      </c>
      <c r="L659">
        <f>(Table2[[#This Row],[6M Return vs Nifty]]-AVERAGE(Table2[6M Return vs Nifty]))/_xlfn.STDEV.P(Table2[6M Return vs Nifty])</f>
        <v>-0.99331729351138331</v>
      </c>
      <c r="M659">
        <v>2.2650538833338301</v>
      </c>
      <c r="N659">
        <f>(Table2[[#This Row],[1W Return vs Nifty]]-AVERAGE(Table2[1W Return vs Nifty]))/_xlfn.STDEV.P(Table2[1W Return vs Nifty])</f>
        <v>0.83322995172449044</v>
      </c>
      <c r="O659">
        <v>176.78</v>
      </c>
      <c r="P659">
        <v>174.53067744225899</v>
      </c>
      <c r="Q659">
        <v>191.74918003295301</v>
      </c>
      <c r="R659">
        <v>61.945403237458102</v>
      </c>
      <c r="S659">
        <f>(Table2[[#This Row],[Close Price]]-Table2[[#This Row],[20D EMA]])/Table2[[#This Row],[20D EMA]]</f>
        <v>3.9031564656635397E-2</v>
      </c>
      <c r="T659">
        <f>(Table2[[#This Row],[Close Price]]-Table2[[#This Row],[50D EMA]])/Table2[[#This Row],[50D EMA]]</f>
        <v>5.2422431929011103E-2</v>
      </c>
      <c r="U659">
        <f>(Table2[[#This Row],[Close Price]]-Table2[[#This Row],[200D EMA]])/Table2[[#This Row],[200D EMA]]</f>
        <v>-4.2081953266064932E-2</v>
      </c>
      <c r="V659">
        <v>1.8300868551000899</v>
      </c>
      <c r="W659">
        <v>181.6</v>
      </c>
      <c r="X659">
        <v>186.75</v>
      </c>
      <c r="Y659">
        <v>179.7</v>
      </c>
      <c r="Z659">
        <v>190</v>
      </c>
      <c r="AA659">
        <v>152</v>
      </c>
      <c r="AB659">
        <v>190.45</v>
      </c>
      <c r="AC659">
        <f>(Table2[[#This Row],[Close Price]]/Table2[[#This Row],[Day Low]])-1</f>
        <v>1.1453744493392204E-2</v>
      </c>
      <c r="AD659">
        <f>(Table2[[#This Row],[Day High]]/Table2[[#This Row],[Close Price]])-1</f>
        <v>1.6713850174215894E-2</v>
      </c>
      <c r="AE659">
        <f>(Table2[[#This Row],[Close Price]]/Table2[[#This Row],[Current Week Low]])-1</f>
        <v>2.2148024485253215E-2</v>
      </c>
      <c r="AF659">
        <f>(Table2[[#This Row],[Current Week High]]/Table2[[#This Row],[Close Price]])-1</f>
        <v>3.4407665505226337E-2</v>
      </c>
      <c r="AG659">
        <f>(Table2[[#This Row],[Close Price]]/Table2[[#This Row],[Current Month Low]])-1</f>
        <v>0.20842105263157906</v>
      </c>
      <c r="AH659">
        <f>(Table2[[#This Row],[Current Month High]]/Table2[[#This Row],[Close Price]])-1</f>
        <v>3.6857578397212487E-2</v>
      </c>
      <c r="AI659">
        <v>40.461672473867502</v>
      </c>
      <c r="AJ659">
        <v>26.6758620689655</v>
      </c>
      <c r="AK659" t="str">
        <f>IF(AND(Table2[[#This Row],[20D EMA]]&gt;Table2[[#This Row],[50D EMA]],Table2[[#This Row],[50D EMA]]&gt;Table2[[#This Row],[200D EMA]]),"Uptrend","Downtrend/NoTrend")</f>
        <v>Downtrend/NoTrend</v>
      </c>
      <c r="AL659">
        <v>0</v>
      </c>
      <c r="AM659" t="s">
        <v>3032</v>
      </c>
      <c r="AN659">
        <v>8.14</v>
      </c>
      <c r="AO659" t="s">
        <v>3033</v>
      </c>
      <c r="AQ659">
        <f>(Table2[[#This Row],[Sharpe Ratio]]-AVERAGE(Table2[Sharpe Ratio]))/_xlfn.STDEV.P(Table2[Sharpe Ratio])</f>
        <v>-0.64729278019234593</v>
      </c>
      <c r="AR6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9">
        <f>_xlfn.RANK.AVG(Table2[[#This Row],[1Y Return vs Nifty Z-Score]],Table2[1Y Return vs Nifty Z-Score])</f>
        <v>683</v>
      </c>
      <c r="AT659">
        <f>_xlfn.RANK.AVG(Table2[[#This Row],[6M Return vs Nifty Z-Score]],Table2[6M Return vs Nifty Z-Score])</f>
        <v>644</v>
      </c>
      <c r="AU659">
        <f>_xlfn.RANK.AVG(Table2[[#This Row],[Sharpe Ratio Z-Score]],Table2[Sharpe Ratio Z-Score])</f>
        <v>524.5</v>
      </c>
      <c r="AV659">
        <f>(Table2[[#This Row],[Rank 1Y]]+Table2[[#This Row],[Rank 6M]]+Table2[[#This Row],[Rank Sharpe]])/3</f>
        <v>617.16666666666663</v>
      </c>
    </row>
    <row r="660" spans="1:48" x14ac:dyDescent="0.3">
      <c r="A660" t="s">
        <v>1332</v>
      </c>
      <c r="B660" t="s">
        <v>1333</v>
      </c>
      <c r="C660" t="s">
        <v>2988</v>
      </c>
      <c r="D660" t="s">
        <v>607</v>
      </c>
      <c r="E660">
        <v>7903.9635313399904</v>
      </c>
      <c r="F660">
        <v>84.68</v>
      </c>
      <c r="G660">
        <v>-10.8201288599225</v>
      </c>
      <c r="H660">
        <f>(Table2[[#This Row],[1Y Return vs Nifty]]-AVERAGE(Table2[1Y Return vs Nifty]))/_xlfn.STDEV.P(Table2[1Y Return vs Nifty])</f>
        <v>-0.66037429663252711</v>
      </c>
      <c r="I660">
        <v>2.4636860156154801</v>
      </c>
      <c r="J660">
        <f>(Table2[[#This Row],[1M Return vs Nifty]]-AVERAGE(Table2[1M Return vs Nifty]))/_xlfn.STDEV.P(Table2[1M Return vs Nifty])</f>
        <v>-2.0344851598493221E-2</v>
      </c>
      <c r="K660">
        <v>-23.842009859415199</v>
      </c>
      <c r="L660">
        <f>(Table2[[#This Row],[6M Return vs Nifty]]-AVERAGE(Table2[6M Return vs Nifty]))/_xlfn.STDEV.P(Table2[6M Return vs Nifty])</f>
        <v>-1.1048448324988835</v>
      </c>
      <c r="M660">
        <v>-4.0800643102343903</v>
      </c>
      <c r="N660">
        <f>(Table2[[#This Row],[1W Return vs Nifty]]-AVERAGE(Table2[1W Return vs Nifty]))/_xlfn.STDEV.P(Table2[1W Return vs Nifty])</f>
        <v>-0.56430926153595995</v>
      </c>
      <c r="O660">
        <v>82.16</v>
      </c>
      <c r="P660">
        <v>82.333549395261002</v>
      </c>
      <c r="Q660">
        <v>84.672428686249404</v>
      </c>
      <c r="R660">
        <v>51.704996932472397</v>
      </c>
      <c r="S660">
        <f>(Table2[[#This Row],[Close Price]]-Table2[[#This Row],[20D EMA]])/Table2[[#This Row],[20D EMA]]</f>
        <v>3.0671859785783961E-2</v>
      </c>
      <c r="T660">
        <f>(Table2[[#This Row],[Close Price]]-Table2[[#This Row],[50D EMA]])/Table2[[#This Row],[50D EMA]]</f>
        <v>2.8499325268662144E-2</v>
      </c>
      <c r="U660">
        <f>(Table2[[#This Row],[Close Price]]-Table2[[#This Row],[200D EMA]])/Table2[[#This Row],[200D EMA]]</f>
        <v>8.9418880125171003E-5</v>
      </c>
      <c r="V660">
        <v>1.3300173046830499</v>
      </c>
      <c r="W660">
        <v>82.23</v>
      </c>
      <c r="X660">
        <v>85</v>
      </c>
      <c r="Y660">
        <v>82.05</v>
      </c>
      <c r="Z660">
        <v>85.08</v>
      </c>
      <c r="AA660">
        <v>69</v>
      </c>
      <c r="AB660">
        <v>88.4</v>
      </c>
      <c r="AC660">
        <f>(Table2[[#This Row],[Close Price]]/Table2[[#This Row],[Day Low]])-1</f>
        <v>2.9794478900644572E-2</v>
      </c>
      <c r="AD660">
        <f>(Table2[[#This Row],[Day High]]/Table2[[#This Row],[Close Price]])-1</f>
        <v>3.7789324515824507E-3</v>
      </c>
      <c r="AE660">
        <f>(Table2[[#This Row],[Close Price]]/Table2[[#This Row],[Current Week Low]])-1</f>
        <v>3.2053625837903832E-2</v>
      </c>
      <c r="AF660">
        <f>(Table2[[#This Row],[Current Week High]]/Table2[[#This Row],[Close Price]])-1</f>
        <v>4.7236655644780079E-3</v>
      </c>
      <c r="AG660">
        <f>(Table2[[#This Row],[Close Price]]/Table2[[#This Row],[Current Month Low]])-1</f>
        <v>0.22724637681159421</v>
      </c>
      <c r="AH660">
        <f>(Table2[[#This Row],[Current Month High]]/Table2[[#This Row],[Close Price]])-1</f>
        <v>4.393008974964574E-2</v>
      </c>
      <c r="AI660">
        <v>35.628247520075497</v>
      </c>
      <c r="AJ660">
        <v>22.7246376811594</v>
      </c>
      <c r="AK660" t="str">
        <f>IF(AND(Table2[[#This Row],[20D EMA]]&gt;Table2[[#This Row],[50D EMA]],Table2[[#This Row],[50D EMA]]&gt;Table2[[#This Row],[200D EMA]]),"Uptrend","Downtrend/NoTrend")</f>
        <v>Downtrend/NoTrend</v>
      </c>
      <c r="AL660">
        <v>-0.02</v>
      </c>
      <c r="AM660" t="s">
        <v>3034</v>
      </c>
      <c r="AN660">
        <v>6.05</v>
      </c>
      <c r="AO660" t="s">
        <v>3033</v>
      </c>
      <c r="AP660">
        <v>-4.0990960954160001E-2</v>
      </c>
      <c r="AQ660">
        <f>(Table2[[#This Row],[Sharpe Ratio]]-AVERAGE(Table2[Sharpe Ratio]))/_xlfn.STDEV.P(Table2[Sharpe Ratio])</f>
        <v>-1.1113577902695015</v>
      </c>
      <c r="AR6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0">
        <f>_xlfn.RANK.AVG(Table2[[#This Row],[1Y Return vs Nifty Z-Score]],Table2[1Y Return vs Nifty Z-Score])</f>
        <v>562</v>
      </c>
      <c r="AT660">
        <f>_xlfn.RANK.AVG(Table2[[#This Row],[6M Return vs Nifty Z-Score]],Table2[6M Return vs Nifty Z-Score])</f>
        <v>670</v>
      </c>
      <c r="AU660">
        <f>_xlfn.RANK.AVG(Table2[[#This Row],[Sharpe Ratio Z-Score]],Table2[Sharpe Ratio Z-Score])</f>
        <v>621</v>
      </c>
      <c r="AV660">
        <f>(Table2[[#This Row],[Rank 1Y]]+Table2[[#This Row],[Rank 6M]]+Table2[[#This Row],[Rank Sharpe]])/3</f>
        <v>617.66666666666663</v>
      </c>
    </row>
    <row r="661" spans="1:48" x14ac:dyDescent="0.3">
      <c r="A661" t="s">
        <v>429</v>
      </c>
      <c r="B661" t="s">
        <v>430</v>
      </c>
      <c r="C661" t="s">
        <v>2990</v>
      </c>
      <c r="D661" t="s">
        <v>179</v>
      </c>
      <c r="E661">
        <v>52625.345203199999</v>
      </c>
      <c r="F661">
        <v>16039</v>
      </c>
      <c r="G661">
        <v>-16.9249812784977</v>
      </c>
      <c r="H661">
        <f>(Table2[[#This Row],[1Y Return vs Nifty]]-AVERAGE(Table2[1Y Return vs Nifty]))/_xlfn.STDEV.P(Table2[1Y Return vs Nifty])</f>
        <v>-0.73277855360064892</v>
      </c>
      <c r="I661">
        <v>-2.0103387965182899</v>
      </c>
      <c r="J661">
        <f>(Table2[[#This Row],[1M Return vs Nifty]]-AVERAGE(Table2[1M Return vs Nifty]))/_xlfn.STDEV.P(Table2[1M Return vs Nifty])</f>
        <v>-0.45185154584816806</v>
      </c>
      <c r="K661">
        <v>-17.899985678937501</v>
      </c>
      <c r="L661">
        <f>(Table2[[#This Row],[6M Return vs Nifty]]-AVERAGE(Table2[6M Return vs Nifty]))/_xlfn.STDEV.P(Table2[6M Return vs Nifty])</f>
        <v>-0.92461601282044525</v>
      </c>
      <c r="M661">
        <v>-4.7127732796529704</v>
      </c>
      <c r="N661">
        <f>(Table2[[#This Row],[1W Return vs Nifty]]-AVERAGE(Table2[1W Return vs Nifty]))/_xlfn.STDEV.P(Table2[1W Return vs Nifty])</f>
        <v>-0.70366609751111731</v>
      </c>
      <c r="O661">
        <v>16317.54</v>
      </c>
      <c r="P661">
        <v>16230.9094936291</v>
      </c>
      <c r="Q661">
        <v>16244.126142114899</v>
      </c>
      <c r="R661">
        <v>39.4727796925809</v>
      </c>
      <c r="S661">
        <f>(Table2[[#This Row],[Close Price]]-Table2[[#This Row],[20D EMA]])/Table2[[#This Row],[20D EMA]]</f>
        <v>-1.706997500848785E-2</v>
      </c>
      <c r="T661">
        <f>(Table2[[#This Row],[Close Price]]-Table2[[#This Row],[50D EMA]])/Table2[[#This Row],[50D EMA]]</f>
        <v>-1.1823705486400991E-2</v>
      </c>
      <c r="U661">
        <f>(Table2[[#This Row],[Close Price]]-Table2[[#This Row],[200D EMA]])/Table2[[#This Row],[200D EMA]]</f>
        <v>-1.2627711723013801E-2</v>
      </c>
      <c r="V661">
        <v>0.55426054226062804</v>
      </c>
      <c r="W661">
        <v>15961</v>
      </c>
      <c r="X661">
        <v>16220</v>
      </c>
      <c r="Y661">
        <v>15961</v>
      </c>
      <c r="Z661">
        <v>16464.7</v>
      </c>
      <c r="AA661">
        <v>15655.3</v>
      </c>
      <c r="AB661">
        <v>17064.95</v>
      </c>
      <c r="AC661">
        <f>(Table2[[#This Row],[Close Price]]/Table2[[#This Row],[Day Low]])-1</f>
        <v>4.8869118476286832E-3</v>
      </c>
      <c r="AD661">
        <f>(Table2[[#This Row],[Day High]]/Table2[[#This Row],[Close Price]])-1</f>
        <v>1.128499282997697E-2</v>
      </c>
      <c r="AE661">
        <f>(Table2[[#This Row],[Close Price]]/Table2[[#This Row],[Current Week Low]])-1</f>
        <v>4.8869118476286832E-3</v>
      </c>
      <c r="AF661">
        <f>(Table2[[#This Row],[Current Week High]]/Table2[[#This Row],[Close Price]])-1</f>
        <v>2.6541554959785607E-2</v>
      </c>
      <c r="AG661">
        <f>(Table2[[#This Row],[Close Price]]/Table2[[#This Row],[Current Month Low]])-1</f>
        <v>2.4509271620473561E-2</v>
      </c>
      <c r="AH661">
        <f>(Table2[[#This Row],[Current Month High]]/Table2[[#This Row],[Close Price]])-1</f>
        <v>6.3965957977430099E-2</v>
      </c>
      <c r="AI661">
        <v>20.0199513685391</v>
      </c>
      <c r="AJ661">
        <v>13.4299858557284</v>
      </c>
      <c r="AK661" t="str">
        <f>IF(AND(Table2[[#This Row],[20D EMA]]&gt;Table2[[#This Row],[50D EMA]],Table2[[#This Row],[50D EMA]]&gt;Table2[[#This Row],[200D EMA]]),"Uptrend","Downtrend/NoTrend")</f>
        <v>Downtrend/NoTrend</v>
      </c>
      <c r="AL661">
        <v>-7.0000000000000007E-2</v>
      </c>
      <c r="AM661" t="s">
        <v>3034</v>
      </c>
      <c r="AN661">
        <v>-4.7699999999999996</v>
      </c>
      <c r="AO661" t="s">
        <v>3034</v>
      </c>
      <c r="AP661">
        <v>-4.6321636084111002E-2</v>
      </c>
      <c r="AQ661">
        <f>(Table2[[#This Row],[Sharpe Ratio]]-AVERAGE(Table2[Sharpe Ratio]))/_xlfn.STDEV.P(Table2[Sharpe Ratio])</f>
        <v>-1.1717071880468597</v>
      </c>
      <c r="AR6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1">
        <f>_xlfn.RANK.AVG(Table2[[#This Row],[1Y Return vs Nifty Z-Score]],Table2[1Y Return vs Nifty Z-Score])</f>
        <v>595</v>
      </c>
      <c r="AT661">
        <f>_xlfn.RANK.AVG(Table2[[#This Row],[6M Return vs Nifty Z-Score]],Table2[6M Return vs Nifty Z-Score])</f>
        <v>625</v>
      </c>
      <c r="AU661">
        <f>_xlfn.RANK.AVG(Table2[[#This Row],[Sharpe Ratio Z-Score]],Table2[Sharpe Ratio Z-Score])</f>
        <v>636</v>
      </c>
      <c r="AV661">
        <f>(Table2[[#This Row],[Rank 1Y]]+Table2[[#This Row],[Rank 6M]]+Table2[[#This Row],[Rank Sharpe]])/3</f>
        <v>618.66666666666663</v>
      </c>
    </row>
    <row r="662" spans="1:48" x14ac:dyDescent="0.3">
      <c r="A662" t="s">
        <v>1226</v>
      </c>
      <c r="B662" t="s">
        <v>1227</v>
      </c>
      <c r="C662" t="s">
        <v>3000</v>
      </c>
      <c r="D662" t="s">
        <v>471</v>
      </c>
      <c r="E662">
        <v>8812.6279301850009</v>
      </c>
      <c r="F662">
        <v>291.2</v>
      </c>
      <c r="G662">
        <v>-34.769509112922101</v>
      </c>
      <c r="H662">
        <f>(Table2[[#This Row],[1Y Return vs Nifty]]-AVERAGE(Table2[1Y Return vs Nifty]))/_xlfn.STDEV.P(Table2[1Y Return vs Nifty])</f>
        <v>-0.94441672111265029</v>
      </c>
      <c r="I662">
        <v>7.8435159160729198</v>
      </c>
      <c r="J662">
        <f>(Table2[[#This Row],[1M Return vs Nifty]]-AVERAGE(Table2[1M Return vs Nifty]))/_xlfn.STDEV.P(Table2[1M Return vs Nifty])</f>
        <v>0.49852411168398802</v>
      </c>
      <c r="K662">
        <v>-7.8387616377138496</v>
      </c>
      <c r="L662">
        <f>(Table2[[#This Row],[6M Return vs Nifty]]-AVERAGE(Table2[6M Return vs Nifty]))/_xlfn.STDEV.P(Table2[6M Return vs Nifty])</f>
        <v>-0.61944685187564963</v>
      </c>
      <c r="M662">
        <v>0.13706879822907</v>
      </c>
      <c r="N662">
        <f>(Table2[[#This Row],[1W Return vs Nifty]]-AVERAGE(Table2[1W Return vs Nifty]))/_xlfn.STDEV.P(Table2[1W Return vs Nifty])</f>
        <v>0.36453220474133108</v>
      </c>
      <c r="O662">
        <v>280.79000000000002</v>
      </c>
      <c r="P662">
        <v>268.16262044535398</v>
      </c>
      <c r="Q662">
        <v>274.705407963499</v>
      </c>
      <c r="R662">
        <v>62.2299637298443</v>
      </c>
      <c r="S662">
        <f>(Table2[[#This Row],[Close Price]]-Table2[[#This Row],[20D EMA]])/Table2[[#This Row],[20D EMA]]</f>
        <v>3.7073969870721778E-2</v>
      </c>
      <c r="T662">
        <f>(Table2[[#This Row],[Close Price]]-Table2[[#This Row],[50D EMA]])/Table2[[#This Row],[50D EMA]]</f>
        <v>8.5908242977289051E-2</v>
      </c>
      <c r="U662">
        <f>(Table2[[#This Row],[Close Price]]-Table2[[#This Row],[200D EMA]])/Table2[[#This Row],[200D EMA]]</f>
        <v>6.0044657143017294E-2</v>
      </c>
      <c r="V662">
        <v>0.44183286747622302</v>
      </c>
      <c r="W662">
        <v>286.5</v>
      </c>
      <c r="X662">
        <v>293.7</v>
      </c>
      <c r="Y662">
        <v>280.8</v>
      </c>
      <c r="Z662">
        <v>293.7</v>
      </c>
      <c r="AA662">
        <v>261.10000000000002</v>
      </c>
      <c r="AB662">
        <v>296.39999999999998</v>
      </c>
      <c r="AC662">
        <f>(Table2[[#This Row],[Close Price]]/Table2[[#This Row],[Day Low]])-1</f>
        <v>1.6404886561954601E-2</v>
      </c>
      <c r="AD662">
        <f>(Table2[[#This Row],[Day High]]/Table2[[#This Row],[Close Price]])-1</f>
        <v>8.5851648351649157E-3</v>
      </c>
      <c r="AE662">
        <f>(Table2[[#This Row],[Close Price]]/Table2[[#This Row],[Current Week Low]])-1</f>
        <v>3.7037037037036979E-2</v>
      </c>
      <c r="AF662">
        <f>(Table2[[#This Row],[Current Week High]]/Table2[[#This Row],[Close Price]])-1</f>
        <v>8.5851648351649157E-3</v>
      </c>
      <c r="AG662">
        <f>(Table2[[#This Row],[Close Price]]/Table2[[#This Row],[Current Month Low]])-1</f>
        <v>0.11528150134048243</v>
      </c>
      <c r="AH662">
        <f>(Table2[[#This Row],[Current Month High]]/Table2[[#This Row],[Close Price]])-1</f>
        <v>1.7857142857142794E-2</v>
      </c>
      <c r="AI662">
        <v>16.3804945054945</v>
      </c>
      <c r="AJ662">
        <v>36.713615023474098</v>
      </c>
      <c r="AK662" t="str">
        <f>IF(AND(Table2[[#This Row],[20D EMA]]&gt;Table2[[#This Row],[50D EMA]],Table2[[#This Row],[50D EMA]]&gt;Table2[[#This Row],[200D EMA]]),"Uptrend","Downtrend/NoTrend")</f>
        <v>Downtrend/NoTrend</v>
      </c>
      <c r="AL662">
        <v>0.13</v>
      </c>
      <c r="AM662" t="s">
        <v>3033</v>
      </c>
      <c r="AN662">
        <v>0.97</v>
      </c>
      <c r="AO662" t="s">
        <v>3033</v>
      </c>
      <c r="AP662">
        <v>-7.0117074036366994E-2</v>
      </c>
      <c r="AQ662">
        <f>(Table2[[#This Row],[Sharpe Ratio]]-AVERAGE(Table2[Sharpe Ratio]))/_xlfn.STDEV.P(Table2[Sharpe Ratio])</f>
        <v>-1.4410990221503082</v>
      </c>
      <c r="AR6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2">
        <f>_xlfn.RANK.AVG(Table2[[#This Row],[1Y Return vs Nifty Z-Score]],Table2[1Y Return vs Nifty Z-Score])</f>
        <v>676</v>
      </c>
      <c r="AT662">
        <f>_xlfn.RANK.AVG(Table2[[#This Row],[6M Return vs Nifty Z-Score]],Table2[6M Return vs Nifty Z-Score])</f>
        <v>513</v>
      </c>
      <c r="AU662">
        <f>_xlfn.RANK.AVG(Table2[[#This Row],[Sharpe Ratio Z-Score]],Table2[Sharpe Ratio Z-Score])</f>
        <v>668</v>
      </c>
      <c r="AV662">
        <f>(Table2[[#This Row],[Rank 1Y]]+Table2[[#This Row],[Rank 6M]]+Table2[[#This Row],[Rank Sharpe]])/3</f>
        <v>619</v>
      </c>
    </row>
    <row r="663" spans="1:48" x14ac:dyDescent="0.3">
      <c r="A663" t="s">
        <v>2116</v>
      </c>
      <c r="B663" t="s">
        <v>2117</v>
      </c>
      <c r="C663" t="s">
        <v>2997</v>
      </c>
      <c r="D663" t="s">
        <v>379</v>
      </c>
      <c r="E663">
        <v>2598.2696879999999</v>
      </c>
      <c r="F663">
        <v>495.2</v>
      </c>
      <c r="G663">
        <v>-42.181350975416002</v>
      </c>
      <c r="H663">
        <f>(Table2[[#This Row],[1Y Return vs Nifty]]-AVERAGE(Table2[1Y Return vs Nifty]))/_xlfn.STDEV.P(Table2[1Y Return vs Nifty])</f>
        <v>-1.032322024308225</v>
      </c>
      <c r="I663">
        <v>-9.8310706595446504</v>
      </c>
      <c r="J663">
        <f>(Table2[[#This Row],[1M Return vs Nifty]]-AVERAGE(Table2[1M Return vs Nifty]))/_xlfn.STDEV.P(Table2[1M Return vs Nifty])</f>
        <v>-1.2061384115971603</v>
      </c>
      <c r="K663">
        <v>-19.2168197337305</v>
      </c>
      <c r="L663">
        <f>(Table2[[#This Row],[6M Return vs Nifty]]-AVERAGE(Table2[6M Return vs Nifty]))/_xlfn.STDEV.P(Table2[6M Return vs Nifty])</f>
        <v>-0.9645571911460834</v>
      </c>
      <c r="M663">
        <v>0.21225134133410101</v>
      </c>
      <c r="N663">
        <f>(Table2[[#This Row],[1W Return vs Nifty]]-AVERAGE(Table2[1W Return vs Nifty]))/_xlfn.STDEV.P(Table2[1W Return vs Nifty])</f>
        <v>0.38109147896390277</v>
      </c>
      <c r="O663">
        <v>486.01</v>
      </c>
      <c r="P663">
        <v>495.45062704007802</v>
      </c>
      <c r="Q663">
        <v>509.35711431498498</v>
      </c>
      <c r="R663">
        <v>64.176975470730497</v>
      </c>
      <c r="S663">
        <f>(Table2[[#This Row],[Close Price]]-Table2[[#This Row],[20D EMA]])/Table2[[#This Row],[20D EMA]]</f>
        <v>1.8909075944939402E-2</v>
      </c>
      <c r="T663">
        <f>(Table2[[#This Row],[Close Price]]-Table2[[#This Row],[50D EMA]])/Table2[[#This Row],[50D EMA]]</f>
        <v>-5.0585674212448974E-4</v>
      </c>
      <c r="U663">
        <f>(Table2[[#This Row],[Close Price]]-Table2[[#This Row],[200D EMA]])/Table2[[#This Row],[200D EMA]]</f>
        <v>-2.7794083791338339E-2</v>
      </c>
      <c r="V663">
        <v>0.683112506894344</v>
      </c>
      <c r="W663">
        <v>485</v>
      </c>
      <c r="X663">
        <v>499</v>
      </c>
      <c r="Y663">
        <v>483</v>
      </c>
      <c r="Z663">
        <v>499</v>
      </c>
      <c r="AA663">
        <v>440</v>
      </c>
      <c r="AB663">
        <v>499</v>
      </c>
      <c r="AC663">
        <f>(Table2[[#This Row],[Close Price]]/Table2[[#This Row],[Day Low]])-1</f>
        <v>2.103092783505156E-2</v>
      </c>
      <c r="AD663">
        <f>(Table2[[#This Row],[Day High]]/Table2[[#This Row],[Close Price]])-1</f>
        <v>7.6736672051695987E-3</v>
      </c>
      <c r="AE663">
        <f>(Table2[[#This Row],[Close Price]]/Table2[[#This Row],[Current Week Low]])-1</f>
        <v>2.5258799171842705E-2</v>
      </c>
      <c r="AF663">
        <f>(Table2[[#This Row],[Current Week High]]/Table2[[#This Row],[Close Price]])-1</f>
        <v>7.6736672051695987E-3</v>
      </c>
      <c r="AG663">
        <f>(Table2[[#This Row],[Close Price]]/Table2[[#This Row],[Current Month Low]])-1</f>
        <v>0.12545454545454549</v>
      </c>
      <c r="AH663">
        <f>(Table2[[#This Row],[Current Month High]]/Table2[[#This Row],[Close Price]])-1</f>
        <v>7.6736672051695987E-3</v>
      </c>
      <c r="AI663">
        <v>71.042003231017702</v>
      </c>
      <c r="AJ663">
        <v>12.545454545454501</v>
      </c>
      <c r="AK663" t="str">
        <f>IF(AND(Table2[[#This Row],[20D EMA]]&gt;Table2[[#This Row],[50D EMA]],Table2[[#This Row],[50D EMA]]&gt;Table2[[#This Row],[200D EMA]]),"Uptrend","Downtrend/NoTrend")</f>
        <v>Downtrend/NoTrend</v>
      </c>
      <c r="AL663">
        <v>-0.11</v>
      </c>
      <c r="AM663" t="s">
        <v>3034</v>
      </c>
      <c r="AN663">
        <v>4.47</v>
      </c>
      <c r="AO663" t="s">
        <v>3033</v>
      </c>
      <c r="AQ663">
        <f>(Table2[[#This Row],[Sharpe Ratio]]-AVERAGE(Table2[Sharpe Ratio]))/_xlfn.STDEV.P(Table2[Sharpe Ratio])</f>
        <v>-0.64729278019234593</v>
      </c>
      <c r="AR6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3">
        <f>_xlfn.RANK.AVG(Table2[[#This Row],[1Y Return vs Nifty Z-Score]],Table2[1Y Return vs Nifty Z-Score])</f>
        <v>696</v>
      </c>
      <c r="AT663">
        <f>_xlfn.RANK.AVG(Table2[[#This Row],[6M Return vs Nifty Z-Score]],Table2[6M Return vs Nifty Z-Score])</f>
        <v>638</v>
      </c>
      <c r="AU663">
        <f>_xlfn.RANK.AVG(Table2[[#This Row],[Sharpe Ratio Z-Score]],Table2[Sharpe Ratio Z-Score])</f>
        <v>524.5</v>
      </c>
      <c r="AV663">
        <f>(Table2[[#This Row],[Rank 1Y]]+Table2[[#This Row],[Rank 6M]]+Table2[[#This Row],[Rank Sharpe]])/3</f>
        <v>619.5</v>
      </c>
    </row>
    <row r="664" spans="1:48" x14ac:dyDescent="0.3">
      <c r="A664" t="s">
        <v>169</v>
      </c>
      <c r="B664" t="s">
        <v>170</v>
      </c>
      <c r="C664" t="s">
        <v>2987</v>
      </c>
      <c r="D664" t="s">
        <v>21</v>
      </c>
      <c r="E664">
        <v>151749.667825065</v>
      </c>
      <c r="F664">
        <v>5177.5</v>
      </c>
      <c r="G664">
        <v>-24.3016987699243</v>
      </c>
      <c r="H664">
        <f>(Table2[[#This Row],[1Y Return vs Nifty]]-AVERAGE(Table2[1Y Return vs Nifty]))/_xlfn.STDEV.P(Table2[1Y Return vs Nifty])</f>
        <v>-0.82026727768599594</v>
      </c>
      <c r="I664">
        <v>1.75791073078857</v>
      </c>
      <c r="J664">
        <f>(Table2[[#This Row],[1M Return vs Nifty]]-AVERAGE(Table2[1M Return vs Nifty]))/_xlfn.STDEV.P(Table2[1M Return vs Nifty])</f>
        <v>-8.84148272528162E-2</v>
      </c>
      <c r="K664">
        <v>-28.609717154552701</v>
      </c>
      <c r="L664">
        <f>(Table2[[#This Row],[6M Return vs Nifty]]-AVERAGE(Table2[6M Return vs Nifty]))/_xlfn.STDEV.P(Table2[6M Return vs Nifty])</f>
        <v>-1.2494551929208486</v>
      </c>
      <c r="M664">
        <v>-0.45805439607378501</v>
      </c>
      <c r="N664">
        <f>(Table2[[#This Row],[1W Return vs Nifty]]-AVERAGE(Table2[1W Return vs Nifty]))/_xlfn.STDEV.P(Table2[1W Return vs Nifty])</f>
        <v>0.23345379526392757</v>
      </c>
      <c r="O664">
        <v>4980.8500000000004</v>
      </c>
      <c r="P664">
        <v>4926.5669283135803</v>
      </c>
      <c r="Q664">
        <v>5109.19170577779</v>
      </c>
      <c r="R664">
        <v>69.872654533071199</v>
      </c>
      <c r="S664">
        <f>(Table2[[#This Row],[Close Price]]-Table2[[#This Row],[20D EMA]])/Table2[[#This Row],[20D EMA]]</f>
        <v>3.9481213045965975E-2</v>
      </c>
      <c r="T664">
        <f>(Table2[[#This Row],[Close Price]]-Table2[[#This Row],[50D EMA]])/Table2[[#This Row],[50D EMA]]</f>
        <v>5.0934672224643242E-2</v>
      </c>
      <c r="U664">
        <f>(Table2[[#This Row],[Close Price]]-Table2[[#This Row],[200D EMA]])/Table2[[#This Row],[200D EMA]]</f>
        <v>1.3369687057340734E-2</v>
      </c>
      <c r="V664">
        <v>1.1084402395059501</v>
      </c>
      <c r="W664">
        <v>5136.1000000000004</v>
      </c>
      <c r="X664">
        <v>5190</v>
      </c>
      <c r="Y664">
        <v>5060</v>
      </c>
      <c r="Z664">
        <v>5190</v>
      </c>
      <c r="AA664">
        <v>4513.55</v>
      </c>
      <c r="AB664">
        <v>5273.85</v>
      </c>
      <c r="AC664">
        <f>(Table2[[#This Row],[Close Price]]/Table2[[#This Row],[Day Low]])-1</f>
        <v>8.0605907205855143E-3</v>
      </c>
      <c r="AD664">
        <f>(Table2[[#This Row],[Day High]]/Table2[[#This Row],[Close Price]])-1</f>
        <v>2.4142926122645569E-3</v>
      </c>
      <c r="AE664">
        <f>(Table2[[#This Row],[Close Price]]/Table2[[#This Row],[Current Week Low]])-1</f>
        <v>2.3221343873517819E-2</v>
      </c>
      <c r="AF664">
        <f>(Table2[[#This Row],[Current Week High]]/Table2[[#This Row],[Close Price]])-1</f>
        <v>2.4142926122645569E-3</v>
      </c>
      <c r="AG664">
        <f>(Table2[[#This Row],[Close Price]]/Table2[[#This Row],[Current Month Low]])-1</f>
        <v>0.14710150546687184</v>
      </c>
      <c r="AH664">
        <f>(Table2[[#This Row],[Current Month High]]/Table2[[#This Row],[Close Price]])-1</f>
        <v>1.860936745533559E-2</v>
      </c>
      <c r="AI664">
        <v>24.4229840656687</v>
      </c>
      <c r="AJ664">
        <v>14.7101505466871</v>
      </c>
      <c r="AK664" t="str">
        <f>IF(AND(Table2[[#This Row],[20D EMA]]&gt;Table2[[#This Row],[50D EMA]],Table2[[#This Row],[50D EMA]]&gt;Table2[[#This Row],[200D EMA]]),"Uptrend","Downtrend/NoTrend")</f>
        <v>Downtrend/NoTrend</v>
      </c>
      <c r="AL664">
        <v>0.05</v>
      </c>
      <c r="AM664" t="s">
        <v>3033</v>
      </c>
      <c r="AN664">
        <v>4.0199999999999996</v>
      </c>
      <c r="AO664" t="s">
        <v>3033</v>
      </c>
      <c r="AP664">
        <v>-5.0360541645640003E-3</v>
      </c>
      <c r="AQ664">
        <f>(Table2[[#This Row],[Sharpe Ratio]]-AVERAGE(Table2[Sharpe Ratio]))/_xlfn.STDEV.P(Table2[Sharpe Ratio])</f>
        <v>-0.7043067284440353</v>
      </c>
      <c r="AR6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4">
        <f>_xlfn.RANK.AVG(Table2[[#This Row],[1Y Return vs Nifty Z-Score]],Table2[1Y Return vs Nifty Z-Score])</f>
        <v>633</v>
      </c>
      <c r="AT664">
        <f>_xlfn.RANK.AVG(Table2[[#This Row],[6M Return vs Nifty Z-Score]],Table2[6M Return vs Nifty Z-Score])</f>
        <v>687</v>
      </c>
      <c r="AU664">
        <f>_xlfn.RANK.AVG(Table2[[#This Row],[Sharpe Ratio Z-Score]],Table2[Sharpe Ratio Z-Score])</f>
        <v>559</v>
      </c>
      <c r="AV664">
        <f>(Table2[[#This Row],[Rank 1Y]]+Table2[[#This Row],[Rank 6M]]+Table2[[#This Row],[Rank Sharpe]])/3</f>
        <v>626.33333333333337</v>
      </c>
    </row>
    <row r="665" spans="1:48" x14ac:dyDescent="0.3">
      <c r="A665" t="s">
        <v>778</v>
      </c>
      <c r="B665" t="s">
        <v>779</v>
      </c>
      <c r="C665" t="s">
        <v>2988</v>
      </c>
      <c r="D665" t="s">
        <v>382</v>
      </c>
      <c r="E665">
        <v>19753.5384976799</v>
      </c>
      <c r="F665">
        <v>907.35</v>
      </c>
      <c r="G665">
        <v>-25.053527622792501</v>
      </c>
      <c r="H665">
        <f>(Table2[[#This Row],[1Y Return vs Nifty]]-AVERAGE(Table2[1Y Return vs Nifty]))/_xlfn.STDEV.P(Table2[1Y Return vs Nifty])</f>
        <v>-0.82918405498490122</v>
      </c>
      <c r="I665">
        <v>2.9641830422876501</v>
      </c>
      <c r="J665">
        <f>(Table2[[#This Row],[1M Return vs Nifty]]-AVERAGE(Table2[1M Return vs Nifty]))/_xlfn.STDEV.P(Table2[1M Return vs Nifty])</f>
        <v>2.7926632474501712E-2</v>
      </c>
      <c r="K665">
        <v>-10.828492350635001</v>
      </c>
      <c r="L665">
        <f>(Table2[[#This Row],[6M Return vs Nifty]]-AVERAGE(Table2[6M Return vs Nifty]))/_xlfn.STDEV.P(Table2[6M Return vs Nifty])</f>
        <v>-0.71012902030513525</v>
      </c>
      <c r="M665">
        <v>-4.5719275003816904</v>
      </c>
      <c r="N665">
        <f>(Table2[[#This Row],[1W Return vs Nifty]]-AVERAGE(Table2[1W Return vs Nifty]))/_xlfn.STDEV.P(Table2[1W Return vs Nifty])</f>
        <v>-0.67264421682284803</v>
      </c>
      <c r="O665">
        <v>864.26</v>
      </c>
      <c r="P665">
        <v>858.16825454894297</v>
      </c>
      <c r="Q665">
        <v>900.06670740547702</v>
      </c>
      <c r="R665">
        <v>57.264356138375298</v>
      </c>
      <c r="S665">
        <f>(Table2[[#This Row],[Close Price]]-Table2[[#This Row],[20D EMA]])/Table2[[#This Row],[20D EMA]]</f>
        <v>4.9857681716150272E-2</v>
      </c>
      <c r="T665">
        <f>(Table2[[#This Row],[Close Price]]-Table2[[#This Row],[50D EMA]])/Table2[[#This Row],[50D EMA]]</f>
        <v>5.7310143075505859E-2</v>
      </c>
      <c r="U665">
        <f>(Table2[[#This Row],[Close Price]]-Table2[[#This Row],[200D EMA]])/Table2[[#This Row],[200D EMA]]</f>
        <v>8.0919475574402124E-3</v>
      </c>
      <c r="V665">
        <v>1.23520630337277</v>
      </c>
      <c r="W665">
        <v>883.45</v>
      </c>
      <c r="X665">
        <v>919</v>
      </c>
      <c r="Y665">
        <v>864.65</v>
      </c>
      <c r="Z665">
        <v>919</v>
      </c>
      <c r="AA665">
        <v>736.6</v>
      </c>
      <c r="AB665">
        <v>919</v>
      </c>
      <c r="AC665">
        <f>(Table2[[#This Row],[Close Price]]/Table2[[#This Row],[Day Low]])-1</f>
        <v>2.7053030731790217E-2</v>
      </c>
      <c r="AD665">
        <f>(Table2[[#This Row],[Day High]]/Table2[[#This Row],[Close Price]])-1</f>
        <v>1.2839587810657305E-2</v>
      </c>
      <c r="AE665">
        <f>(Table2[[#This Row],[Close Price]]/Table2[[#This Row],[Current Week Low]])-1</f>
        <v>4.9384143873243636E-2</v>
      </c>
      <c r="AF665">
        <f>(Table2[[#This Row],[Current Week High]]/Table2[[#This Row],[Close Price]])-1</f>
        <v>1.2839587810657305E-2</v>
      </c>
      <c r="AG665">
        <f>(Table2[[#This Row],[Close Price]]/Table2[[#This Row],[Current Month Low]])-1</f>
        <v>0.23180830844420308</v>
      </c>
      <c r="AH665">
        <f>(Table2[[#This Row],[Current Month High]]/Table2[[#This Row],[Close Price]])-1</f>
        <v>1.2839587810657305E-2</v>
      </c>
      <c r="AI665">
        <v>25.635091199647299</v>
      </c>
      <c r="AJ665">
        <v>23.180830844420299</v>
      </c>
      <c r="AK665" t="str">
        <f>IF(AND(Table2[[#This Row],[20D EMA]]&gt;Table2[[#This Row],[50D EMA]],Table2[[#This Row],[50D EMA]]&gt;Table2[[#This Row],[200D EMA]]),"Uptrend","Downtrend/NoTrend")</f>
        <v>Downtrend/NoTrend</v>
      </c>
      <c r="AL665">
        <v>-0.04</v>
      </c>
      <c r="AM665" t="s">
        <v>3034</v>
      </c>
      <c r="AN665">
        <v>10.92</v>
      </c>
      <c r="AO665" t="s">
        <v>3033</v>
      </c>
      <c r="AP665">
        <v>-9.3039018079111996E-2</v>
      </c>
      <c r="AQ665">
        <f>(Table2[[#This Row],[Sharpe Ratio]]-AVERAGE(Table2[Sharpe Ratio]))/_xlfn.STDEV.P(Table2[Sharpe Ratio])</f>
        <v>-1.7006018965786502</v>
      </c>
      <c r="AR6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5">
        <f>_xlfn.RANK.AVG(Table2[[#This Row],[1Y Return vs Nifty Z-Score]],Table2[1Y Return vs Nifty Z-Score])</f>
        <v>636</v>
      </c>
      <c r="AT665">
        <f>_xlfn.RANK.AVG(Table2[[#This Row],[6M Return vs Nifty Z-Score]],Table2[6M Return vs Nifty Z-Score])</f>
        <v>550</v>
      </c>
      <c r="AU665">
        <f>_xlfn.RANK.AVG(Table2[[#This Row],[Sharpe Ratio Z-Score]],Table2[Sharpe Ratio Z-Score])</f>
        <v>693</v>
      </c>
      <c r="AV665">
        <f>(Table2[[#This Row],[Rank 1Y]]+Table2[[#This Row],[Rank 6M]]+Table2[[#This Row],[Rank Sharpe]])/3</f>
        <v>626.33333333333337</v>
      </c>
    </row>
    <row r="666" spans="1:48" x14ac:dyDescent="0.3">
      <c r="A666" t="s">
        <v>1386</v>
      </c>
      <c r="B666" t="s">
        <v>1387</v>
      </c>
      <c r="C666" t="s">
        <v>3004</v>
      </c>
      <c r="D666" t="s">
        <v>618</v>
      </c>
      <c r="E666">
        <v>7190.0265110399996</v>
      </c>
      <c r="F666">
        <v>41.62</v>
      </c>
      <c r="G666">
        <v>-17.885432745233199</v>
      </c>
      <c r="H666">
        <f>(Table2[[#This Row],[1Y Return vs Nifty]]-AVERAGE(Table2[1Y Return vs Nifty]))/_xlfn.STDEV.P(Table2[1Y Return vs Nifty])</f>
        <v>-0.74416961927020298</v>
      </c>
      <c r="I666">
        <v>-10.0407493107683</v>
      </c>
      <c r="J666">
        <f>(Table2[[#This Row],[1M Return vs Nifty]]-AVERAGE(Table2[1M Return vs Nifty]))/_xlfn.STDEV.P(Table2[1M Return vs Nifty])</f>
        <v>-1.2263613083050349</v>
      </c>
      <c r="K666">
        <v>-31.513103256561099</v>
      </c>
      <c r="L666">
        <f>(Table2[[#This Row],[6M Return vs Nifty]]-AVERAGE(Table2[6M Return vs Nifty]))/_xlfn.STDEV.P(Table2[6M Return vs Nifty])</f>
        <v>-1.3375184242949236</v>
      </c>
      <c r="M666">
        <v>-4.4169218120995701</v>
      </c>
      <c r="N666">
        <f>(Table2[[#This Row],[1W Return vs Nifty]]-AVERAGE(Table2[1W Return vs Nifty]))/_xlfn.STDEV.P(Table2[1W Return vs Nifty])</f>
        <v>-0.63850355607483011</v>
      </c>
      <c r="O666">
        <v>42.88</v>
      </c>
      <c r="P666">
        <v>44.447541674604601</v>
      </c>
      <c r="Q666">
        <v>47.050331584082997</v>
      </c>
      <c r="R666">
        <v>38.846918948481502</v>
      </c>
      <c r="S666">
        <f>(Table2[[#This Row],[Close Price]]-Table2[[#This Row],[20D EMA]])/Table2[[#This Row],[20D EMA]]</f>
        <v>-2.9384328358209071E-2</v>
      </c>
      <c r="T666">
        <f>(Table2[[#This Row],[Close Price]]-Table2[[#This Row],[50D EMA]])/Table2[[#This Row],[50D EMA]]</f>
        <v>-6.3615254479195152E-2</v>
      </c>
      <c r="U666">
        <f>(Table2[[#This Row],[Close Price]]-Table2[[#This Row],[200D EMA]])/Table2[[#This Row],[200D EMA]]</f>
        <v>-0.11541537330886881</v>
      </c>
      <c r="V666">
        <v>1.9753175518586501</v>
      </c>
      <c r="W666">
        <v>41.46</v>
      </c>
      <c r="X666">
        <v>42.34</v>
      </c>
      <c r="Y666">
        <v>41.46</v>
      </c>
      <c r="Z666">
        <v>43.58</v>
      </c>
      <c r="AA666">
        <v>38.65</v>
      </c>
      <c r="AB666">
        <v>46.1</v>
      </c>
      <c r="AC666">
        <f>(Table2[[#This Row],[Close Price]]/Table2[[#This Row],[Day Low]])-1</f>
        <v>3.8591413410515862E-3</v>
      </c>
      <c r="AD666">
        <f>(Table2[[#This Row],[Day High]]/Table2[[#This Row],[Close Price]])-1</f>
        <v>1.7299375300336539E-2</v>
      </c>
      <c r="AE666">
        <f>(Table2[[#This Row],[Close Price]]/Table2[[#This Row],[Current Week Low]])-1</f>
        <v>3.8591413410515862E-3</v>
      </c>
      <c r="AF666">
        <f>(Table2[[#This Row],[Current Week High]]/Table2[[#This Row],[Close Price]])-1</f>
        <v>4.7092743873137888E-2</v>
      </c>
      <c r="AG666">
        <f>(Table2[[#This Row],[Close Price]]/Table2[[#This Row],[Current Month Low]])-1</f>
        <v>7.6843467011642907E-2</v>
      </c>
      <c r="AH666">
        <f>(Table2[[#This Row],[Current Month High]]/Table2[[#This Row],[Close Price]])-1</f>
        <v>0.10764055742431533</v>
      </c>
      <c r="AI666">
        <v>65.064872657376199</v>
      </c>
      <c r="AJ666">
        <v>12.334682860998599</v>
      </c>
      <c r="AK666" t="str">
        <f>IF(AND(Table2[[#This Row],[20D EMA]]&gt;Table2[[#This Row],[50D EMA]],Table2[[#This Row],[50D EMA]]&gt;Table2[[#This Row],[200D EMA]]),"Uptrend","Downtrend/NoTrend")</f>
        <v>Downtrend/NoTrend</v>
      </c>
      <c r="AL666">
        <v>-0.19</v>
      </c>
      <c r="AM666" t="s">
        <v>3034</v>
      </c>
      <c r="AN666">
        <v>-3.55</v>
      </c>
      <c r="AO666" t="s">
        <v>3034</v>
      </c>
      <c r="AP666">
        <v>-1.0396992517317001E-2</v>
      </c>
      <c r="AQ666">
        <f>(Table2[[#This Row],[Sharpe Ratio]]-AVERAGE(Table2[Sharpe Ratio]))/_xlfn.STDEV.P(Table2[Sharpe Ratio])</f>
        <v>-0.76499874084831754</v>
      </c>
      <c r="AR6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6">
        <f>_xlfn.RANK.AVG(Table2[[#This Row],[1Y Return vs Nifty Z-Score]],Table2[1Y Return vs Nifty Z-Score])</f>
        <v>604</v>
      </c>
      <c r="AT666">
        <f>_xlfn.RANK.AVG(Table2[[#This Row],[6M Return vs Nifty Z-Score]],Table2[6M Return vs Nifty Z-Score])</f>
        <v>700</v>
      </c>
      <c r="AU666">
        <f>_xlfn.RANK.AVG(Table2[[#This Row],[Sharpe Ratio Z-Score]],Table2[Sharpe Ratio Z-Score])</f>
        <v>578</v>
      </c>
      <c r="AV666">
        <f>(Table2[[#This Row],[Rank 1Y]]+Table2[[#This Row],[Rank 6M]]+Table2[[#This Row],[Rank Sharpe]])/3</f>
        <v>627.33333333333337</v>
      </c>
    </row>
    <row r="667" spans="1:48" x14ac:dyDescent="0.3">
      <c r="A667" t="s">
        <v>655</v>
      </c>
      <c r="B667" t="s">
        <v>656</v>
      </c>
      <c r="C667" t="s">
        <v>2999</v>
      </c>
      <c r="D667" t="s">
        <v>602</v>
      </c>
      <c r="E667">
        <v>26899.652854705</v>
      </c>
      <c r="F667">
        <v>1078.9000000000001</v>
      </c>
      <c r="G667">
        <v>-43.993699167010703</v>
      </c>
      <c r="H667">
        <f>(Table2[[#This Row],[1Y Return vs Nifty]]-AVERAGE(Table2[1Y Return vs Nifty]))/_xlfn.STDEV.P(Table2[1Y Return vs Nifty])</f>
        <v>-1.0538166838319616</v>
      </c>
      <c r="I667">
        <v>4.8841515939757798</v>
      </c>
      <c r="J667">
        <f>(Table2[[#This Row],[1M Return vs Nifty]]-AVERAGE(Table2[1M Return vs Nifty]))/_xlfn.STDEV.P(Table2[1M Return vs Nifty])</f>
        <v>0.21310202098719064</v>
      </c>
      <c r="K667">
        <v>-27.160499995342601</v>
      </c>
      <c r="L667">
        <f>(Table2[[#This Row],[6M Return vs Nifty]]-AVERAGE(Table2[6M Return vs Nifty]))/_xlfn.STDEV.P(Table2[6M Return vs Nifty])</f>
        <v>-1.205498674042937</v>
      </c>
      <c r="M667">
        <v>-8.9962878857652999</v>
      </c>
      <c r="N667">
        <f>(Table2[[#This Row],[1W Return vs Nifty]]-AVERAGE(Table2[1W Return vs Nifty]))/_xlfn.STDEV.P(Table2[1W Return vs Nifty])</f>
        <v>-1.6471283703942314</v>
      </c>
      <c r="O667">
        <v>1097.73</v>
      </c>
      <c r="P667">
        <v>1052.4188425428999</v>
      </c>
      <c r="Q667">
        <v>1099.97816433107</v>
      </c>
      <c r="R667">
        <v>47.7352184869602</v>
      </c>
      <c r="S667">
        <f>(Table2[[#This Row],[Close Price]]-Table2[[#This Row],[20D EMA]])/Table2[[#This Row],[20D EMA]]</f>
        <v>-1.7153580570814252E-2</v>
      </c>
      <c r="T667">
        <f>(Table2[[#This Row],[Close Price]]-Table2[[#This Row],[50D EMA]])/Table2[[#This Row],[50D EMA]]</f>
        <v>2.5162184851342299E-2</v>
      </c>
      <c r="U667">
        <f>(Table2[[#This Row],[Close Price]]-Table2[[#This Row],[200D EMA]])/Table2[[#This Row],[200D EMA]]</f>
        <v>-1.9162347957959899E-2</v>
      </c>
      <c r="V667">
        <v>0.77387668816731603</v>
      </c>
      <c r="W667">
        <v>1071</v>
      </c>
      <c r="X667">
        <v>1124.55</v>
      </c>
      <c r="Y667">
        <v>1071</v>
      </c>
      <c r="Z667">
        <v>1131.3499999999999</v>
      </c>
      <c r="AA667">
        <v>979.4</v>
      </c>
      <c r="AB667">
        <v>1210</v>
      </c>
      <c r="AC667">
        <f>(Table2[[#This Row],[Close Price]]/Table2[[#This Row],[Day Low]])-1</f>
        <v>7.376283846872278E-3</v>
      </c>
      <c r="AD667">
        <f>(Table2[[#This Row],[Day High]]/Table2[[#This Row],[Close Price]])-1</f>
        <v>4.2311613680600546E-2</v>
      </c>
      <c r="AE667">
        <f>(Table2[[#This Row],[Close Price]]/Table2[[#This Row],[Current Week Low]])-1</f>
        <v>7.376283846872278E-3</v>
      </c>
      <c r="AF667">
        <f>(Table2[[#This Row],[Current Week High]]/Table2[[#This Row],[Close Price]])-1</f>
        <v>4.8614329409583767E-2</v>
      </c>
      <c r="AG667">
        <f>(Table2[[#This Row],[Close Price]]/Table2[[#This Row],[Current Month Low]])-1</f>
        <v>0.10159281192566882</v>
      </c>
      <c r="AH667">
        <f>(Table2[[#This Row],[Current Month High]]/Table2[[#This Row],[Close Price]])-1</f>
        <v>0.12151265177495585</v>
      </c>
      <c r="AI667">
        <v>37.908981369913803</v>
      </c>
      <c r="AJ667">
        <v>21.7651374075955</v>
      </c>
      <c r="AK667" t="str">
        <f>IF(AND(Table2[[#This Row],[20D EMA]]&gt;Table2[[#This Row],[50D EMA]],Table2[[#This Row],[50D EMA]]&gt;Table2[[#This Row],[200D EMA]]),"Uptrend","Downtrend/NoTrend")</f>
        <v>Downtrend/NoTrend</v>
      </c>
      <c r="AL667">
        <v>0.05</v>
      </c>
      <c r="AM667" t="s">
        <v>3033</v>
      </c>
      <c r="AN667">
        <v>-3.19</v>
      </c>
      <c r="AO667" t="s">
        <v>3034</v>
      </c>
      <c r="AP667">
        <v>2.9222726898900001E-4</v>
      </c>
      <c r="AQ667">
        <f>(Table2[[#This Row],[Sharpe Ratio]]-AVERAGE(Table2[Sharpe Ratio]))/_xlfn.STDEV.P(Table2[Sharpe Ratio])</f>
        <v>-0.64398443007389294</v>
      </c>
      <c r="AR6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7">
        <f>_xlfn.RANK.AVG(Table2[[#This Row],[1Y Return vs Nifty Z-Score]],Table2[1Y Return vs Nifty Z-Score])</f>
        <v>702</v>
      </c>
      <c r="AT667">
        <f>_xlfn.RANK.AVG(Table2[[#This Row],[6M Return vs Nifty Z-Score]],Table2[6M Return vs Nifty Z-Score])</f>
        <v>684</v>
      </c>
      <c r="AU667">
        <f>_xlfn.RANK.AVG(Table2[[#This Row],[Sharpe Ratio Z-Score]],Table2[Sharpe Ratio Z-Score])</f>
        <v>505</v>
      </c>
      <c r="AV667">
        <f>(Table2[[#This Row],[Rank 1Y]]+Table2[[#This Row],[Rank 6M]]+Table2[[#This Row],[Rank Sharpe]])/3</f>
        <v>630.33333333333337</v>
      </c>
    </row>
    <row r="668" spans="1:48" x14ac:dyDescent="0.3">
      <c r="A668" t="s">
        <v>1378</v>
      </c>
      <c r="B668" t="s">
        <v>1379</v>
      </c>
      <c r="C668" t="s">
        <v>2995</v>
      </c>
      <c r="D668" t="s">
        <v>376</v>
      </c>
      <c r="E668">
        <v>7412.5675415550004</v>
      </c>
      <c r="F668">
        <v>692.6</v>
      </c>
      <c r="G668">
        <v>-19.9366160570613</v>
      </c>
      <c r="H668">
        <f>(Table2[[#This Row],[1Y Return vs Nifty]]-AVERAGE(Table2[1Y Return vs Nifty]))/_xlfn.STDEV.P(Table2[1Y Return vs Nifty])</f>
        <v>-0.76849689099039076</v>
      </c>
      <c r="I668">
        <v>2.5253835755260599</v>
      </c>
      <c r="J668">
        <f>(Table2[[#This Row],[1M Return vs Nifty]]-AVERAGE(Table2[1M Return vs Nifty]))/_xlfn.STDEV.P(Table2[1M Return vs Nifty])</f>
        <v>-1.4394301201883229E-2</v>
      </c>
      <c r="K668">
        <v>-17.5366499887818</v>
      </c>
      <c r="L668">
        <f>(Table2[[#This Row],[6M Return vs Nifty]]-AVERAGE(Table2[6M Return vs Nifty]))/_xlfn.STDEV.P(Table2[6M Return vs Nifty])</f>
        <v>-0.91359559947393665</v>
      </c>
      <c r="M668">
        <v>-4.0227907662528803</v>
      </c>
      <c r="N668">
        <f>(Table2[[#This Row],[1W Return vs Nifty]]-AVERAGE(Table2[1W Return vs Nifty]))/_xlfn.STDEV.P(Table2[1W Return vs Nifty])</f>
        <v>-0.55169452038303823</v>
      </c>
      <c r="O668">
        <v>664.74</v>
      </c>
      <c r="P668">
        <v>644.39281728735205</v>
      </c>
      <c r="Q668">
        <v>642.10849920653402</v>
      </c>
      <c r="R668">
        <v>51.1780196721773</v>
      </c>
      <c r="S668">
        <f>(Table2[[#This Row],[Close Price]]-Table2[[#This Row],[20D EMA]])/Table2[[#This Row],[20D EMA]]</f>
        <v>4.1911123145891648E-2</v>
      </c>
      <c r="T668">
        <f>(Table2[[#This Row],[Close Price]]-Table2[[#This Row],[50D EMA]])/Table2[[#This Row],[50D EMA]]</f>
        <v>7.4810242168095273E-2</v>
      </c>
      <c r="U668">
        <f>(Table2[[#This Row],[Close Price]]-Table2[[#This Row],[200D EMA]])/Table2[[#This Row],[200D EMA]]</f>
        <v>7.863390821934195E-2</v>
      </c>
      <c r="V668">
        <v>1.41030979260074</v>
      </c>
      <c r="W668">
        <v>675</v>
      </c>
      <c r="X668">
        <v>720.8</v>
      </c>
      <c r="Y668">
        <v>663.9</v>
      </c>
      <c r="Z668">
        <v>720.8</v>
      </c>
      <c r="AA668">
        <v>578.79999999999995</v>
      </c>
      <c r="AB668">
        <v>720.8</v>
      </c>
      <c r="AC668">
        <f>(Table2[[#This Row],[Close Price]]/Table2[[#This Row],[Day Low]])-1</f>
        <v>2.6074074074074138E-2</v>
      </c>
      <c r="AD668">
        <f>(Table2[[#This Row],[Day High]]/Table2[[#This Row],[Close Price]])-1</f>
        <v>4.0716142073346617E-2</v>
      </c>
      <c r="AE668">
        <f>(Table2[[#This Row],[Close Price]]/Table2[[#This Row],[Current Week Low]])-1</f>
        <v>4.3229402018376328E-2</v>
      </c>
      <c r="AF668">
        <f>(Table2[[#This Row],[Current Week High]]/Table2[[#This Row],[Close Price]])-1</f>
        <v>4.0716142073346617E-2</v>
      </c>
      <c r="AG668">
        <f>(Table2[[#This Row],[Close Price]]/Table2[[#This Row],[Current Month Low]])-1</f>
        <v>0.19661368348306851</v>
      </c>
      <c r="AH668">
        <f>(Table2[[#This Row],[Current Month High]]/Table2[[#This Row],[Close Price]])-1</f>
        <v>4.0716142073346617E-2</v>
      </c>
      <c r="AI668">
        <v>12.041582442968499</v>
      </c>
      <c r="AJ668">
        <v>32.847415363958902</v>
      </c>
      <c r="AK668" t="str">
        <f>IF(AND(Table2[[#This Row],[20D EMA]]&gt;Table2[[#This Row],[50D EMA]],Table2[[#This Row],[50D EMA]]&gt;Table2[[#This Row],[200D EMA]]),"Uptrend","Downtrend/NoTrend")</f>
        <v>Uptrend</v>
      </c>
      <c r="AL668">
        <v>0.04</v>
      </c>
      <c r="AM668" t="s">
        <v>3033</v>
      </c>
      <c r="AN668">
        <v>6.49</v>
      </c>
      <c r="AO668" t="s">
        <v>3033</v>
      </c>
      <c r="AP668">
        <v>-6.4563096047350998E-2</v>
      </c>
      <c r="AQ668">
        <f>(Table2[[#This Row],[Sharpe Ratio]]-AVERAGE(Table2[Sharpe Ratio]))/_xlfn.STDEV.P(Table2[Sharpe Ratio])</f>
        <v>-1.3782215781615392</v>
      </c>
      <c r="AR6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-3.6264028902107883</v>
      </c>
      <c r="AS668">
        <f>_xlfn.RANK.AVG(Table2[[#This Row],[1Y Return vs Nifty Z-Score]],Table2[1Y Return vs Nifty Z-Score])</f>
        <v>610</v>
      </c>
      <c r="AT668">
        <f>_xlfn.RANK.AVG(Table2[[#This Row],[6M Return vs Nifty Z-Score]],Table2[6M Return vs Nifty Z-Score])</f>
        <v>620</v>
      </c>
      <c r="AU668">
        <f>_xlfn.RANK.AVG(Table2[[#This Row],[Sharpe Ratio Z-Score]],Table2[Sharpe Ratio Z-Score])</f>
        <v>662</v>
      </c>
      <c r="AV668">
        <f>(Table2[[#This Row],[Rank 1Y]]+Table2[[#This Row],[Rank 6M]]+Table2[[#This Row],[Rank Sharpe]])/3</f>
        <v>630.66666666666663</v>
      </c>
    </row>
    <row r="669" spans="1:48" x14ac:dyDescent="0.3">
      <c r="A669" t="s">
        <v>1402</v>
      </c>
      <c r="B669" t="s">
        <v>1403</v>
      </c>
      <c r="C669" t="s">
        <v>3002</v>
      </c>
      <c r="D669" t="s">
        <v>533</v>
      </c>
      <c r="E669">
        <v>7104.2188328759903</v>
      </c>
      <c r="F669">
        <v>255.06</v>
      </c>
      <c r="G669">
        <v>-28.339614243095799</v>
      </c>
      <c r="H669">
        <f>(Table2[[#This Row],[1Y Return vs Nifty]]-AVERAGE(Table2[1Y Return vs Nifty]))/_xlfn.STDEV.P(Table2[1Y Return vs Nifty])</f>
        <v>-0.86815742301457022</v>
      </c>
      <c r="I669">
        <v>-2.6185300427393998</v>
      </c>
      <c r="J669">
        <f>(Table2[[#This Row],[1M Return vs Nifty]]-AVERAGE(Table2[1M Return vs Nifty]))/_xlfn.STDEV.P(Table2[1M Return vs Nifty])</f>
        <v>-0.51050982450069482</v>
      </c>
      <c r="K669">
        <v>-23.095821203255198</v>
      </c>
      <c r="L669">
        <f>(Table2[[#This Row],[6M Return vs Nifty]]-AVERAGE(Table2[6M Return vs Nifty]))/_xlfn.STDEV.P(Table2[6M Return vs Nifty])</f>
        <v>-1.0822120230937988</v>
      </c>
      <c r="M669">
        <v>1.5473027982674901</v>
      </c>
      <c r="N669">
        <f>(Table2[[#This Row],[1W Return vs Nifty]]-AVERAGE(Table2[1W Return vs Nifty]))/_xlfn.STDEV.P(Table2[1W Return vs Nifty])</f>
        <v>0.67514222882639974</v>
      </c>
      <c r="O669">
        <v>252.06</v>
      </c>
      <c r="P669">
        <v>249.52757741878</v>
      </c>
      <c r="Q669">
        <v>259.74763033076999</v>
      </c>
      <c r="R669">
        <v>56.096997670393399</v>
      </c>
      <c r="S669">
        <f>(Table2[[#This Row],[Close Price]]-Table2[[#This Row],[20D EMA]])/Table2[[#This Row],[20D EMA]]</f>
        <v>1.1901928112354201E-2</v>
      </c>
      <c r="T669">
        <f>(Table2[[#This Row],[Close Price]]-Table2[[#This Row],[50D EMA]])/Table2[[#This Row],[50D EMA]]</f>
        <v>2.2171587759756858E-2</v>
      </c>
      <c r="U669">
        <f>(Table2[[#This Row],[Close Price]]-Table2[[#This Row],[200D EMA]])/Table2[[#This Row],[200D EMA]]</f>
        <v>-1.8046864661674218E-2</v>
      </c>
      <c r="V669">
        <v>1.6226932467781601</v>
      </c>
      <c r="W669">
        <v>254.37</v>
      </c>
      <c r="X669">
        <v>260.81</v>
      </c>
      <c r="Y669">
        <v>254.37</v>
      </c>
      <c r="Z669">
        <v>266.95</v>
      </c>
      <c r="AA669">
        <v>220</v>
      </c>
      <c r="AB669">
        <v>271.2</v>
      </c>
      <c r="AC669">
        <f>(Table2[[#This Row],[Close Price]]/Table2[[#This Row],[Day Low]])-1</f>
        <v>2.712584031135723E-3</v>
      </c>
      <c r="AD669">
        <f>(Table2[[#This Row],[Day High]]/Table2[[#This Row],[Close Price]])-1</f>
        <v>2.2543715204265569E-2</v>
      </c>
      <c r="AE669">
        <f>(Table2[[#This Row],[Close Price]]/Table2[[#This Row],[Current Week Low]])-1</f>
        <v>2.712584031135723E-3</v>
      </c>
      <c r="AF669">
        <f>(Table2[[#This Row],[Current Week High]]/Table2[[#This Row],[Close Price]])-1</f>
        <v>4.6616482396298897E-2</v>
      </c>
      <c r="AG669">
        <f>(Table2[[#This Row],[Close Price]]/Table2[[#This Row],[Current Month Low]])-1</f>
        <v>0.15936363636363637</v>
      </c>
      <c r="AH669">
        <f>(Table2[[#This Row],[Current Month High]]/Table2[[#This Row],[Close Price]])-1</f>
        <v>6.3279228416843081E-2</v>
      </c>
      <c r="AI669">
        <v>25.8331373010272</v>
      </c>
      <c r="AJ669">
        <v>15.9363636363636</v>
      </c>
      <c r="AK669" t="str">
        <f>IF(AND(Table2[[#This Row],[20D EMA]]&gt;Table2[[#This Row],[50D EMA]],Table2[[#This Row],[50D EMA]]&gt;Table2[[#This Row],[200D EMA]]),"Uptrend","Downtrend/NoTrend")</f>
        <v>Downtrend/NoTrend</v>
      </c>
      <c r="AL669">
        <v>-0.06</v>
      </c>
      <c r="AM669" t="s">
        <v>3034</v>
      </c>
      <c r="AN669">
        <v>5.97</v>
      </c>
      <c r="AO669" t="s">
        <v>3033</v>
      </c>
      <c r="AP669">
        <v>-1.3997193011402001E-2</v>
      </c>
      <c r="AQ669">
        <f>(Table2[[#This Row],[Sharpe Ratio]]-AVERAGE(Table2[Sharpe Ratio]))/_xlfn.STDEV.P(Table2[Sharpe Ratio])</f>
        <v>-0.80575716757648586</v>
      </c>
      <c r="AR6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9">
        <f>_xlfn.RANK.AVG(Table2[[#This Row],[1Y Return vs Nifty Z-Score]],Table2[1Y Return vs Nifty Z-Score])</f>
        <v>649</v>
      </c>
      <c r="AT669">
        <f>_xlfn.RANK.AVG(Table2[[#This Row],[6M Return vs Nifty Z-Score]],Table2[6M Return vs Nifty Z-Score])</f>
        <v>661</v>
      </c>
      <c r="AU669">
        <f>_xlfn.RANK.AVG(Table2[[#This Row],[Sharpe Ratio Z-Score]],Table2[Sharpe Ratio Z-Score])</f>
        <v>583</v>
      </c>
      <c r="AV669">
        <f>(Table2[[#This Row],[Rank 1Y]]+Table2[[#This Row],[Rank 6M]]+Table2[[#This Row],[Rank Sharpe]])/3</f>
        <v>631</v>
      </c>
    </row>
    <row r="670" spans="1:48" x14ac:dyDescent="0.3">
      <c r="A670" t="s">
        <v>2206</v>
      </c>
      <c r="B670" t="s">
        <v>2207</v>
      </c>
      <c r="C670" t="s">
        <v>3000</v>
      </c>
      <c r="D670" t="s">
        <v>216</v>
      </c>
      <c r="E670">
        <v>2361.3118190549999</v>
      </c>
      <c r="F670">
        <v>301.5</v>
      </c>
      <c r="G670">
        <v>-62.263948329408997</v>
      </c>
      <c r="H670">
        <f>(Table2[[#This Row],[1Y Return vs Nifty]]-AVERAGE(Table2[1Y Return vs Nifty]))/_xlfn.STDEV.P(Table2[1Y Return vs Nifty])</f>
        <v>-1.2705039556161062</v>
      </c>
      <c r="I670">
        <v>8.7361675924127997</v>
      </c>
      <c r="J670">
        <f>(Table2[[#This Row],[1M Return vs Nifty]]-AVERAGE(Table2[1M Return vs Nifty]))/_xlfn.STDEV.P(Table2[1M Return vs Nifty])</f>
        <v>0.58461777234702494</v>
      </c>
      <c r="K670">
        <v>-21.535762043664999</v>
      </c>
      <c r="L670">
        <f>(Table2[[#This Row],[6M Return vs Nifty]]-AVERAGE(Table2[6M Return vs Nifty]))/_xlfn.STDEV.P(Table2[6M Return vs Nifty])</f>
        <v>-1.0348935315458774</v>
      </c>
      <c r="M670">
        <v>3.4997448545671102</v>
      </c>
      <c r="N670">
        <f>(Table2[[#This Row],[1W Return vs Nifty]]-AVERAGE(Table2[1W Return vs Nifty]))/_xlfn.STDEV.P(Table2[1W Return vs Nifty])</f>
        <v>1.1051758786429575</v>
      </c>
      <c r="O670">
        <v>290.94</v>
      </c>
      <c r="P670">
        <v>289.30629463782799</v>
      </c>
      <c r="Q670">
        <v>324.01606740469498</v>
      </c>
      <c r="R670">
        <v>65.132252070408995</v>
      </c>
      <c r="S670">
        <f>(Table2[[#This Row],[Close Price]]-Table2[[#This Row],[20D EMA]])/Table2[[#This Row],[20D EMA]]</f>
        <v>3.6296143534749442E-2</v>
      </c>
      <c r="T670">
        <f>(Table2[[#This Row],[Close Price]]-Table2[[#This Row],[50D EMA]])/Table2[[#This Row],[50D EMA]]</f>
        <v>4.2148081767238652E-2</v>
      </c>
      <c r="U670">
        <f>(Table2[[#This Row],[Close Price]]-Table2[[#This Row],[200D EMA]])/Table2[[#This Row],[200D EMA]]</f>
        <v>-6.9490589108880479E-2</v>
      </c>
      <c r="V670">
        <v>1.78362422670056</v>
      </c>
      <c r="W670">
        <v>301.05</v>
      </c>
      <c r="X670">
        <v>310.05</v>
      </c>
      <c r="Y670">
        <v>301.05</v>
      </c>
      <c r="Z670">
        <v>323.7</v>
      </c>
      <c r="AA670">
        <v>245.45</v>
      </c>
      <c r="AB670">
        <v>324.85000000000002</v>
      </c>
      <c r="AC670">
        <f>(Table2[[#This Row],[Close Price]]/Table2[[#This Row],[Day Low]])-1</f>
        <v>1.494768310911665E-3</v>
      </c>
      <c r="AD670">
        <f>(Table2[[#This Row],[Day High]]/Table2[[#This Row],[Close Price]])-1</f>
        <v>2.8358208955223896E-2</v>
      </c>
      <c r="AE670">
        <f>(Table2[[#This Row],[Close Price]]/Table2[[#This Row],[Current Week Low]])-1</f>
        <v>1.494768310911665E-3</v>
      </c>
      <c r="AF670">
        <f>(Table2[[#This Row],[Current Week High]]/Table2[[#This Row],[Close Price]])-1</f>
        <v>7.3631840796019921E-2</v>
      </c>
      <c r="AG670">
        <f>(Table2[[#This Row],[Close Price]]/Table2[[#This Row],[Current Month Low]])-1</f>
        <v>0.2283560806681606</v>
      </c>
      <c r="AH670">
        <f>(Table2[[#This Row],[Current Month High]]/Table2[[#This Row],[Close Price]])-1</f>
        <v>7.744610281923725E-2</v>
      </c>
      <c r="AI670">
        <v>57.412935323383003</v>
      </c>
      <c r="AJ670">
        <v>22.835608066816</v>
      </c>
      <c r="AK670" t="str">
        <f>IF(AND(Table2[[#This Row],[20D EMA]]&gt;Table2[[#This Row],[50D EMA]],Table2[[#This Row],[50D EMA]]&gt;Table2[[#This Row],[200D EMA]]),"Uptrend","Downtrend/NoTrend")</f>
        <v>Downtrend/NoTrend</v>
      </c>
      <c r="AL670">
        <v>-0.09</v>
      </c>
      <c r="AM670" t="s">
        <v>3034</v>
      </c>
      <c r="AN670">
        <v>10.32</v>
      </c>
      <c r="AO670" t="s">
        <v>3033</v>
      </c>
      <c r="AQ670">
        <f>(Table2[[#This Row],[Sharpe Ratio]]-AVERAGE(Table2[Sharpe Ratio]))/_xlfn.STDEV.P(Table2[Sharpe Ratio])</f>
        <v>-0.64729278019234593</v>
      </c>
      <c r="AR6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0">
        <f>_xlfn.RANK.AVG(Table2[[#This Row],[1Y Return vs Nifty Z-Score]],Table2[1Y Return vs Nifty Z-Score])</f>
        <v>719</v>
      </c>
      <c r="AT670">
        <f>_xlfn.RANK.AVG(Table2[[#This Row],[6M Return vs Nifty Z-Score]],Table2[6M Return vs Nifty Z-Score])</f>
        <v>652</v>
      </c>
      <c r="AU670">
        <f>_xlfn.RANK.AVG(Table2[[#This Row],[Sharpe Ratio Z-Score]],Table2[Sharpe Ratio Z-Score])</f>
        <v>524.5</v>
      </c>
      <c r="AV670">
        <f>(Table2[[#This Row],[Rank 1Y]]+Table2[[#This Row],[Rank 6M]]+Table2[[#This Row],[Rank Sharpe]])/3</f>
        <v>631.83333333333337</v>
      </c>
    </row>
    <row r="671" spans="1:48" x14ac:dyDescent="0.3">
      <c r="A671" t="s">
        <v>1614</v>
      </c>
      <c r="B671" t="s">
        <v>1615</v>
      </c>
      <c r="C671" t="s">
        <v>2988</v>
      </c>
      <c r="D671" t="s">
        <v>49</v>
      </c>
      <c r="E671">
        <v>5201.3537290800004</v>
      </c>
      <c r="F671">
        <v>717.65</v>
      </c>
      <c r="G671">
        <v>-22.264755862376202</v>
      </c>
      <c r="H671">
        <f>(Table2[[#This Row],[1Y Return vs Nifty]]-AVERAGE(Table2[1Y Return vs Nifty]))/_xlfn.STDEV.P(Table2[1Y Return vs Nifty])</f>
        <v>-0.79610889881040525</v>
      </c>
      <c r="I671">
        <v>-9.9457983776276002</v>
      </c>
      <c r="J671">
        <f>(Table2[[#This Row],[1M Return vs Nifty]]-AVERAGE(Table2[1M Return vs Nifty]))/_xlfn.STDEV.P(Table2[1M Return vs Nifty])</f>
        <v>-1.2172035666750938</v>
      </c>
      <c r="K671">
        <v>-41.626291889726602</v>
      </c>
      <c r="L671">
        <f>(Table2[[#This Row],[6M Return vs Nifty]]-AVERAGE(Table2[6M Return vs Nifty]))/_xlfn.STDEV.P(Table2[6M Return vs Nifty])</f>
        <v>-1.6442637345091082</v>
      </c>
      <c r="M671">
        <v>-8.2202039945377408</v>
      </c>
      <c r="N671">
        <f>(Table2[[#This Row],[1W Return vs Nifty]]-AVERAGE(Table2[1W Return vs Nifty]))/_xlfn.STDEV.P(Table2[1W Return vs Nifty])</f>
        <v>-1.4761925993522211</v>
      </c>
      <c r="O671">
        <v>762.31</v>
      </c>
      <c r="P671">
        <v>798.42346608096204</v>
      </c>
      <c r="Q671">
        <v>850.259079500496</v>
      </c>
      <c r="R671">
        <v>27.644056840286002</v>
      </c>
      <c r="S671">
        <f>(Table2[[#This Row],[Close Price]]-Table2[[#This Row],[20D EMA]])/Table2[[#This Row],[20D EMA]]</f>
        <v>-5.8585090055226836E-2</v>
      </c>
      <c r="T671">
        <f>(Table2[[#This Row],[Close Price]]-Table2[[#This Row],[50D EMA]])/Table2[[#This Row],[50D EMA]]</f>
        <v>-0.10116619752853237</v>
      </c>
      <c r="U671">
        <f>(Table2[[#This Row],[Close Price]]-Table2[[#This Row],[200D EMA]])/Table2[[#This Row],[200D EMA]]</f>
        <v>-0.15596314429056168</v>
      </c>
      <c r="V671">
        <v>2.2692891041565302</v>
      </c>
      <c r="W671">
        <v>714.5</v>
      </c>
      <c r="X671">
        <v>739.8</v>
      </c>
      <c r="Y671">
        <v>714.5</v>
      </c>
      <c r="Z671">
        <v>750.9</v>
      </c>
      <c r="AA671">
        <v>678.05</v>
      </c>
      <c r="AB671">
        <v>820</v>
      </c>
      <c r="AC671">
        <f>(Table2[[#This Row],[Close Price]]/Table2[[#This Row],[Day Low]])-1</f>
        <v>4.4086773967808579E-3</v>
      </c>
      <c r="AD671">
        <f>(Table2[[#This Row],[Day High]]/Table2[[#This Row],[Close Price]])-1</f>
        <v>3.0864627603985229E-2</v>
      </c>
      <c r="AE671">
        <f>(Table2[[#This Row],[Close Price]]/Table2[[#This Row],[Current Week Low]])-1</f>
        <v>4.4086773967808579E-3</v>
      </c>
      <c r="AF671">
        <f>(Table2[[#This Row],[Current Week High]]/Table2[[#This Row],[Close Price]])-1</f>
        <v>4.6331777328781465E-2</v>
      </c>
      <c r="AG671">
        <f>(Table2[[#This Row],[Close Price]]/Table2[[#This Row],[Current Month Low]])-1</f>
        <v>5.840277265688365E-2</v>
      </c>
      <c r="AH671">
        <f>(Table2[[#This Row],[Current Month High]]/Table2[[#This Row],[Close Price]])-1</f>
        <v>0.14261826795791821</v>
      </c>
      <c r="AI671">
        <v>73.232076917717507</v>
      </c>
      <c r="AJ671">
        <v>9.0404922889918602</v>
      </c>
      <c r="AK671" t="str">
        <f>IF(AND(Table2[[#This Row],[20D EMA]]&gt;Table2[[#This Row],[50D EMA]],Table2[[#This Row],[50D EMA]]&gt;Table2[[#This Row],[200D EMA]]),"Uptrend","Downtrend/NoTrend")</f>
        <v>Downtrend/NoTrend</v>
      </c>
      <c r="AL671">
        <v>-0.28000000000000003</v>
      </c>
      <c r="AM671" t="s">
        <v>3034</v>
      </c>
      <c r="AN671">
        <v>-7.95</v>
      </c>
      <c r="AO671" t="s">
        <v>3034</v>
      </c>
      <c r="AP671">
        <v>-3.9702166553500003E-3</v>
      </c>
      <c r="AQ671">
        <f>(Table2[[#This Row],[Sharpe Ratio]]-AVERAGE(Table2[Sharpe Ratio]))/_xlfn.STDEV.P(Table2[Sharpe Ratio])</f>
        <v>-0.69224021712201156</v>
      </c>
      <c r="AR6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1">
        <f>_xlfn.RANK.AVG(Table2[[#This Row],[1Y Return vs Nifty Z-Score]],Table2[1Y Return vs Nifty Z-Score])</f>
        <v>623</v>
      </c>
      <c r="AT671">
        <f>_xlfn.RANK.AVG(Table2[[#This Row],[6M Return vs Nifty Z-Score]],Table2[6M Return vs Nifty Z-Score])</f>
        <v>721</v>
      </c>
      <c r="AU671">
        <f>_xlfn.RANK.AVG(Table2[[#This Row],[Sharpe Ratio Z-Score]],Table2[Sharpe Ratio Z-Score])</f>
        <v>554</v>
      </c>
      <c r="AV671">
        <f>(Table2[[#This Row],[Rank 1Y]]+Table2[[#This Row],[Rank 6M]]+Table2[[#This Row],[Rank Sharpe]])/3</f>
        <v>632.66666666666663</v>
      </c>
    </row>
    <row r="672" spans="1:48" x14ac:dyDescent="0.3">
      <c r="A672" t="s">
        <v>964</v>
      </c>
      <c r="B672" t="s">
        <v>965</v>
      </c>
      <c r="C672" t="s">
        <v>3004</v>
      </c>
      <c r="D672" t="s">
        <v>966</v>
      </c>
      <c r="E672">
        <v>14014.58023326</v>
      </c>
      <c r="F672">
        <v>1451.7</v>
      </c>
      <c r="G672">
        <v>-22.118715010906399</v>
      </c>
      <c r="H672">
        <f>(Table2[[#This Row],[1Y Return vs Nifty]]-AVERAGE(Table2[1Y Return vs Nifty]))/_xlfn.STDEV.P(Table2[1Y Return vs Nifty])</f>
        <v>-0.79437683739226361</v>
      </c>
      <c r="I672">
        <v>2.5278033361554701</v>
      </c>
      <c r="J672">
        <f>(Table2[[#This Row],[1M Return vs Nifty]]-AVERAGE(Table2[1M Return vs Nifty]))/_xlfn.STDEV.P(Table2[1M Return vs Nifty])</f>
        <v>-1.4160922319575607E-2</v>
      </c>
      <c r="K672">
        <v>-23.724426089628299</v>
      </c>
      <c r="L672">
        <f>(Table2[[#This Row],[6M Return vs Nifty]]-AVERAGE(Table2[6M Return vs Nifty]))/_xlfn.STDEV.P(Table2[6M Return vs Nifty])</f>
        <v>-1.1012783737638856</v>
      </c>
      <c r="M672">
        <v>0.151107940907758</v>
      </c>
      <c r="N672">
        <f>(Table2[[#This Row],[1W Return vs Nifty]]-AVERAGE(Table2[1W Return vs Nifty]))/_xlfn.STDEV.P(Table2[1W Return vs Nifty])</f>
        <v>0.36762438550384441</v>
      </c>
      <c r="O672">
        <v>1385.23</v>
      </c>
      <c r="P672">
        <v>1370.4589381676101</v>
      </c>
      <c r="Q672">
        <v>1462.3093022124799</v>
      </c>
      <c r="R672">
        <v>67.810744324745201</v>
      </c>
      <c r="S672">
        <f>(Table2[[#This Row],[Close Price]]-Table2[[#This Row],[20D EMA]])/Table2[[#This Row],[20D EMA]]</f>
        <v>4.7984811186589975E-2</v>
      </c>
      <c r="T672">
        <f>(Table2[[#This Row],[Close Price]]-Table2[[#This Row],[50D EMA]])/Table2[[#This Row],[50D EMA]]</f>
        <v>5.9280186782549191E-2</v>
      </c>
      <c r="U672">
        <f>(Table2[[#This Row],[Close Price]]-Table2[[#This Row],[200D EMA]])/Table2[[#This Row],[200D EMA]]</f>
        <v>-7.2551697485805115E-3</v>
      </c>
      <c r="V672">
        <v>1.1719418543809501</v>
      </c>
      <c r="W672">
        <v>1432.35</v>
      </c>
      <c r="X672">
        <v>1464.55</v>
      </c>
      <c r="Y672">
        <v>1416.35</v>
      </c>
      <c r="Z672">
        <v>1469.95</v>
      </c>
      <c r="AA672">
        <v>1204.2</v>
      </c>
      <c r="AB672">
        <v>1469.95</v>
      </c>
      <c r="AC672">
        <f>(Table2[[#This Row],[Close Price]]/Table2[[#This Row],[Day Low]])-1</f>
        <v>1.3509267986176576E-2</v>
      </c>
      <c r="AD672">
        <f>(Table2[[#This Row],[Day High]]/Table2[[#This Row],[Close Price]])-1</f>
        <v>8.851691120755012E-3</v>
      </c>
      <c r="AE672">
        <f>(Table2[[#This Row],[Close Price]]/Table2[[#This Row],[Current Week Low]])-1</f>
        <v>2.4958520139796159E-2</v>
      </c>
      <c r="AF672">
        <f>(Table2[[#This Row],[Current Week High]]/Table2[[#This Row],[Close Price]])-1</f>
        <v>1.2571467934146208E-2</v>
      </c>
      <c r="AG672">
        <f>(Table2[[#This Row],[Close Price]]/Table2[[#This Row],[Current Month Low]])-1</f>
        <v>0.20553064275037358</v>
      </c>
      <c r="AH672">
        <f>(Table2[[#This Row],[Current Month High]]/Table2[[#This Row],[Close Price]])-1</f>
        <v>1.2571467934146208E-2</v>
      </c>
      <c r="AI672">
        <v>29.189915271750301</v>
      </c>
      <c r="AJ672">
        <v>20.5530642750373</v>
      </c>
      <c r="AK672" t="str">
        <f>IF(AND(Table2[[#This Row],[20D EMA]]&gt;Table2[[#This Row],[50D EMA]],Table2[[#This Row],[50D EMA]]&gt;Table2[[#This Row],[200D EMA]]),"Uptrend","Downtrend/NoTrend")</f>
        <v>Downtrend/NoTrend</v>
      </c>
      <c r="AL672">
        <v>-0.01</v>
      </c>
      <c r="AM672" t="s">
        <v>3034</v>
      </c>
      <c r="AN672">
        <v>8.4700000000000006</v>
      </c>
      <c r="AO672" t="s">
        <v>3033</v>
      </c>
      <c r="AP672">
        <v>-3.3683486889117001E-2</v>
      </c>
      <c r="AQ672">
        <f>(Table2[[#This Row],[Sharpe Ratio]]-AVERAGE(Table2[Sharpe Ratio]))/_xlfn.STDEV.P(Table2[Sharpe Ratio])</f>
        <v>-1.028628745946168</v>
      </c>
      <c r="AR6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2">
        <f>_xlfn.RANK.AVG(Table2[[#This Row],[1Y Return vs Nifty Z-Score]],Table2[1Y Return vs Nifty Z-Score])</f>
        <v>622</v>
      </c>
      <c r="AT672">
        <f>_xlfn.RANK.AVG(Table2[[#This Row],[6M Return vs Nifty Z-Score]],Table2[6M Return vs Nifty Z-Score])</f>
        <v>668</v>
      </c>
      <c r="AU672">
        <f>_xlfn.RANK.AVG(Table2[[#This Row],[Sharpe Ratio Z-Score]],Table2[Sharpe Ratio Z-Score])</f>
        <v>610</v>
      </c>
      <c r="AV672">
        <f>(Table2[[#This Row],[Rank 1Y]]+Table2[[#This Row],[Rank 6M]]+Table2[[#This Row],[Rank Sharpe]])/3</f>
        <v>633.33333333333337</v>
      </c>
    </row>
    <row r="673" spans="1:48" x14ac:dyDescent="0.3">
      <c r="A673" t="s">
        <v>1870</v>
      </c>
      <c r="B673" t="s">
        <v>1871</v>
      </c>
      <c r="C673" t="s">
        <v>3003</v>
      </c>
      <c r="D673" t="s">
        <v>112</v>
      </c>
      <c r="E673">
        <v>3484.7590427999999</v>
      </c>
      <c r="F673">
        <v>21.84</v>
      </c>
      <c r="G673">
        <v>-32.537337482501897</v>
      </c>
      <c r="H673">
        <f>(Table2[[#This Row],[1Y Return vs Nifty]]-AVERAGE(Table2[1Y Return vs Nifty]))/_xlfn.STDEV.P(Table2[1Y Return vs Nifty])</f>
        <v>-0.91794290696537639</v>
      </c>
      <c r="I673">
        <v>-7.7267789346747904</v>
      </c>
      <c r="J673">
        <f>(Table2[[#This Row],[1M Return vs Nifty]]-AVERAGE(Table2[1M Return vs Nifty]))/_xlfn.STDEV.P(Table2[1M Return vs Nifty])</f>
        <v>-1.0031855885656571</v>
      </c>
      <c r="K673">
        <v>-36.782099555632797</v>
      </c>
      <c r="L673">
        <f>(Table2[[#This Row],[6M Return vs Nifty]]-AVERAGE(Table2[6M Return vs Nifty]))/_xlfn.STDEV.P(Table2[6M Return vs Nifty])</f>
        <v>-1.4973334898397106</v>
      </c>
      <c r="M673">
        <v>-4.2792582332141098</v>
      </c>
      <c r="N673">
        <f>(Table2[[#This Row],[1W Return vs Nifty]]-AVERAGE(Table2[1W Return vs Nifty]))/_xlfn.STDEV.P(Table2[1W Return vs Nifty])</f>
        <v>-0.60818256852802255</v>
      </c>
      <c r="O673">
        <v>22.61</v>
      </c>
      <c r="P673">
        <v>23.790711650622601</v>
      </c>
      <c r="Q673">
        <v>26.002804337696201</v>
      </c>
      <c r="R673">
        <v>40.499942296388298</v>
      </c>
      <c r="S673">
        <f>(Table2[[#This Row],[Close Price]]-Table2[[#This Row],[20D EMA]])/Table2[[#This Row],[20D EMA]]</f>
        <v>-3.405572755417955E-2</v>
      </c>
      <c r="T673">
        <f>(Table2[[#This Row],[Close Price]]-Table2[[#This Row],[50D EMA]])/Table2[[#This Row],[50D EMA]]</f>
        <v>-8.1994674193428388E-2</v>
      </c>
      <c r="U673">
        <f>(Table2[[#This Row],[Close Price]]-Table2[[#This Row],[200D EMA]])/Table2[[#This Row],[200D EMA]]</f>
        <v>-0.16009059190825023</v>
      </c>
      <c r="V673">
        <v>0.39147190997608899</v>
      </c>
      <c r="W673">
        <v>21.64</v>
      </c>
      <c r="X673">
        <v>22.13</v>
      </c>
      <c r="Y673">
        <v>21.3</v>
      </c>
      <c r="Z673">
        <v>22.25</v>
      </c>
      <c r="AA673">
        <v>20.55</v>
      </c>
      <c r="AB673">
        <v>24.7</v>
      </c>
      <c r="AC673">
        <f>(Table2[[#This Row],[Close Price]]/Table2[[#This Row],[Day Low]])-1</f>
        <v>9.2421441774490631E-3</v>
      </c>
      <c r="AD673">
        <f>(Table2[[#This Row],[Day High]]/Table2[[#This Row],[Close Price]])-1</f>
        <v>1.3278388278388231E-2</v>
      </c>
      <c r="AE673">
        <f>(Table2[[#This Row],[Close Price]]/Table2[[#This Row],[Current Week Low]])-1</f>
        <v>2.5352112676056304E-2</v>
      </c>
      <c r="AF673">
        <f>(Table2[[#This Row],[Current Week High]]/Table2[[#This Row],[Close Price]])-1</f>
        <v>1.8772893772893706E-2</v>
      </c>
      <c r="AG673">
        <f>(Table2[[#This Row],[Close Price]]/Table2[[#This Row],[Current Month Low]])-1</f>
        <v>6.2773722627737172E-2</v>
      </c>
      <c r="AH673">
        <f>(Table2[[#This Row],[Current Month High]]/Table2[[#This Row],[Close Price]])-1</f>
        <v>0.13095238095238093</v>
      </c>
      <c r="AI673">
        <v>106.730769230769</v>
      </c>
      <c r="AJ673">
        <v>30.778443113772401</v>
      </c>
      <c r="AK673" t="str">
        <f>IF(AND(Table2[[#This Row],[20D EMA]]&gt;Table2[[#This Row],[50D EMA]],Table2[[#This Row],[50D EMA]]&gt;Table2[[#This Row],[200D EMA]]),"Uptrend","Downtrend/NoTrend")</f>
        <v>Downtrend/NoTrend</v>
      </c>
      <c r="AL673">
        <v>-0.32</v>
      </c>
      <c r="AM673" t="s">
        <v>3034</v>
      </c>
      <c r="AN673">
        <v>-4.63</v>
      </c>
      <c r="AO673" t="s">
        <v>3034</v>
      </c>
      <c r="AQ673">
        <f>(Table2[[#This Row],[Sharpe Ratio]]-AVERAGE(Table2[Sharpe Ratio]))/_xlfn.STDEV.P(Table2[Sharpe Ratio])</f>
        <v>-0.64729278019234593</v>
      </c>
      <c r="AR6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3">
        <f>_xlfn.RANK.AVG(Table2[[#This Row],[1Y Return vs Nifty Z-Score]],Table2[1Y Return vs Nifty Z-Score])</f>
        <v>664</v>
      </c>
      <c r="AT673">
        <f>_xlfn.RANK.AVG(Table2[[#This Row],[6M Return vs Nifty Z-Score]],Table2[6M Return vs Nifty Z-Score])</f>
        <v>715</v>
      </c>
      <c r="AU673">
        <f>_xlfn.RANK.AVG(Table2[[#This Row],[Sharpe Ratio Z-Score]],Table2[Sharpe Ratio Z-Score])</f>
        <v>524.5</v>
      </c>
      <c r="AV673">
        <f>(Table2[[#This Row],[Rank 1Y]]+Table2[[#This Row],[Rank 6M]]+Table2[[#This Row],[Rank Sharpe]])/3</f>
        <v>634.5</v>
      </c>
    </row>
    <row r="674" spans="1:48" x14ac:dyDescent="0.3">
      <c r="A674" t="s">
        <v>910</v>
      </c>
      <c r="B674" t="s">
        <v>911</v>
      </c>
      <c r="C674" t="s">
        <v>3002</v>
      </c>
      <c r="D674" t="s">
        <v>533</v>
      </c>
      <c r="E674">
        <v>15522.886524379999</v>
      </c>
      <c r="F674">
        <v>1431.45</v>
      </c>
      <c r="G674">
        <v>-23.6595979698394</v>
      </c>
      <c r="H674">
        <f>(Table2[[#This Row],[1Y Return vs Nifty]]-AVERAGE(Table2[1Y Return vs Nifty]))/_xlfn.STDEV.P(Table2[1Y Return vs Nifty])</f>
        <v>-0.81265188780575481</v>
      </c>
      <c r="I674">
        <v>1.7337660432383799</v>
      </c>
      <c r="J674">
        <f>(Table2[[#This Row],[1M Return vs Nifty]]-AVERAGE(Table2[1M Return vs Nifty]))/_xlfn.STDEV.P(Table2[1M Return vs Nifty])</f>
        <v>-9.0743512216792721E-2</v>
      </c>
      <c r="K674">
        <v>-18.586831988215799</v>
      </c>
      <c r="L674">
        <f>(Table2[[#This Row],[6M Return vs Nifty]]-AVERAGE(Table2[6M Return vs Nifty]))/_xlfn.STDEV.P(Table2[6M Return vs Nifty])</f>
        <v>-0.94544889667649312</v>
      </c>
      <c r="M674">
        <v>5.6075161155641702</v>
      </c>
      <c r="N674">
        <f>(Table2[[#This Row],[1W Return vs Nifty]]-AVERAGE(Table2[1W Return vs Nifty]))/_xlfn.STDEV.P(Table2[1W Return vs Nifty])</f>
        <v>1.5694214450711361</v>
      </c>
      <c r="O674">
        <v>1386.75</v>
      </c>
      <c r="P674">
        <v>1361.3476578752</v>
      </c>
      <c r="Q674">
        <v>1387.2534184702699</v>
      </c>
      <c r="R674">
        <v>78.698149249211795</v>
      </c>
      <c r="S674">
        <f>(Table2[[#This Row],[Close Price]]-Table2[[#This Row],[20D EMA]])/Table2[[#This Row],[20D EMA]]</f>
        <v>3.2233639805300196E-2</v>
      </c>
      <c r="T674">
        <f>(Table2[[#This Row],[Close Price]]-Table2[[#This Row],[50D EMA]])/Table2[[#This Row],[50D EMA]]</f>
        <v>5.1494812305488719E-2</v>
      </c>
      <c r="U674">
        <f>(Table2[[#This Row],[Close Price]]-Table2[[#This Row],[200D EMA]])/Table2[[#This Row],[200D EMA]]</f>
        <v>3.1859053970446048E-2</v>
      </c>
      <c r="V674">
        <v>1.6450348231379699</v>
      </c>
      <c r="W674">
        <v>1429</v>
      </c>
      <c r="X674">
        <v>1460</v>
      </c>
      <c r="Y674">
        <v>1415.55</v>
      </c>
      <c r="Z674">
        <v>1479</v>
      </c>
      <c r="AA674">
        <v>1243</v>
      </c>
      <c r="AB674">
        <v>1485</v>
      </c>
      <c r="AC674">
        <f>(Table2[[#This Row],[Close Price]]/Table2[[#This Row],[Day Low]])-1</f>
        <v>1.7144856543036546E-3</v>
      </c>
      <c r="AD674">
        <f>(Table2[[#This Row],[Day High]]/Table2[[#This Row],[Close Price]])-1</f>
        <v>1.994481120542102E-2</v>
      </c>
      <c r="AE674">
        <f>(Table2[[#This Row],[Close Price]]/Table2[[#This Row],[Current Week Low]])-1</f>
        <v>1.1232383172618432E-2</v>
      </c>
      <c r="AF674">
        <f>(Table2[[#This Row],[Current Week High]]/Table2[[#This Row],[Close Price]])-1</f>
        <v>3.3218065597820257E-2</v>
      </c>
      <c r="AG674">
        <f>(Table2[[#This Row],[Close Price]]/Table2[[#This Row],[Current Month Low]])-1</f>
        <v>0.15160901045856812</v>
      </c>
      <c r="AH674">
        <f>(Table2[[#This Row],[Current Month High]]/Table2[[#This Row],[Close Price]])-1</f>
        <v>3.7409619616472822E-2</v>
      </c>
      <c r="AI674">
        <v>13.3116769709036</v>
      </c>
      <c r="AJ674">
        <v>15.1609010458568</v>
      </c>
      <c r="AK674" t="str">
        <f>IF(AND(Table2[[#This Row],[20D EMA]]&gt;Table2[[#This Row],[50D EMA]],Table2[[#This Row],[50D EMA]]&gt;Table2[[#This Row],[200D EMA]]),"Uptrend","Downtrend/NoTrend")</f>
        <v>Downtrend/NoTrend</v>
      </c>
      <c r="AL674">
        <v>0.01</v>
      </c>
      <c r="AM674" t="s">
        <v>3033</v>
      </c>
      <c r="AN674">
        <v>8.43</v>
      </c>
      <c r="AO674" t="s">
        <v>3033</v>
      </c>
      <c r="AP674">
        <v>-5.6195552965329E-2</v>
      </c>
      <c r="AQ674">
        <f>(Table2[[#This Row],[Sharpe Ratio]]-AVERAGE(Table2[Sharpe Ratio]))/_xlfn.STDEV.P(Table2[Sharpe Ratio])</f>
        <v>-1.2834913285091341</v>
      </c>
      <c r="AR6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4">
        <f>_xlfn.RANK.AVG(Table2[[#This Row],[1Y Return vs Nifty Z-Score]],Table2[1Y Return vs Nifty Z-Score])</f>
        <v>629</v>
      </c>
      <c r="AT674">
        <f>_xlfn.RANK.AVG(Table2[[#This Row],[6M Return vs Nifty Z-Score]],Table2[6M Return vs Nifty Z-Score])</f>
        <v>632</v>
      </c>
      <c r="AU674">
        <f>_xlfn.RANK.AVG(Table2[[#This Row],[Sharpe Ratio Z-Score]],Table2[Sharpe Ratio Z-Score])</f>
        <v>648</v>
      </c>
      <c r="AV674">
        <f>(Table2[[#This Row],[Rank 1Y]]+Table2[[#This Row],[Rank 6M]]+Table2[[#This Row],[Rank Sharpe]])/3</f>
        <v>636.33333333333337</v>
      </c>
    </row>
    <row r="675" spans="1:48" x14ac:dyDescent="0.3">
      <c r="A675" t="s">
        <v>1939</v>
      </c>
      <c r="B675" t="s">
        <v>1940</v>
      </c>
      <c r="C675" t="s">
        <v>2995</v>
      </c>
      <c r="D675" t="s">
        <v>284</v>
      </c>
      <c r="E675">
        <v>3175.5044936099998</v>
      </c>
      <c r="F675">
        <v>1016</v>
      </c>
      <c r="G675">
        <v>-50.394287630515002</v>
      </c>
      <c r="H675">
        <f>(Table2[[#This Row],[1Y Return vs Nifty]]-AVERAGE(Table2[1Y Return vs Nifty]))/_xlfn.STDEV.P(Table2[1Y Return vs Nifty])</f>
        <v>-1.1297284045557394</v>
      </c>
      <c r="I675">
        <v>15.174733761998899</v>
      </c>
      <c r="J675">
        <f>(Table2[[#This Row],[1M Return vs Nifty]]-AVERAGE(Table2[1M Return vs Nifty]))/_xlfn.STDEV.P(Table2[1M Return vs Nifty])</f>
        <v>1.2055987727230284</v>
      </c>
      <c r="K675">
        <v>-11.2129636398227</v>
      </c>
      <c r="L675">
        <f>(Table2[[#This Row],[6M Return vs Nifty]]-AVERAGE(Table2[6M Return vs Nifty]))/_xlfn.STDEV.P(Table2[6M Return vs Nifty])</f>
        <v>-0.72179050207395834</v>
      </c>
      <c r="M675">
        <v>15.098211801717101</v>
      </c>
      <c r="N675">
        <f>(Table2[[#This Row],[1W Return vs Nifty]]-AVERAGE(Table2[1W Return vs Nifty]))/_xlfn.STDEV.P(Table2[1W Return vs Nifty])</f>
        <v>3.6597874521165665</v>
      </c>
      <c r="O675">
        <v>908.92</v>
      </c>
      <c r="P675">
        <v>883.88064604183899</v>
      </c>
      <c r="Q675">
        <v>997.15294686293396</v>
      </c>
      <c r="R675">
        <v>82.158499529563301</v>
      </c>
      <c r="S675">
        <f>(Table2[[#This Row],[Close Price]]-Table2[[#This Row],[20D EMA]])/Table2[[#This Row],[20D EMA]]</f>
        <v>0.11781014830788193</v>
      </c>
      <c r="T675">
        <f>(Table2[[#This Row],[Close Price]]-Table2[[#This Row],[50D EMA]])/Table2[[#This Row],[50D EMA]]</f>
        <v>0.14947646444099996</v>
      </c>
      <c r="U675">
        <f>(Table2[[#This Row],[Close Price]]-Table2[[#This Row],[200D EMA]])/Table2[[#This Row],[200D EMA]]</f>
        <v>1.8900864903783621E-2</v>
      </c>
      <c r="V675">
        <v>2.4526917326955799</v>
      </c>
      <c r="W675">
        <v>991.3</v>
      </c>
      <c r="X675">
        <v>1043.5</v>
      </c>
      <c r="Y675">
        <v>970.25</v>
      </c>
      <c r="Z675">
        <v>1043.5</v>
      </c>
      <c r="AA675">
        <v>751.65</v>
      </c>
      <c r="AB675">
        <v>1043.5</v>
      </c>
      <c r="AC675">
        <f>(Table2[[#This Row],[Close Price]]/Table2[[#This Row],[Day Low]])-1</f>
        <v>2.4916775950771797E-2</v>
      </c>
      <c r="AD675">
        <f>(Table2[[#This Row],[Day High]]/Table2[[#This Row],[Close Price]])-1</f>
        <v>2.7066929133858331E-2</v>
      </c>
      <c r="AE675">
        <f>(Table2[[#This Row],[Close Price]]/Table2[[#This Row],[Current Week Low]])-1</f>
        <v>4.7152795671218772E-2</v>
      </c>
      <c r="AF675">
        <f>(Table2[[#This Row],[Current Week High]]/Table2[[#This Row],[Close Price]])-1</f>
        <v>2.7066929133858331E-2</v>
      </c>
      <c r="AG675">
        <f>(Table2[[#This Row],[Close Price]]/Table2[[#This Row],[Current Month Low]])-1</f>
        <v>0.35169294219384017</v>
      </c>
      <c r="AH675">
        <f>(Table2[[#This Row],[Current Month High]]/Table2[[#This Row],[Close Price]])-1</f>
        <v>2.7066929133858331E-2</v>
      </c>
      <c r="AI675">
        <v>34.640748031496003</v>
      </c>
      <c r="AJ675">
        <v>35.169294219384</v>
      </c>
      <c r="AK675" t="str">
        <f>IF(AND(Table2[[#This Row],[20D EMA]]&gt;Table2[[#This Row],[50D EMA]],Table2[[#This Row],[50D EMA]]&gt;Table2[[#This Row],[200D EMA]]),"Uptrend","Downtrend/NoTrend")</f>
        <v>Downtrend/NoTrend</v>
      </c>
      <c r="AL675">
        <v>0.05</v>
      </c>
      <c r="AM675" t="s">
        <v>3033</v>
      </c>
      <c r="AN675">
        <v>25.63</v>
      </c>
      <c r="AO675" t="s">
        <v>3033</v>
      </c>
      <c r="AP675">
        <v>-5.3309610451533998E-2</v>
      </c>
      <c r="AQ675">
        <f>(Table2[[#This Row],[Sharpe Ratio]]-AVERAGE(Table2[Sharpe Ratio]))/_xlfn.STDEV.P(Table2[Sharpe Ratio])</f>
        <v>-1.2508191268682878</v>
      </c>
      <c r="AR6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5">
        <f>_xlfn.RANK.AVG(Table2[[#This Row],[1Y Return vs Nifty Z-Score]],Table2[1Y Return vs Nifty Z-Score])</f>
        <v>716</v>
      </c>
      <c r="AT675">
        <f>_xlfn.RANK.AVG(Table2[[#This Row],[6M Return vs Nifty Z-Score]],Table2[6M Return vs Nifty Z-Score])</f>
        <v>554</v>
      </c>
      <c r="AU675">
        <f>_xlfn.RANK.AVG(Table2[[#This Row],[Sharpe Ratio Z-Score]],Table2[Sharpe Ratio Z-Score])</f>
        <v>643</v>
      </c>
      <c r="AV675">
        <f>(Table2[[#This Row],[Rank 1Y]]+Table2[[#This Row],[Rank 6M]]+Table2[[#This Row],[Rank Sharpe]])/3</f>
        <v>637.66666666666663</v>
      </c>
    </row>
    <row r="676" spans="1:48" x14ac:dyDescent="0.3">
      <c r="A676" t="s">
        <v>2228</v>
      </c>
      <c r="B676" t="s">
        <v>2229</v>
      </c>
      <c r="C676" t="s">
        <v>2990</v>
      </c>
      <c r="D676" t="s">
        <v>272</v>
      </c>
      <c r="E676">
        <v>2280.8155569999999</v>
      </c>
      <c r="F676">
        <v>784.4</v>
      </c>
      <c r="G676">
        <v>-67.334413257042399</v>
      </c>
      <c r="H676">
        <f>(Table2[[#This Row],[1Y Return vs Nifty]]-AVERAGE(Table2[1Y Return vs Nifty]))/_xlfn.STDEV.P(Table2[1Y Return vs Nifty])</f>
        <v>-1.3306402571016547</v>
      </c>
      <c r="I676">
        <v>-3.84457770709691</v>
      </c>
      <c r="J676">
        <f>(Table2[[#This Row],[1M Return vs Nifty]]-AVERAGE(Table2[1M Return vs Nifty]))/_xlfn.STDEV.P(Table2[1M Return vs Nifty])</f>
        <v>-0.62875855955568183</v>
      </c>
      <c r="K676">
        <v>-20.618295973435799</v>
      </c>
      <c r="L676">
        <f>(Table2[[#This Row],[6M Return vs Nifty]]-AVERAGE(Table2[6M Return vs Nifty]))/_xlfn.STDEV.P(Table2[6M Return vs Nifty])</f>
        <v>-1.0070656698761644</v>
      </c>
      <c r="M676">
        <v>-0.97216454290060605</v>
      </c>
      <c r="N676">
        <f>(Table2[[#This Row],[1W Return vs Nifty]]-AVERAGE(Table2[1W Return vs Nifty]))/_xlfn.STDEV.P(Table2[1W Return vs Nifty])</f>
        <v>0.12021885334371681</v>
      </c>
      <c r="O676">
        <v>775.82</v>
      </c>
      <c r="P676">
        <v>771.00032898891402</v>
      </c>
      <c r="Q676">
        <v>817.92784294389605</v>
      </c>
      <c r="R676">
        <v>56.224888991754597</v>
      </c>
      <c r="S676">
        <f>(Table2[[#This Row],[Close Price]]-Table2[[#This Row],[20D EMA]])/Table2[[#This Row],[20D EMA]]</f>
        <v>1.1059266324662843E-2</v>
      </c>
      <c r="T676">
        <f>(Table2[[#This Row],[Close Price]]-Table2[[#This Row],[50D EMA]])/Table2[[#This Row],[50D EMA]]</f>
        <v>1.7379591820224277E-2</v>
      </c>
      <c r="U676">
        <f>(Table2[[#This Row],[Close Price]]-Table2[[#This Row],[200D EMA]])/Table2[[#This Row],[200D EMA]]</f>
        <v>-4.0991198958605257E-2</v>
      </c>
      <c r="V676">
        <v>1.1964011164134101</v>
      </c>
      <c r="W676">
        <v>780.1</v>
      </c>
      <c r="X676">
        <v>790.7</v>
      </c>
      <c r="Y676">
        <v>780.1</v>
      </c>
      <c r="Z676">
        <v>798</v>
      </c>
      <c r="AA676">
        <v>670</v>
      </c>
      <c r="AB676">
        <v>849</v>
      </c>
      <c r="AC676">
        <f>(Table2[[#This Row],[Close Price]]/Table2[[#This Row],[Day Low]])-1</f>
        <v>5.5121138315599172E-3</v>
      </c>
      <c r="AD676">
        <f>(Table2[[#This Row],[Day High]]/Table2[[#This Row],[Close Price]])-1</f>
        <v>8.0316165221825386E-3</v>
      </c>
      <c r="AE676">
        <f>(Table2[[#This Row],[Close Price]]/Table2[[#This Row],[Current Week Low]])-1</f>
        <v>5.5121138315599172E-3</v>
      </c>
      <c r="AF676">
        <f>(Table2[[#This Row],[Current Week High]]/Table2[[#This Row],[Close Price]])-1</f>
        <v>1.7338092809791039E-2</v>
      </c>
      <c r="AG676">
        <f>(Table2[[#This Row],[Close Price]]/Table2[[#This Row],[Current Month Low]])-1</f>
        <v>0.17074626865671649</v>
      </c>
      <c r="AH676">
        <f>(Table2[[#This Row],[Current Month High]]/Table2[[#This Row],[Close Price]])-1</f>
        <v>8.2355940846506881E-2</v>
      </c>
      <c r="AI676">
        <v>69.263131055583898</v>
      </c>
      <c r="AJ676">
        <v>18.614849538787201</v>
      </c>
      <c r="AK676" t="str">
        <f>IF(AND(Table2[[#This Row],[20D EMA]]&gt;Table2[[#This Row],[50D EMA]],Table2[[#This Row],[50D EMA]]&gt;Table2[[#This Row],[200D EMA]]),"Uptrend","Downtrend/NoTrend")</f>
        <v>Downtrend/NoTrend</v>
      </c>
      <c r="AL676">
        <v>-0.08</v>
      </c>
      <c r="AM676" t="s">
        <v>3034</v>
      </c>
      <c r="AN676">
        <v>5.66</v>
      </c>
      <c r="AO676" t="s">
        <v>3033</v>
      </c>
      <c r="AP676">
        <v>-5.1840083815499996E-4</v>
      </c>
      <c r="AQ676">
        <f>(Table2[[#This Row],[Sharpe Ratio]]-AVERAGE(Table2[Sharpe Ratio]))/_xlfn.STDEV.P(Table2[Sharpe Ratio])</f>
        <v>-0.65316167627534916</v>
      </c>
      <c r="AR6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6">
        <f>_xlfn.RANK.AVG(Table2[[#This Row],[1Y Return vs Nifty Z-Score]],Table2[1Y Return vs Nifty Z-Score])</f>
        <v>722</v>
      </c>
      <c r="AT676">
        <f>_xlfn.RANK.AVG(Table2[[#This Row],[6M Return vs Nifty Z-Score]],Table2[6M Return vs Nifty Z-Score])</f>
        <v>648</v>
      </c>
      <c r="AU676">
        <f>_xlfn.RANK.AVG(Table2[[#This Row],[Sharpe Ratio Z-Score]],Table2[Sharpe Ratio Z-Score])</f>
        <v>544</v>
      </c>
      <c r="AV676">
        <f>(Table2[[#This Row],[Rank 1Y]]+Table2[[#This Row],[Rank 6M]]+Table2[[#This Row],[Rank Sharpe]])/3</f>
        <v>638</v>
      </c>
    </row>
    <row r="677" spans="1:48" x14ac:dyDescent="0.3">
      <c r="A677" t="s">
        <v>2064</v>
      </c>
      <c r="B677" t="s">
        <v>2065</v>
      </c>
      <c r="C677" t="s">
        <v>2990</v>
      </c>
      <c r="D677" t="s">
        <v>418</v>
      </c>
      <c r="E677">
        <v>2728.6944767300001</v>
      </c>
      <c r="F677">
        <v>54.74</v>
      </c>
      <c r="G677">
        <v>-34.231940819724599</v>
      </c>
      <c r="H677">
        <f>(Table2[[#This Row],[1Y Return vs Nifty]]-AVERAGE(Table2[1Y Return vs Nifty]))/_xlfn.STDEV.P(Table2[1Y Return vs Nifty])</f>
        <v>-0.93804109887481246</v>
      </c>
      <c r="I677">
        <v>-4.4462062641397999</v>
      </c>
      <c r="J677">
        <f>(Table2[[#This Row],[1M Return vs Nifty]]-AVERAGE(Table2[1M Return vs Nifty]))/_xlfn.STDEV.P(Table2[1M Return vs Nifty])</f>
        <v>-0.68678388590427819</v>
      </c>
      <c r="K677">
        <v>-40.7937445021714</v>
      </c>
      <c r="L677">
        <f>(Table2[[#This Row],[6M Return vs Nifty]]-AVERAGE(Table2[6M Return vs Nifty]))/_xlfn.STDEV.P(Table2[6M Return vs Nifty])</f>
        <v>-1.6190115597572077</v>
      </c>
      <c r="M677">
        <v>-2.4995284012468399</v>
      </c>
      <c r="N677">
        <f>(Table2[[#This Row],[1W Return vs Nifty]]-AVERAGE(Table2[1W Return vs Nifty]))/_xlfn.STDEV.P(Table2[1W Return vs Nifty])</f>
        <v>-0.21618951917790877</v>
      </c>
      <c r="O677">
        <v>54.79</v>
      </c>
      <c r="P677">
        <v>56.314382785091198</v>
      </c>
      <c r="Q677">
        <v>63.288667595173699</v>
      </c>
      <c r="R677">
        <v>47.3834059752012</v>
      </c>
      <c r="S677">
        <f>(Table2[[#This Row],[Close Price]]-Table2[[#This Row],[20D EMA]])/Table2[[#This Row],[20D EMA]]</f>
        <v>-9.125752874611637E-4</v>
      </c>
      <c r="T677">
        <f>(Table2[[#This Row],[Close Price]]-Table2[[#This Row],[50D EMA]])/Table2[[#This Row],[50D EMA]]</f>
        <v>-2.7957028155656202E-2</v>
      </c>
      <c r="U677">
        <f>(Table2[[#This Row],[Close Price]]-Table2[[#This Row],[200D EMA]])/Table2[[#This Row],[200D EMA]]</f>
        <v>-0.13507422292179216</v>
      </c>
      <c r="V677">
        <v>0.41980441200155899</v>
      </c>
      <c r="W677">
        <v>54.5</v>
      </c>
      <c r="X677">
        <v>55.2</v>
      </c>
      <c r="Y677">
        <v>54.25</v>
      </c>
      <c r="Z677">
        <v>56.5</v>
      </c>
      <c r="AA677">
        <v>48.1</v>
      </c>
      <c r="AB677">
        <v>59.3</v>
      </c>
      <c r="AC677">
        <f>(Table2[[#This Row],[Close Price]]/Table2[[#This Row],[Day Low]])-1</f>
        <v>4.4036697247706869E-3</v>
      </c>
      <c r="AD677">
        <f>(Table2[[#This Row],[Day High]]/Table2[[#This Row],[Close Price]])-1</f>
        <v>8.4033613445377853E-3</v>
      </c>
      <c r="AE677">
        <f>(Table2[[#This Row],[Close Price]]/Table2[[#This Row],[Current Week Low]])-1</f>
        <v>9.0322580645161299E-3</v>
      </c>
      <c r="AF677">
        <f>(Table2[[#This Row],[Current Week High]]/Table2[[#This Row],[Close Price]])-1</f>
        <v>3.2151991231275101E-2</v>
      </c>
      <c r="AG677">
        <f>(Table2[[#This Row],[Close Price]]/Table2[[#This Row],[Current Month Low]])-1</f>
        <v>0.13804573804573805</v>
      </c>
      <c r="AH677">
        <f>(Table2[[#This Row],[Current Month High]]/Table2[[#This Row],[Close Price]])-1</f>
        <v>8.3302886371940055E-2</v>
      </c>
      <c r="AI677">
        <v>53.544026306174601</v>
      </c>
      <c r="AJ677">
        <v>13.804573804573799</v>
      </c>
      <c r="AK677" t="str">
        <f>IF(AND(Table2[[#This Row],[20D EMA]]&gt;Table2[[#This Row],[50D EMA]],Table2[[#This Row],[50D EMA]]&gt;Table2[[#This Row],[200D EMA]]),"Uptrend","Downtrend/NoTrend")</f>
        <v>Downtrend/NoTrend</v>
      </c>
      <c r="AL677">
        <v>-0.16</v>
      </c>
      <c r="AM677" t="s">
        <v>3034</v>
      </c>
      <c r="AN677">
        <v>3.97</v>
      </c>
      <c r="AO677" t="s">
        <v>3033</v>
      </c>
      <c r="AQ677">
        <f>(Table2[[#This Row],[Sharpe Ratio]]-AVERAGE(Table2[Sharpe Ratio]))/_xlfn.STDEV.P(Table2[Sharpe Ratio])</f>
        <v>-0.64729278019234593</v>
      </c>
      <c r="AR6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7">
        <f>_xlfn.RANK.AVG(Table2[[#This Row],[1Y Return vs Nifty Z-Score]],Table2[1Y Return vs Nifty Z-Score])</f>
        <v>673</v>
      </c>
      <c r="AT677">
        <f>_xlfn.RANK.AVG(Table2[[#This Row],[6M Return vs Nifty Z-Score]],Table2[6M Return vs Nifty Z-Score])</f>
        <v>720</v>
      </c>
      <c r="AU677">
        <f>_xlfn.RANK.AVG(Table2[[#This Row],[Sharpe Ratio Z-Score]],Table2[Sharpe Ratio Z-Score])</f>
        <v>524.5</v>
      </c>
      <c r="AV677">
        <f>(Table2[[#This Row],[Rank 1Y]]+Table2[[#This Row],[Rank 6M]]+Table2[[#This Row],[Rank Sharpe]])/3</f>
        <v>639.16666666666663</v>
      </c>
    </row>
    <row r="678" spans="1:48" x14ac:dyDescent="0.3">
      <c r="A678" t="s">
        <v>480</v>
      </c>
      <c r="B678" t="s">
        <v>481</v>
      </c>
      <c r="C678" t="s">
        <v>2990</v>
      </c>
      <c r="D678" t="s">
        <v>119</v>
      </c>
      <c r="E678">
        <v>43565.2268396</v>
      </c>
      <c r="F678">
        <v>334.9</v>
      </c>
      <c r="G678">
        <v>-45.395501473911601</v>
      </c>
      <c r="H678">
        <f>(Table2[[#This Row],[1Y Return vs Nifty]]-AVERAGE(Table2[1Y Return vs Nifty]))/_xlfn.STDEV.P(Table2[1Y Return vs Nifty])</f>
        <v>-1.070442221599023</v>
      </c>
      <c r="I678">
        <v>-7.2325036805742098</v>
      </c>
      <c r="J678">
        <f>(Table2[[#This Row],[1M Return vs Nifty]]-AVERAGE(Table2[1M Return vs Nifty]))/_xlfn.STDEV.P(Table2[1M Return vs Nifty])</f>
        <v>-0.95551417638038605</v>
      </c>
      <c r="K678">
        <v>-19.0878042242852</v>
      </c>
      <c r="L678">
        <f>(Table2[[#This Row],[6M Return vs Nifty]]-AVERAGE(Table2[6M Return vs Nifty]))/_xlfn.STDEV.P(Table2[6M Return vs Nifty])</f>
        <v>-0.96064399384474419</v>
      </c>
      <c r="M678">
        <v>-3.7458077846863098</v>
      </c>
      <c r="N678">
        <f>(Table2[[#This Row],[1W Return vs Nifty]]-AVERAGE(Table2[1W Return vs Nifty]))/_xlfn.STDEV.P(Table2[1W Return vs Nifty])</f>
        <v>-0.49068784307047691</v>
      </c>
      <c r="O678">
        <v>340.44</v>
      </c>
      <c r="P678">
        <v>342.42809132954</v>
      </c>
      <c r="Q678">
        <v>360.01464397047903</v>
      </c>
      <c r="R678">
        <v>37.054447807322497</v>
      </c>
      <c r="S678">
        <f>(Table2[[#This Row],[Close Price]]-Table2[[#This Row],[20D EMA]])/Table2[[#This Row],[20D EMA]]</f>
        <v>-1.6273058395018272E-2</v>
      </c>
      <c r="T678">
        <f>(Table2[[#This Row],[Close Price]]-Table2[[#This Row],[50D EMA]])/Table2[[#This Row],[50D EMA]]</f>
        <v>-2.1984444384544562E-2</v>
      </c>
      <c r="U678">
        <f>(Table2[[#This Row],[Close Price]]-Table2[[#This Row],[200D EMA]])/Table2[[#This Row],[200D EMA]]</f>
        <v>-6.9760062239408338E-2</v>
      </c>
      <c r="V678">
        <v>0.52967741373411903</v>
      </c>
      <c r="W678">
        <v>334.4</v>
      </c>
      <c r="X678">
        <v>337.9</v>
      </c>
      <c r="Y678">
        <v>334.4</v>
      </c>
      <c r="Z678">
        <v>340.3</v>
      </c>
      <c r="AA678">
        <v>316</v>
      </c>
      <c r="AB678">
        <v>383.95</v>
      </c>
      <c r="AC678">
        <f>(Table2[[#This Row],[Close Price]]/Table2[[#This Row],[Day Low]])-1</f>
        <v>1.4952153110048272E-3</v>
      </c>
      <c r="AD678">
        <f>(Table2[[#This Row],[Day High]]/Table2[[#This Row],[Close Price]])-1</f>
        <v>8.9578978799642606E-3</v>
      </c>
      <c r="AE678">
        <f>(Table2[[#This Row],[Close Price]]/Table2[[#This Row],[Current Week Low]])-1</f>
        <v>1.4952153110048272E-3</v>
      </c>
      <c r="AF678">
        <f>(Table2[[#This Row],[Current Week High]]/Table2[[#This Row],[Close Price]])-1</f>
        <v>1.6124216183935669E-2</v>
      </c>
      <c r="AG678">
        <f>(Table2[[#This Row],[Close Price]]/Table2[[#This Row],[Current Month Low]])-1</f>
        <v>5.9810126582278356E-2</v>
      </c>
      <c r="AH678">
        <f>(Table2[[#This Row],[Current Month High]]/Table2[[#This Row],[Close Price]])-1</f>
        <v>0.14646163033741422</v>
      </c>
      <c r="AI678">
        <v>26.2167811286951</v>
      </c>
      <c r="AJ678">
        <v>17.1798460461861</v>
      </c>
      <c r="AK678" t="str">
        <f>IF(AND(Table2[[#This Row],[20D EMA]]&gt;Table2[[#This Row],[50D EMA]],Table2[[#This Row],[50D EMA]]&gt;Table2[[#This Row],[200D EMA]]),"Uptrend","Downtrend/NoTrend")</f>
        <v>Downtrend/NoTrend</v>
      </c>
      <c r="AL678">
        <v>-0.1</v>
      </c>
      <c r="AM678" t="s">
        <v>3034</v>
      </c>
      <c r="AN678">
        <v>-2.93</v>
      </c>
      <c r="AO678" t="s">
        <v>3034</v>
      </c>
      <c r="AP678">
        <v>-1.0201538089937E-2</v>
      </c>
      <c r="AQ678">
        <f>(Table2[[#This Row],[Sharpe Ratio]]-AVERAGE(Table2[Sharpe Ratio]))/_xlfn.STDEV.P(Table2[Sharpe Ratio])</f>
        <v>-0.7627859710400382</v>
      </c>
      <c r="AR6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8">
        <f>_xlfn.RANK.AVG(Table2[[#This Row],[1Y Return vs Nifty Z-Score]],Table2[1Y Return vs Nifty Z-Score])</f>
        <v>707</v>
      </c>
      <c r="AT678">
        <f>_xlfn.RANK.AVG(Table2[[#This Row],[6M Return vs Nifty Z-Score]],Table2[6M Return vs Nifty Z-Score])</f>
        <v>637</v>
      </c>
      <c r="AU678">
        <f>_xlfn.RANK.AVG(Table2[[#This Row],[Sharpe Ratio Z-Score]],Table2[Sharpe Ratio Z-Score])</f>
        <v>575</v>
      </c>
      <c r="AV678">
        <f>(Table2[[#This Row],[Rank 1Y]]+Table2[[#This Row],[Rank 6M]]+Table2[[#This Row],[Rank Sharpe]])/3</f>
        <v>639.66666666666663</v>
      </c>
    </row>
    <row r="679" spans="1:48" x14ac:dyDescent="0.3">
      <c r="A679" t="s">
        <v>1941</v>
      </c>
      <c r="B679" t="s">
        <v>1942</v>
      </c>
      <c r="C679" t="s">
        <v>2995</v>
      </c>
      <c r="D679" t="s">
        <v>230</v>
      </c>
      <c r="E679">
        <v>3167.3291276639902</v>
      </c>
      <c r="F679">
        <v>134.51</v>
      </c>
      <c r="G679">
        <v>-30.3003017075354</v>
      </c>
      <c r="H679">
        <f>(Table2[[#This Row],[1Y Return vs Nifty]]-AVERAGE(Table2[1Y Return vs Nifty]))/_xlfn.STDEV.P(Table2[1Y Return vs Nifty])</f>
        <v>-0.89141140350024295</v>
      </c>
      <c r="I679">
        <v>1.07108513188122</v>
      </c>
      <c r="J679">
        <f>(Table2[[#This Row],[1M Return vs Nifty]]-AVERAGE(Table2[1M Return vs Nifty]))/_xlfn.STDEV.P(Table2[1M Return vs Nifty])</f>
        <v>-0.15465716075682237</v>
      </c>
      <c r="K679">
        <v>-18.202622499552099</v>
      </c>
      <c r="L679">
        <f>(Table2[[#This Row],[6M Return vs Nifty]]-AVERAGE(Table2[6M Return vs Nifty]))/_xlfn.STDEV.P(Table2[6M Return vs Nifty])</f>
        <v>-0.93379535563594684</v>
      </c>
      <c r="M679">
        <v>1.40004696937073</v>
      </c>
      <c r="N679">
        <f>(Table2[[#This Row],[1W Return vs Nifty]]-AVERAGE(Table2[1W Return vs Nifty]))/_xlfn.STDEV.P(Table2[1W Return vs Nifty])</f>
        <v>0.6427085075013973</v>
      </c>
      <c r="O679">
        <v>131.53</v>
      </c>
      <c r="P679">
        <v>132.608100167728</v>
      </c>
      <c r="Q679">
        <v>138.568090186105</v>
      </c>
      <c r="R679">
        <v>66.316644374097805</v>
      </c>
      <c r="S679">
        <f>(Table2[[#This Row],[Close Price]]-Table2[[#This Row],[20D EMA]])/Table2[[#This Row],[20D EMA]]</f>
        <v>2.2656428191287079E-2</v>
      </c>
      <c r="T679">
        <f>(Table2[[#This Row],[Close Price]]-Table2[[#This Row],[50D EMA]])/Table2[[#This Row],[50D EMA]]</f>
        <v>1.4342259860946619E-2</v>
      </c>
      <c r="U679">
        <f>(Table2[[#This Row],[Close Price]]-Table2[[#This Row],[200D EMA]])/Table2[[#This Row],[200D EMA]]</f>
        <v>-2.9285892449370951E-2</v>
      </c>
      <c r="V679">
        <v>1.20508526653366</v>
      </c>
      <c r="W679">
        <v>134.01</v>
      </c>
      <c r="X679">
        <v>136.79</v>
      </c>
      <c r="Y679">
        <v>133.66</v>
      </c>
      <c r="Z679">
        <v>138</v>
      </c>
      <c r="AA679">
        <v>112.05</v>
      </c>
      <c r="AB679">
        <v>139.29</v>
      </c>
      <c r="AC679">
        <f>(Table2[[#This Row],[Close Price]]/Table2[[#This Row],[Day Low]])-1</f>
        <v>3.7310648459070173E-3</v>
      </c>
      <c r="AD679">
        <f>(Table2[[#This Row],[Day High]]/Table2[[#This Row],[Close Price]])-1</f>
        <v>1.6950412608728094E-2</v>
      </c>
      <c r="AE679">
        <f>(Table2[[#This Row],[Close Price]]/Table2[[#This Row],[Current Week Low]])-1</f>
        <v>6.3594194224150247E-3</v>
      </c>
      <c r="AF679">
        <f>(Table2[[#This Row],[Current Week High]]/Table2[[#This Row],[Close Price]])-1</f>
        <v>2.5946026317746007E-2</v>
      </c>
      <c r="AG679">
        <f>(Table2[[#This Row],[Close Price]]/Table2[[#This Row],[Current Month Low]])-1</f>
        <v>0.20044622936189205</v>
      </c>
      <c r="AH679">
        <f>(Table2[[#This Row],[Current Month High]]/Table2[[#This Row],[Close Price]])-1</f>
        <v>3.5536391346368212E-2</v>
      </c>
      <c r="AI679">
        <v>30.6222585681362</v>
      </c>
      <c r="AJ679">
        <v>20.044622936189199</v>
      </c>
      <c r="AK679" t="str">
        <f>IF(AND(Table2[[#This Row],[20D EMA]]&gt;Table2[[#This Row],[50D EMA]],Table2[[#This Row],[50D EMA]]&gt;Table2[[#This Row],[200D EMA]]),"Uptrend","Downtrend/NoTrend")</f>
        <v>Downtrend/NoTrend</v>
      </c>
      <c r="AL679">
        <v>-0.15</v>
      </c>
      <c r="AM679" t="s">
        <v>3034</v>
      </c>
      <c r="AN679">
        <v>5.25</v>
      </c>
      <c r="AO679" t="s">
        <v>3033</v>
      </c>
      <c r="AP679">
        <v>-4.6232164241875998E-2</v>
      </c>
      <c r="AQ679">
        <f>(Table2[[#This Row],[Sharpe Ratio]]-AVERAGE(Table2[Sharpe Ratio]))/_xlfn.STDEV.P(Table2[Sharpe Ratio])</f>
        <v>-1.1706942634800301</v>
      </c>
      <c r="AR6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9">
        <f>_xlfn.RANK.AVG(Table2[[#This Row],[1Y Return vs Nifty Z-Score]],Table2[1Y Return vs Nifty Z-Score])</f>
        <v>656</v>
      </c>
      <c r="AT679">
        <f>_xlfn.RANK.AVG(Table2[[#This Row],[6M Return vs Nifty Z-Score]],Table2[6M Return vs Nifty Z-Score])</f>
        <v>628</v>
      </c>
      <c r="AU679">
        <f>_xlfn.RANK.AVG(Table2[[#This Row],[Sharpe Ratio Z-Score]],Table2[Sharpe Ratio Z-Score])</f>
        <v>635</v>
      </c>
      <c r="AV679">
        <f>(Table2[[#This Row],[Rank 1Y]]+Table2[[#This Row],[Rank 6M]]+Table2[[#This Row],[Rank Sharpe]])/3</f>
        <v>639.66666666666663</v>
      </c>
    </row>
    <row r="680" spans="1:48" x14ac:dyDescent="0.3">
      <c r="A680" t="s">
        <v>1361</v>
      </c>
      <c r="B680" t="s">
        <v>1362</v>
      </c>
      <c r="C680" t="s">
        <v>3002</v>
      </c>
      <c r="D680" t="s">
        <v>533</v>
      </c>
      <c r="E680">
        <v>7544.7348549999997</v>
      </c>
      <c r="F680">
        <v>2324.5</v>
      </c>
      <c r="G680">
        <v>-24.520320257696898</v>
      </c>
      <c r="H680">
        <f>(Table2[[#This Row],[1Y Return vs Nifty]]-AVERAGE(Table2[1Y Return vs Nifty]))/_xlfn.STDEV.P(Table2[1Y Return vs Nifty])</f>
        <v>-0.82286015385959144</v>
      </c>
      <c r="I680">
        <v>2.0477566858063101</v>
      </c>
      <c r="J680">
        <f>(Table2[[#This Row],[1M Return vs Nifty]]-AVERAGE(Table2[1M Return vs Nifty]))/_xlfn.STDEV.P(Table2[1M Return vs Nifty])</f>
        <v>-6.046002701296329E-2</v>
      </c>
      <c r="K680">
        <v>-22.416736142151802</v>
      </c>
      <c r="L680">
        <f>(Table2[[#This Row],[6M Return vs Nifty]]-AVERAGE(Table2[6M Return vs Nifty]))/_xlfn.STDEV.P(Table2[6M Return vs Nifty])</f>
        <v>-1.0616145473335965</v>
      </c>
      <c r="M680">
        <v>1.93569012819896</v>
      </c>
      <c r="N680">
        <f>(Table2[[#This Row],[1W Return vs Nifty]]-AVERAGE(Table2[1W Return vs Nifty]))/_xlfn.STDEV.P(Table2[1W Return vs Nifty])</f>
        <v>0.76068618670932031</v>
      </c>
      <c r="O680">
        <v>2253.9299999999998</v>
      </c>
      <c r="P680">
        <v>2218.7294342435598</v>
      </c>
      <c r="Q680">
        <v>2245.7825459625801</v>
      </c>
      <c r="R680">
        <v>62.706531540044701</v>
      </c>
      <c r="S680">
        <f>(Table2[[#This Row],[Close Price]]-Table2[[#This Row],[20D EMA]])/Table2[[#This Row],[20D EMA]]</f>
        <v>3.1309756736012287E-2</v>
      </c>
      <c r="T680">
        <f>(Table2[[#This Row],[Close Price]]-Table2[[#This Row],[50D EMA]])/Table2[[#This Row],[50D EMA]]</f>
        <v>4.7671682776634264E-2</v>
      </c>
      <c r="U680">
        <f>(Table2[[#This Row],[Close Price]]-Table2[[#This Row],[200D EMA]])/Table2[[#This Row],[200D EMA]]</f>
        <v>3.505123600632503E-2</v>
      </c>
      <c r="V680">
        <v>1.6266540504734299</v>
      </c>
      <c r="W680">
        <v>2266.25</v>
      </c>
      <c r="X680">
        <v>2397.15</v>
      </c>
      <c r="Y680">
        <v>2266.25</v>
      </c>
      <c r="Z680">
        <v>2435</v>
      </c>
      <c r="AA680">
        <v>1960</v>
      </c>
      <c r="AB680">
        <v>2507</v>
      </c>
      <c r="AC680">
        <f>(Table2[[#This Row],[Close Price]]/Table2[[#This Row],[Day Low]])-1</f>
        <v>2.5703254274682896E-2</v>
      </c>
      <c r="AD680">
        <f>(Table2[[#This Row],[Day High]]/Table2[[#This Row],[Close Price]])-1</f>
        <v>3.1254033125403424E-2</v>
      </c>
      <c r="AE680">
        <f>(Table2[[#This Row],[Close Price]]/Table2[[#This Row],[Current Week Low]])-1</f>
        <v>2.5703254274682896E-2</v>
      </c>
      <c r="AF680">
        <f>(Table2[[#This Row],[Current Week High]]/Table2[[#This Row],[Close Price]])-1</f>
        <v>4.7537104753710535E-2</v>
      </c>
      <c r="AG680">
        <f>(Table2[[#This Row],[Close Price]]/Table2[[#This Row],[Current Month Low]])-1</f>
        <v>0.18596938775510208</v>
      </c>
      <c r="AH680">
        <f>(Table2[[#This Row],[Current Month High]]/Table2[[#This Row],[Close Price]])-1</f>
        <v>7.8511507851150686E-2</v>
      </c>
      <c r="AI680">
        <v>17.6597117659711</v>
      </c>
      <c r="AJ680">
        <v>18.5969387755102</v>
      </c>
      <c r="AK680" t="str">
        <f>IF(AND(Table2[[#This Row],[20D EMA]]&gt;Table2[[#This Row],[50D EMA]],Table2[[#This Row],[50D EMA]]&gt;Table2[[#This Row],[200D EMA]]),"Uptrend","Downtrend/NoTrend")</f>
        <v>Downtrend/NoTrend</v>
      </c>
      <c r="AL680">
        <v>-0.03</v>
      </c>
      <c r="AM680" t="s">
        <v>3034</v>
      </c>
      <c r="AN680">
        <v>7.93</v>
      </c>
      <c r="AO680" t="s">
        <v>3033</v>
      </c>
      <c r="AP680">
        <v>-4.3708216773732003E-2</v>
      </c>
      <c r="AQ680">
        <f>(Table2[[#This Row],[Sharpe Ratio]]-AVERAGE(Table2[Sharpe Ratio]))/_xlfn.STDEV.P(Table2[Sharpe Ratio])</f>
        <v>-1.1421202637499852</v>
      </c>
      <c r="AR6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0">
        <f>_xlfn.RANK.AVG(Table2[[#This Row],[1Y Return vs Nifty Z-Score]],Table2[1Y Return vs Nifty Z-Score])</f>
        <v>634</v>
      </c>
      <c r="AT680">
        <f>_xlfn.RANK.AVG(Table2[[#This Row],[6M Return vs Nifty Z-Score]],Table2[6M Return vs Nifty Z-Score])</f>
        <v>660</v>
      </c>
      <c r="AU680">
        <f>_xlfn.RANK.AVG(Table2[[#This Row],[Sharpe Ratio Z-Score]],Table2[Sharpe Ratio Z-Score])</f>
        <v>626</v>
      </c>
      <c r="AV680">
        <f>(Table2[[#This Row],[Rank 1Y]]+Table2[[#This Row],[Rank 6M]]+Table2[[#This Row],[Rank Sharpe]])/3</f>
        <v>640</v>
      </c>
    </row>
    <row r="681" spans="1:48" x14ac:dyDescent="0.3">
      <c r="A681" t="s">
        <v>66</v>
      </c>
      <c r="B681" t="s">
        <v>67</v>
      </c>
      <c r="C681" t="s">
        <v>2988</v>
      </c>
      <c r="D681" t="s">
        <v>24</v>
      </c>
      <c r="E681">
        <v>354233.04179062002</v>
      </c>
      <c r="F681">
        <v>1798.15</v>
      </c>
      <c r="G681">
        <v>-29.061168441693798</v>
      </c>
      <c r="H681">
        <f>(Table2[[#This Row],[1Y Return vs Nifty]]-AVERAGE(Table2[1Y Return vs Nifty]))/_xlfn.STDEV.P(Table2[1Y Return vs Nifty])</f>
        <v>-0.87671513940633028</v>
      </c>
      <c r="I681">
        <v>0.39815184676028598</v>
      </c>
      <c r="J681">
        <f>(Table2[[#This Row],[1M Return vs Nifty]]-AVERAGE(Table2[1M Return vs Nifty]))/_xlfn.STDEV.P(Table2[1M Return vs Nifty])</f>
        <v>-0.21955962095900916</v>
      </c>
      <c r="K681">
        <v>-16.022305323213502</v>
      </c>
      <c r="L681">
        <f>(Table2[[#This Row],[6M Return vs Nifty]]-AVERAGE(Table2[6M Return vs Nifty]))/_xlfn.STDEV.P(Table2[6M Return vs Nifty])</f>
        <v>-0.86766368412454953</v>
      </c>
      <c r="M681">
        <v>2.0564368985027102</v>
      </c>
      <c r="N681">
        <f>(Table2[[#This Row],[1W Return vs Nifty]]-AVERAGE(Table2[1W Return vs Nifty]))/_xlfn.STDEV.P(Table2[1W Return vs Nifty])</f>
        <v>0.78728117536455078</v>
      </c>
      <c r="O681">
        <v>1739.69</v>
      </c>
      <c r="P681">
        <v>1724.5397067916599</v>
      </c>
      <c r="Q681">
        <v>1756.9511361326799</v>
      </c>
      <c r="R681">
        <v>70.513945556342904</v>
      </c>
      <c r="S681">
        <f>(Table2[[#This Row],[Close Price]]-Table2[[#This Row],[20D EMA]])/Table2[[#This Row],[20D EMA]]</f>
        <v>3.3603688013381712E-2</v>
      </c>
      <c r="T681">
        <f>(Table2[[#This Row],[Close Price]]-Table2[[#This Row],[50D EMA]])/Table2[[#This Row],[50D EMA]]</f>
        <v>4.268402340545991E-2</v>
      </c>
      <c r="U681">
        <f>(Table2[[#This Row],[Close Price]]-Table2[[#This Row],[200D EMA]])/Table2[[#This Row],[200D EMA]]</f>
        <v>2.3449066408303867E-2</v>
      </c>
      <c r="V681">
        <v>0.85834720449769097</v>
      </c>
      <c r="W681">
        <v>1776.1</v>
      </c>
      <c r="X681">
        <v>1816</v>
      </c>
      <c r="Y681">
        <v>1749.75</v>
      </c>
      <c r="Z681">
        <v>1816</v>
      </c>
      <c r="AA681">
        <v>1602.45</v>
      </c>
      <c r="AB681">
        <v>1816</v>
      </c>
      <c r="AC681">
        <f>(Table2[[#This Row],[Close Price]]/Table2[[#This Row],[Day Low]])-1</f>
        <v>1.2414841506672047E-2</v>
      </c>
      <c r="AD681">
        <f>(Table2[[#This Row],[Day High]]/Table2[[#This Row],[Close Price]])-1</f>
        <v>9.9268692823177851E-3</v>
      </c>
      <c r="AE681">
        <f>(Table2[[#This Row],[Close Price]]/Table2[[#This Row],[Current Week Low]])-1</f>
        <v>2.7661094442063217E-2</v>
      </c>
      <c r="AF681">
        <f>(Table2[[#This Row],[Current Week High]]/Table2[[#This Row],[Close Price]])-1</f>
        <v>9.9268692823177851E-3</v>
      </c>
      <c r="AG681">
        <f>(Table2[[#This Row],[Close Price]]/Table2[[#This Row],[Current Month Low]])-1</f>
        <v>0.12212549533526795</v>
      </c>
      <c r="AH681">
        <f>(Table2[[#This Row],[Current Month High]]/Table2[[#This Row],[Close Price]])-1</f>
        <v>9.9268692823177851E-3</v>
      </c>
      <c r="AI681">
        <v>10.544170397352801</v>
      </c>
      <c r="AJ681">
        <v>16.471807494251301</v>
      </c>
      <c r="AK681" t="str">
        <f>IF(AND(Table2[[#This Row],[20D EMA]]&gt;Table2[[#This Row],[50D EMA]],Table2[[#This Row],[50D EMA]]&gt;Table2[[#This Row],[200D EMA]]),"Uptrend","Downtrend/NoTrend")</f>
        <v>Downtrend/NoTrend</v>
      </c>
      <c r="AL681">
        <v>-7.0000000000000007E-2</v>
      </c>
      <c r="AM681" t="s">
        <v>3034</v>
      </c>
      <c r="AN681">
        <v>2.5299999999999998</v>
      </c>
      <c r="AO681" t="s">
        <v>3033</v>
      </c>
      <c r="AP681">
        <v>-7.7776852236701E-2</v>
      </c>
      <c r="AQ681">
        <f>(Table2[[#This Row],[Sharpe Ratio]]-AVERAGE(Table2[Sharpe Ratio]))/_xlfn.STDEV.P(Table2[Sharpe Ratio])</f>
        <v>-1.5278165560891175</v>
      </c>
      <c r="AR6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1">
        <f>_xlfn.RANK.AVG(Table2[[#This Row],[1Y Return vs Nifty Z-Score]],Table2[1Y Return vs Nifty Z-Score])</f>
        <v>651</v>
      </c>
      <c r="AT681">
        <f>_xlfn.RANK.AVG(Table2[[#This Row],[6M Return vs Nifty Z-Score]],Table2[6M Return vs Nifty Z-Score])</f>
        <v>605</v>
      </c>
      <c r="AU681">
        <f>_xlfn.RANK.AVG(Table2[[#This Row],[Sharpe Ratio Z-Score]],Table2[Sharpe Ratio Z-Score])</f>
        <v>676</v>
      </c>
      <c r="AV681">
        <f>(Table2[[#This Row],[Rank 1Y]]+Table2[[#This Row],[Rank 6M]]+Table2[[#This Row],[Rank Sharpe]])/3</f>
        <v>644</v>
      </c>
    </row>
    <row r="682" spans="1:48" x14ac:dyDescent="0.3">
      <c r="A682" t="s">
        <v>595</v>
      </c>
      <c r="B682" t="s">
        <v>596</v>
      </c>
      <c r="C682" t="s">
        <v>2988</v>
      </c>
      <c r="D682" t="s">
        <v>37</v>
      </c>
      <c r="E682">
        <v>30724.451085594999</v>
      </c>
      <c r="F682">
        <v>525.45000000000005</v>
      </c>
      <c r="G682">
        <v>-29.8697922170178</v>
      </c>
      <c r="H682">
        <f>(Table2[[#This Row],[1Y Return vs Nifty]]-AVERAGE(Table2[1Y Return vs Nifty]))/_xlfn.STDEV.P(Table2[1Y Return vs Nifty])</f>
        <v>-0.88630551106559397</v>
      </c>
      <c r="I682">
        <v>-7.1438741406857798</v>
      </c>
      <c r="J682">
        <f>(Table2[[#This Row],[1M Return vs Nifty]]-AVERAGE(Table2[1M Return vs Nifty]))/_xlfn.STDEV.P(Table2[1M Return vs Nifty])</f>
        <v>-0.94696611476338166</v>
      </c>
      <c r="K682">
        <v>-12.8856049781491</v>
      </c>
      <c r="L682">
        <f>(Table2[[#This Row],[6M Return vs Nifty]]-AVERAGE(Table2[6M Return vs Nifty]))/_xlfn.STDEV.P(Table2[6M Return vs Nifty])</f>
        <v>-0.77252374801771606</v>
      </c>
      <c r="M682">
        <v>-3.1673901084374698</v>
      </c>
      <c r="N682">
        <f>(Table2[[#This Row],[1W Return vs Nifty]]-AVERAGE(Table2[1W Return vs Nifty]))/_xlfn.STDEV.P(Table2[1W Return vs Nifty])</f>
        <v>-0.36328889484912713</v>
      </c>
      <c r="O682">
        <v>523.82000000000005</v>
      </c>
      <c r="P682">
        <v>532.89554467954497</v>
      </c>
      <c r="Q682">
        <v>557.16073897084505</v>
      </c>
      <c r="R682">
        <v>53.685439391079598</v>
      </c>
      <c r="S682">
        <f>(Table2[[#This Row],[Close Price]]-Table2[[#This Row],[20D EMA]])/Table2[[#This Row],[20D EMA]]</f>
        <v>3.1117559466992389E-3</v>
      </c>
      <c r="T682">
        <f>(Table2[[#This Row],[Close Price]]-Table2[[#This Row],[50D EMA]])/Table2[[#This Row],[50D EMA]]</f>
        <v>-1.3971865131697203E-2</v>
      </c>
      <c r="U682">
        <f>(Table2[[#This Row],[Close Price]]-Table2[[#This Row],[200D EMA]])/Table2[[#This Row],[200D EMA]]</f>
        <v>-5.6914884256595744E-2</v>
      </c>
      <c r="V682">
        <v>1.06164507763601</v>
      </c>
      <c r="W682">
        <v>519.65</v>
      </c>
      <c r="X682">
        <v>529.1</v>
      </c>
      <c r="Y682">
        <v>519.20000000000005</v>
      </c>
      <c r="Z682">
        <v>535</v>
      </c>
      <c r="AA682">
        <v>491.35</v>
      </c>
      <c r="AB682">
        <v>535</v>
      </c>
      <c r="AC682">
        <f>(Table2[[#This Row],[Close Price]]/Table2[[#This Row],[Day Low]])-1</f>
        <v>1.1161358606754712E-2</v>
      </c>
      <c r="AD682">
        <f>(Table2[[#This Row],[Day High]]/Table2[[#This Row],[Close Price]])-1</f>
        <v>6.9464268722048139E-3</v>
      </c>
      <c r="AE682">
        <f>(Table2[[#This Row],[Close Price]]/Table2[[#This Row],[Current Week Low]])-1</f>
        <v>1.2037750385208046E-2</v>
      </c>
      <c r="AF682">
        <f>(Table2[[#This Row],[Current Week High]]/Table2[[#This Row],[Close Price]])-1</f>
        <v>1.8174897706727533E-2</v>
      </c>
      <c r="AG682">
        <f>(Table2[[#This Row],[Close Price]]/Table2[[#This Row],[Current Month Low]])-1</f>
        <v>6.9400630914826511E-2</v>
      </c>
      <c r="AH682">
        <f>(Table2[[#This Row],[Current Month High]]/Table2[[#This Row],[Close Price]])-1</f>
        <v>1.8174897706727533E-2</v>
      </c>
      <c r="AI682">
        <v>28.4613188695403</v>
      </c>
      <c r="AJ682">
        <v>15.534300791556699</v>
      </c>
      <c r="AK682" t="str">
        <f>IF(AND(Table2[[#This Row],[20D EMA]]&gt;Table2[[#This Row],[50D EMA]],Table2[[#This Row],[50D EMA]]&gt;Table2[[#This Row],[200D EMA]]),"Uptrend","Downtrend/NoTrend")</f>
        <v>Downtrend/NoTrend</v>
      </c>
      <c r="AL682">
        <v>-0.15</v>
      </c>
      <c r="AM682" t="s">
        <v>3034</v>
      </c>
      <c r="AN682">
        <v>5.17</v>
      </c>
      <c r="AO682" t="s">
        <v>3033</v>
      </c>
      <c r="AP682">
        <v>-0.105555252205036</v>
      </c>
      <c r="AQ682">
        <f>(Table2[[#This Row],[Sharpe Ratio]]-AVERAGE(Table2[Sharpe Ratio]))/_xlfn.STDEV.P(Table2[Sharpe Ratio])</f>
        <v>-1.842300119322694</v>
      </c>
      <c r="AR6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2">
        <f>_xlfn.RANK.AVG(Table2[[#This Row],[1Y Return vs Nifty Z-Score]],Table2[1Y Return vs Nifty Z-Score])</f>
        <v>654</v>
      </c>
      <c r="AT682">
        <f>_xlfn.RANK.AVG(Table2[[#This Row],[6M Return vs Nifty Z-Score]],Table2[6M Return vs Nifty Z-Score])</f>
        <v>569</v>
      </c>
      <c r="AU682">
        <f>_xlfn.RANK.AVG(Table2[[#This Row],[Sharpe Ratio Z-Score]],Table2[Sharpe Ratio Z-Score])</f>
        <v>710</v>
      </c>
      <c r="AV682">
        <f>(Table2[[#This Row],[Rank 1Y]]+Table2[[#This Row],[Rank 6M]]+Table2[[#This Row],[Rank Sharpe]])/3</f>
        <v>644.33333333333337</v>
      </c>
    </row>
    <row r="683" spans="1:48" x14ac:dyDescent="0.3">
      <c r="A683" t="s">
        <v>1686</v>
      </c>
      <c r="B683" t="s">
        <v>1687</v>
      </c>
      <c r="C683" t="s">
        <v>3002</v>
      </c>
      <c r="D683" t="s">
        <v>533</v>
      </c>
      <c r="E683">
        <v>4499.6298683699997</v>
      </c>
      <c r="F683">
        <v>800.4</v>
      </c>
      <c r="G683">
        <v>-33.174606857331902</v>
      </c>
      <c r="H683">
        <f>(Table2[[#This Row],[1Y Return vs Nifty]]-AVERAGE(Table2[1Y Return vs Nifty]))/_xlfn.STDEV.P(Table2[1Y Return vs Nifty])</f>
        <v>-0.92550099558234478</v>
      </c>
      <c r="I683">
        <v>13.5200240699339</v>
      </c>
      <c r="J683">
        <f>(Table2[[#This Row],[1M Return vs Nifty]]-AVERAGE(Table2[1M Return vs Nifty]))/_xlfn.STDEV.P(Table2[1M Return vs Nifty])</f>
        <v>1.0460068305349983</v>
      </c>
      <c r="K683">
        <v>-10.762268358147701</v>
      </c>
      <c r="L683">
        <f>(Table2[[#This Row],[6M Return vs Nifty]]-AVERAGE(Table2[6M Return vs Nifty]))/_xlfn.STDEV.P(Table2[6M Return vs Nifty])</f>
        <v>-0.70812036607589246</v>
      </c>
      <c r="M683">
        <v>5.0125284810628896</v>
      </c>
      <c r="N683">
        <f>(Table2[[#This Row],[1W Return vs Nifty]]-AVERAGE(Table2[1W Return vs Nifty]))/_xlfn.STDEV.P(Table2[1W Return vs Nifty])</f>
        <v>1.4383728932153974</v>
      </c>
      <c r="O683">
        <v>756.68</v>
      </c>
      <c r="P683">
        <v>735.27550484104904</v>
      </c>
      <c r="Q683">
        <v>751.86476422096803</v>
      </c>
      <c r="R683">
        <v>81.777171834195599</v>
      </c>
      <c r="S683">
        <f>(Table2[[#This Row],[Close Price]]-Table2[[#This Row],[20D EMA]])/Table2[[#This Row],[20D EMA]]</f>
        <v>5.7778717555637828E-2</v>
      </c>
      <c r="T683">
        <f>(Table2[[#This Row],[Close Price]]-Table2[[#This Row],[50D EMA]])/Table2[[#This Row],[50D EMA]]</f>
        <v>8.8571555464817875E-2</v>
      </c>
      <c r="U683">
        <f>(Table2[[#This Row],[Close Price]]-Table2[[#This Row],[200D EMA]])/Table2[[#This Row],[200D EMA]]</f>
        <v>6.4553145843083776E-2</v>
      </c>
      <c r="V683">
        <v>2.2352530915528801</v>
      </c>
      <c r="W683">
        <v>799.1</v>
      </c>
      <c r="X683">
        <v>819</v>
      </c>
      <c r="Y683">
        <v>796.5</v>
      </c>
      <c r="Z683">
        <v>832</v>
      </c>
      <c r="AA683">
        <v>658.2</v>
      </c>
      <c r="AB683">
        <v>836.65</v>
      </c>
      <c r="AC683">
        <f>(Table2[[#This Row],[Close Price]]/Table2[[#This Row],[Day Low]])-1</f>
        <v>1.6268301839568178E-3</v>
      </c>
      <c r="AD683">
        <f>(Table2[[#This Row],[Day High]]/Table2[[#This Row],[Close Price]])-1</f>
        <v>2.3238380809595283E-2</v>
      </c>
      <c r="AE683">
        <f>(Table2[[#This Row],[Close Price]]/Table2[[#This Row],[Current Week Low]])-1</f>
        <v>4.8964218455742614E-3</v>
      </c>
      <c r="AF683">
        <f>(Table2[[#This Row],[Current Week High]]/Table2[[#This Row],[Close Price]])-1</f>
        <v>3.9480259870064982E-2</v>
      </c>
      <c r="AG683">
        <f>(Table2[[#This Row],[Close Price]]/Table2[[#This Row],[Current Month Low]])-1</f>
        <v>0.21604375569735623</v>
      </c>
      <c r="AH683">
        <f>(Table2[[#This Row],[Current Month High]]/Table2[[#This Row],[Close Price]])-1</f>
        <v>4.5289855072463858E-2</v>
      </c>
      <c r="AI683">
        <v>12.924787606196899</v>
      </c>
      <c r="AJ683">
        <v>21.8357561458254</v>
      </c>
      <c r="AK683" t="str">
        <f>IF(AND(Table2[[#This Row],[20D EMA]]&gt;Table2[[#This Row],[50D EMA]],Table2[[#This Row],[50D EMA]]&gt;Table2[[#This Row],[200D EMA]]),"Uptrend","Downtrend/NoTrend")</f>
        <v>Downtrend/NoTrend</v>
      </c>
      <c r="AL683">
        <v>0.04</v>
      </c>
      <c r="AM683" t="s">
        <v>3033</v>
      </c>
      <c r="AN683">
        <v>16.03</v>
      </c>
      <c r="AO683" t="s">
        <v>3033</v>
      </c>
      <c r="AP683">
        <v>-0.121436532312693</v>
      </c>
      <c r="AQ683">
        <f>(Table2[[#This Row],[Sharpe Ratio]]-AVERAGE(Table2[Sharpe Ratio]))/_xlfn.STDEV.P(Table2[Sharpe Ratio])</f>
        <v>-2.0220945481832358</v>
      </c>
      <c r="AR6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3">
        <f>_xlfn.RANK.AVG(Table2[[#This Row],[1Y Return vs Nifty Z-Score]],Table2[1Y Return vs Nifty Z-Score])</f>
        <v>669</v>
      </c>
      <c r="AT683">
        <f>_xlfn.RANK.AVG(Table2[[#This Row],[6M Return vs Nifty Z-Score]],Table2[6M Return vs Nifty Z-Score])</f>
        <v>548</v>
      </c>
      <c r="AU683">
        <f>_xlfn.RANK.AVG(Table2[[#This Row],[Sharpe Ratio Z-Score]],Table2[Sharpe Ratio Z-Score])</f>
        <v>717</v>
      </c>
      <c r="AV683">
        <f>(Table2[[#This Row],[Rank 1Y]]+Table2[[#This Row],[Rank 6M]]+Table2[[#This Row],[Rank Sharpe]])/3</f>
        <v>644.66666666666663</v>
      </c>
    </row>
    <row r="684" spans="1:48" x14ac:dyDescent="0.3">
      <c r="A684" t="s">
        <v>1676</v>
      </c>
      <c r="B684" t="s">
        <v>1677</v>
      </c>
      <c r="C684" t="s">
        <v>2988</v>
      </c>
      <c r="D684" t="s">
        <v>49</v>
      </c>
      <c r="E684">
        <v>4618.9613295250001</v>
      </c>
      <c r="F684">
        <v>453.75</v>
      </c>
      <c r="G684">
        <v>-44.990200265724397</v>
      </c>
      <c r="H684">
        <f>(Table2[[#This Row],[1Y Return vs Nifty]]-AVERAGE(Table2[1Y Return vs Nifty]))/_xlfn.STDEV.P(Table2[1Y Return vs Nifty])</f>
        <v>-1.0656353023133434</v>
      </c>
      <c r="I684">
        <v>-4.5021979925220403</v>
      </c>
      <c r="J684">
        <f>(Table2[[#This Row],[1M Return vs Nifty]]-AVERAGE(Table2[1M Return vs Nifty]))/_xlfn.STDEV.P(Table2[1M Return vs Nifty])</f>
        <v>-0.69218412542776508</v>
      </c>
      <c r="K684">
        <v>-32.428885866608503</v>
      </c>
      <c r="L684">
        <f>(Table2[[#This Row],[6M Return vs Nifty]]-AVERAGE(Table2[6M Return vs Nifty]))/_xlfn.STDEV.P(Table2[6M Return vs Nifty])</f>
        <v>-1.3652952245700134</v>
      </c>
      <c r="M684">
        <v>-7.30717009362208</v>
      </c>
      <c r="N684">
        <f>(Table2[[#This Row],[1W Return vs Nifty]]-AVERAGE(Table2[1W Return vs Nifty]))/_xlfn.STDEV.P(Table2[1W Return vs Nifty])</f>
        <v>-1.275093007407784</v>
      </c>
      <c r="O684">
        <v>467.71</v>
      </c>
      <c r="P684">
        <v>477.25732662671601</v>
      </c>
      <c r="Q684">
        <v>512.31016497702603</v>
      </c>
      <c r="R684">
        <v>41.9344219220052</v>
      </c>
      <c r="S684">
        <f>(Table2[[#This Row],[Close Price]]-Table2[[#This Row],[20D EMA]])/Table2[[#This Row],[20D EMA]]</f>
        <v>-2.984755510893498E-2</v>
      </c>
      <c r="T684">
        <f>(Table2[[#This Row],[Close Price]]-Table2[[#This Row],[50D EMA]])/Table2[[#This Row],[50D EMA]]</f>
        <v>-4.92550356279855E-2</v>
      </c>
      <c r="U684">
        <f>(Table2[[#This Row],[Close Price]]-Table2[[#This Row],[200D EMA]])/Table2[[#This Row],[200D EMA]]</f>
        <v>-0.11430607663162821</v>
      </c>
      <c r="V684">
        <v>1.23486742248362</v>
      </c>
      <c r="W684">
        <v>452.25</v>
      </c>
      <c r="X684">
        <v>463.2</v>
      </c>
      <c r="Y684">
        <v>452.25</v>
      </c>
      <c r="Z684">
        <v>469.85</v>
      </c>
      <c r="AA684">
        <v>416.2</v>
      </c>
      <c r="AB684">
        <v>506.3</v>
      </c>
      <c r="AC684">
        <f>(Table2[[#This Row],[Close Price]]/Table2[[#This Row],[Day Low]])-1</f>
        <v>3.3167495854062867E-3</v>
      </c>
      <c r="AD684">
        <f>(Table2[[#This Row],[Day High]]/Table2[[#This Row],[Close Price]])-1</f>
        <v>2.0826446280991728E-2</v>
      </c>
      <c r="AE684">
        <f>(Table2[[#This Row],[Close Price]]/Table2[[#This Row],[Current Week Low]])-1</f>
        <v>3.3167495854062867E-3</v>
      </c>
      <c r="AF684">
        <f>(Table2[[#This Row],[Current Week High]]/Table2[[#This Row],[Close Price]])-1</f>
        <v>3.5482093663911973E-2</v>
      </c>
      <c r="AG684">
        <f>(Table2[[#This Row],[Close Price]]/Table2[[#This Row],[Current Month Low]])-1</f>
        <v>9.0221047573282087E-2</v>
      </c>
      <c r="AH684">
        <f>(Table2[[#This Row],[Current Month High]]/Table2[[#This Row],[Close Price]])-1</f>
        <v>0.11581267217630864</v>
      </c>
      <c r="AI684">
        <v>52.286501377410403</v>
      </c>
      <c r="AJ684">
        <v>9.0221047573282007</v>
      </c>
      <c r="AK684" t="str">
        <f>IF(AND(Table2[[#This Row],[20D EMA]]&gt;Table2[[#This Row],[50D EMA]],Table2[[#This Row],[50D EMA]]&gt;Table2[[#This Row],[200D EMA]]),"Uptrend","Downtrend/NoTrend")</f>
        <v>Downtrend/NoTrend</v>
      </c>
      <c r="AL684">
        <v>-0.18</v>
      </c>
      <c r="AM684" t="s">
        <v>3034</v>
      </c>
      <c r="AN684">
        <v>-1.41</v>
      </c>
      <c r="AO684" t="s">
        <v>3034</v>
      </c>
      <c r="AQ684">
        <f>(Table2[[#This Row],[Sharpe Ratio]]-AVERAGE(Table2[Sharpe Ratio]))/_xlfn.STDEV.P(Table2[Sharpe Ratio])</f>
        <v>-0.64729278019234593</v>
      </c>
      <c r="AR6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4">
        <f>_xlfn.RANK.AVG(Table2[[#This Row],[1Y Return vs Nifty Z-Score]],Table2[1Y Return vs Nifty Z-Score])</f>
        <v>706</v>
      </c>
      <c r="AT684">
        <f>_xlfn.RANK.AVG(Table2[[#This Row],[6M Return vs Nifty Z-Score]],Table2[6M Return vs Nifty Z-Score])</f>
        <v>706</v>
      </c>
      <c r="AU684">
        <f>_xlfn.RANK.AVG(Table2[[#This Row],[Sharpe Ratio Z-Score]],Table2[Sharpe Ratio Z-Score])</f>
        <v>524.5</v>
      </c>
      <c r="AV684">
        <f>(Table2[[#This Row],[Rank 1Y]]+Table2[[#This Row],[Rank 6M]]+Table2[[#This Row],[Rank Sharpe]])/3</f>
        <v>645.5</v>
      </c>
    </row>
    <row r="685" spans="1:48" x14ac:dyDescent="0.3">
      <c r="A685" t="s">
        <v>892</v>
      </c>
      <c r="B685" t="s">
        <v>893</v>
      </c>
      <c r="C685" t="s">
        <v>2999</v>
      </c>
      <c r="D685" t="s">
        <v>149</v>
      </c>
      <c r="E685">
        <v>16197.0062302799</v>
      </c>
      <c r="F685">
        <v>2683.45</v>
      </c>
      <c r="G685">
        <v>-34.304870937946397</v>
      </c>
      <c r="H685">
        <f>(Table2[[#This Row],[1Y Return vs Nifty]]-AVERAGE(Table2[1Y Return vs Nifty]))/_xlfn.STDEV.P(Table2[1Y Return vs Nifty])</f>
        <v>-0.93890605852631515</v>
      </c>
      <c r="I685">
        <v>1.5615585134840699</v>
      </c>
      <c r="J685">
        <f>(Table2[[#This Row],[1M Return vs Nifty]]-AVERAGE(Table2[1M Return vs Nifty]))/_xlfn.STDEV.P(Table2[1M Return vs Nifty])</f>
        <v>-0.10735242812795533</v>
      </c>
      <c r="K685">
        <v>-13.769727355873099</v>
      </c>
      <c r="L685">
        <f>(Table2[[#This Row],[6M Return vs Nifty]]-AVERAGE(Table2[6M Return vs Nifty]))/_xlfn.STDEV.P(Table2[6M Return vs Nifty])</f>
        <v>-0.79934025494342176</v>
      </c>
      <c r="M685">
        <v>4.3323274077419303</v>
      </c>
      <c r="N685">
        <f>(Table2[[#This Row],[1W Return vs Nifty]]-AVERAGE(Table2[1W Return vs Nifty]))/_xlfn.STDEV.P(Table2[1W Return vs Nifty])</f>
        <v>1.2885557197809483</v>
      </c>
      <c r="O685">
        <v>2600.81</v>
      </c>
      <c r="P685">
        <v>2598.9392269954601</v>
      </c>
      <c r="Q685">
        <v>2651.4430182965398</v>
      </c>
      <c r="R685">
        <v>77.379199871766403</v>
      </c>
      <c r="S685">
        <f>(Table2[[#This Row],[Close Price]]-Table2[[#This Row],[20D EMA]])/Table2[[#This Row],[20D EMA]]</f>
        <v>3.1774716338371457E-2</v>
      </c>
      <c r="T685">
        <f>(Table2[[#This Row],[Close Price]]-Table2[[#This Row],[50D EMA]])/Table2[[#This Row],[50D EMA]]</f>
        <v>3.2517410229033934E-2</v>
      </c>
      <c r="U685">
        <f>(Table2[[#This Row],[Close Price]]-Table2[[#This Row],[200D EMA]])/Table2[[#This Row],[200D EMA]]</f>
        <v>1.2071532928519587E-2</v>
      </c>
      <c r="V685">
        <v>0.924730387794506</v>
      </c>
      <c r="W685">
        <v>2663.4</v>
      </c>
      <c r="X685">
        <v>2718.95</v>
      </c>
      <c r="Y685">
        <v>2643.25</v>
      </c>
      <c r="Z685">
        <v>2734.2</v>
      </c>
      <c r="AA685">
        <v>2230</v>
      </c>
      <c r="AB685">
        <v>2734.2</v>
      </c>
      <c r="AC685">
        <f>(Table2[[#This Row],[Close Price]]/Table2[[#This Row],[Day Low]])-1</f>
        <v>7.5279717654124223E-3</v>
      </c>
      <c r="AD685">
        <f>(Table2[[#This Row],[Day High]]/Table2[[#This Row],[Close Price]])-1</f>
        <v>1.3229238480314542E-2</v>
      </c>
      <c r="AE685">
        <f>(Table2[[#This Row],[Close Price]]/Table2[[#This Row],[Current Week Low]])-1</f>
        <v>1.5208550080393346E-2</v>
      </c>
      <c r="AF685">
        <f>(Table2[[#This Row],[Current Week High]]/Table2[[#This Row],[Close Price]])-1</f>
        <v>1.8912221207773472E-2</v>
      </c>
      <c r="AG685">
        <f>(Table2[[#This Row],[Close Price]]/Table2[[#This Row],[Current Month Low]])-1</f>
        <v>0.20334080717488789</v>
      </c>
      <c r="AH685">
        <f>(Table2[[#This Row],[Current Month High]]/Table2[[#This Row],[Close Price]])-1</f>
        <v>1.8912221207773472E-2</v>
      </c>
      <c r="AI685">
        <v>24.300806797220002</v>
      </c>
      <c r="AJ685">
        <v>20.3340807174887</v>
      </c>
      <c r="AK685" t="str">
        <f>IF(AND(Table2[[#This Row],[20D EMA]]&gt;Table2[[#This Row],[50D EMA]],Table2[[#This Row],[50D EMA]]&gt;Table2[[#This Row],[200D EMA]]),"Uptrend","Downtrend/NoTrend")</f>
        <v>Downtrend/NoTrend</v>
      </c>
      <c r="AL685">
        <v>0.06</v>
      </c>
      <c r="AM685" t="s">
        <v>3033</v>
      </c>
      <c r="AN685">
        <v>5.53</v>
      </c>
      <c r="AO685" t="s">
        <v>3033</v>
      </c>
      <c r="AP685">
        <v>-8.3940605764196999E-2</v>
      </c>
      <c r="AQ685">
        <f>(Table2[[#This Row],[Sharpe Ratio]]-AVERAGE(Table2[Sharpe Ratio]))/_xlfn.STDEV.P(Table2[Sharpe Ratio])</f>
        <v>-1.5975973632785192</v>
      </c>
      <c r="AR6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5">
        <f>_xlfn.RANK.AVG(Table2[[#This Row],[1Y Return vs Nifty Z-Score]],Table2[1Y Return vs Nifty Z-Score])</f>
        <v>675</v>
      </c>
      <c r="AT685">
        <f>_xlfn.RANK.AVG(Table2[[#This Row],[6M Return vs Nifty Z-Score]],Table2[6M Return vs Nifty Z-Score])</f>
        <v>580</v>
      </c>
      <c r="AU685">
        <f>_xlfn.RANK.AVG(Table2[[#This Row],[Sharpe Ratio Z-Score]],Table2[Sharpe Ratio Z-Score])</f>
        <v>684</v>
      </c>
      <c r="AV685">
        <f>(Table2[[#This Row],[Rank 1Y]]+Table2[[#This Row],[Rank 6M]]+Table2[[#This Row],[Rank Sharpe]])/3</f>
        <v>646.33333333333337</v>
      </c>
    </row>
    <row r="686" spans="1:48" x14ac:dyDescent="0.3">
      <c r="A686" t="s">
        <v>1496</v>
      </c>
      <c r="B686" t="s">
        <v>1497</v>
      </c>
      <c r="C686" t="s">
        <v>2995</v>
      </c>
      <c r="D686" t="s">
        <v>1498</v>
      </c>
      <c r="E686">
        <v>6159.6762300540004</v>
      </c>
      <c r="F686">
        <v>193.98</v>
      </c>
      <c r="G686">
        <v>-32.542531613134301</v>
      </c>
      <c r="H686">
        <f>(Table2[[#This Row],[1Y Return vs Nifty]]-AVERAGE(Table2[1Y Return vs Nifty]))/_xlfn.STDEV.P(Table2[1Y Return vs Nifty])</f>
        <v>-0.91800450995644778</v>
      </c>
      <c r="I686">
        <v>-2.4655491707025901</v>
      </c>
      <c r="J686">
        <f>(Table2[[#This Row],[1M Return vs Nifty]]-AVERAGE(Table2[1M Return vs Nifty]))/_xlfn.STDEV.P(Table2[1M Return vs Nifty])</f>
        <v>-0.49575526386504348</v>
      </c>
      <c r="K686">
        <v>-12.979143379196501</v>
      </c>
      <c r="L686">
        <f>(Table2[[#This Row],[6M Return vs Nifty]]-AVERAGE(Table2[6M Return vs Nifty]))/_xlfn.STDEV.P(Table2[6M Return vs Nifty])</f>
        <v>-0.77536088147650761</v>
      </c>
      <c r="M686">
        <v>-2.18300668547396</v>
      </c>
      <c r="N686">
        <f>(Table2[[#This Row],[1W Return vs Nifty]]-AVERAGE(Table2[1W Return vs Nifty]))/_xlfn.STDEV.P(Table2[1W Return vs Nifty])</f>
        <v>-0.14647426783878137</v>
      </c>
      <c r="O686">
        <v>190.51</v>
      </c>
      <c r="P686">
        <v>188.72050033603</v>
      </c>
      <c r="Q686">
        <v>190.060291511348</v>
      </c>
      <c r="R686">
        <v>58.397050462484202</v>
      </c>
      <c r="S686">
        <f>(Table2[[#This Row],[Close Price]]-Table2[[#This Row],[20D EMA]])/Table2[[#This Row],[20D EMA]]</f>
        <v>1.8214266967613243E-2</v>
      </c>
      <c r="T686">
        <f>(Table2[[#This Row],[Close Price]]-Table2[[#This Row],[50D EMA]])/Table2[[#This Row],[50D EMA]]</f>
        <v>2.7869254556898083E-2</v>
      </c>
      <c r="U686">
        <f>(Table2[[#This Row],[Close Price]]-Table2[[#This Row],[200D EMA]])/Table2[[#This Row],[200D EMA]]</f>
        <v>2.0623500350771356E-2</v>
      </c>
      <c r="V686">
        <v>1.1722472930661401</v>
      </c>
      <c r="W686">
        <v>192.6</v>
      </c>
      <c r="X686">
        <v>195</v>
      </c>
      <c r="Y686">
        <v>191</v>
      </c>
      <c r="Z686">
        <v>198.95</v>
      </c>
      <c r="AA686">
        <v>169.6</v>
      </c>
      <c r="AB686">
        <v>202.2</v>
      </c>
      <c r="AC686">
        <f>(Table2[[#This Row],[Close Price]]/Table2[[#This Row],[Day Low]])-1</f>
        <v>7.1651090342679247E-3</v>
      </c>
      <c r="AD686">
        <f>(Table2[[#This Row],[Day High]]/Table2[[#This Row],[Close Price]])-1</f>
        <v>5.2582740488711366E-3</v>
      </c>
      <c r="AE686">
        <f>(Table2[[#This Row],[Close Price]]/Table2[[#This Row],[Current Week Low]])-1</f>
        <v>1.5602094240837694E-2</v>
      </c>
      <c r="AF686">
        <f>(Table2[[#This Row],[Current Week High]]/Table2[[#This Row],[Close Price]])-1</f>
        <v>2.5621198061655859E-2</v>
      </c>
      <c r="AG686">
        <f>(Table2[[#This Row],[Close Price]]/Table2[[#This Row],[Current Month Low]])-1</f>
        <v>0.14375000000000004</v>
      </c>
      <c r="AH686">
        <f>(Table2[[#This Row],[Current Month High]]/Table2[[#This Row],[Close Price]])-1</f>
        <v>4.237550262913703E-2</v>
      </c>
      <c r="AI686">
        <v>21.739354572636302</v>
      </c>
      <c r="AJ686">
        <v>14.375</v>
      </c>
      <c r="AK686" t="str">
        <f>IF(AND(Table2[[#This Row],[20D EMA]]&gt;Table2[[#This Row],[50D EMA]],Table2[[#This Row],[50D EMA]]&gt;Table2[[#This Row],[200D EMA]]),"Uptrend","Downtrend/NoTrend")</f>
        <v>Downtrend/NoTrend</v>
      </c>
      <c r="AL686">
        <v>-0.06</v>
      </c>
      <c r="AM686" t="s">
        <v>3034</v>
      </c>
      <c r="AN686">
        <v>6.52</v>
      </c>
      <c r="AO686" t="s">
        <v>3033</v>
      </c>
      <c r="AP686">
        <v>-0.10191248733600899</v>
      </c>
      <c r="AQ686">
        <f>(Table2[[#This Row],[Sharpe Ratio]]-AVERAGE(Table2[Sharpe Ratio]))/_xlfn.STDEV.P(Table2[Sharpe Ratio])</f>
        <v>-1.8010598147212922</v>
      </c>
      <c r="AR6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6">
        <f>_xlfn.RANK.AVG(Table2[[#This Row],[1Y Return vs Nifty Z-Score]],Table2[1Y Return vs Nifty Z-Score])</f>
        <v>665</v>
      </c>
      <c r="AT686">
        <f>_xlfn.RANK.AVG(Table2[[#This Row],[6M Return vs Nifty Z-Score]],Table2[6M Return vs Nifty Z-Score])</f>
        <v>570</v>
      </c>
      <c r="AU686">
        <f>_xlfn.RANK.AVG(Table2[[#This Row],[Sharpe Ratio Z-Score]],Table2[Sharpe Ratio Z-Score])</f>
        <v>707</v>
      </c>
      <c r="AV686">
        <f>(Table2[[#This Row],[Rank 1Y]]+Table2[[#This Row],[Rank 6M]]+Table2[[#This Row],[Rank Sharpe]])/3</f>
        <v>647.33333333333337</v>
      </c>
    </row>
    <row r="687" spans="1:48" x14ac:dyDescent="0.3">
      <c r="A687" t="s">
        <v>1020</v>
      </c>
      <c r="B687" t="s">
        <v>1021</v>
      </c>
      <c r="C687" t="s">
        <v>2998</v>
      </c>
      <c r="D687" t="s">
        <v>83</v>
      </c>
      <c r="E687">
        <v>12502.251135765</v>
      </c>
      <c r="F687">
        <v>356.85</v>
      </c>
      <c r="G687">
        <v>-23.965271059033299</v>
      </c>
      <c r="H687">
        <f>(Table2[[#This Row],[1Y Return vs Nifty]]-AVERAGE(Table2[1Y Return vs Nifty]))/_xlfn.STDEV.P(Table2[1Y Return vs Nifty])</f>
        <v>-0.81627720605765763</v>
      </c>
      <c r="I687">
        <v>6.05539653801908</v>
      </c>
      <c r="J687">
        <f>(Table2[[#This Row],[1M Return vs Nifty]]-AVERAGE(Table2[1M Return vs Nifty]))/_xlfn.STDEV.P(Table2[1M Return vs Nifty])</f>
        <v>0.32606519289229513</v>
      </c>
      <c r="K687">
        <v>-15.7279921526985</v>
      </c>
      <c r="L687">
        <f>(Table2[[#This Row],[6M Return vs Nifty]]-AVERAGE(Table2[6M Return vs Nifty]))/_xlfn.STDEV.P(Table2[6M Return vs Nifty])</f>
        <v>-0.85873680773922423</v>
      </c>
      <c r="M687">
        <v>-3.81642648630076</v>
      </c>
      <c r="N687">
        <f>(Table2[[#This Row],[1W Return vs Nifty]]-AVERAGE(Table2[1W Return vs Nifty]))/_xlfn.STDEV.P(Table2[1W Return vs Nifty])</f>
        <v>-0.50624191183404588</v>
      </c>
      <c r="O687">
        <v>343.02</v>
      </c>
      <c r="P687">
        <v>334.14778590480302</v>
      </c>
      <c r="Q687">
        <v>340.15408836667598</v>
      </c>
      <c r="R687">
        <v>57.0910011650166</v>
      </c>
      <c r="S687">
        <f>(Table2[[#This Row],[Close Price]]-Table2[[#This Row],[20D EMA]])/Table2[[#This Row],[20D EMA]]</f>
        <v>4.0318348784327565E-2</v>
      </c>
      <c r="T687">
        <f>(Table2[[#This Row],[Close Price]]-Table2[[#This Row],[50D EMA]])/Table2[[#This Row],[50D EMA]]</f>
        <v>6.7940639001165648E-2</v>
      </c>
      <c r="U687">
        <f>(Table2[[#This Row],[Close Price]]-Table2[[#This Row],[200D EMA]])/Table2[[#This Row],[200D EMA]]</f>
        <v>4.9083377811194637E-2</v>
      </c>
      <c r="V687">
        <v>1.18060329498059</v>
      </c>
      <c r="W687">
        <v>347.3</v>
      </c>
      <c r="X687">
        <v>370.45</v>
      </c>
      <c r="Y687">
        <v>344.95</v>
      </c>
      <c r="Z687">
        <v>370.45</v>
      </c>
      <c r="AA687">
        <v>299</v>
      </c>
      <c r="AB687">
        <v>374.9</v>
      </c>
      <c r="AC687">
        <f>(Table2[[#This Row],[Close Price]]/Table2[[#This Row],[Day Low]])-1</f>
        <v>2.7497840483731606E-2</v>
      </c>
      <c r="AD687">
        <f>(Table2[[#This Row],[Day High]]/Table2[[#This Row],[Close Price]])-1</f>
        <v>3.8111251226005116E-2</v>
      </c>
      <c r="AE687">
        <f>(Table2[[#This Row],[Close Price]]/Table2[[#This Row],[Current Week Low]])-1</f>
        <v>3.4497753297579425E-2</v>
      </c>
      <c r="AF687">
        <f>(Table2[[#This Row],[Current Week High]]/Table2[[#This Row],[Close Price]])-1</f>
        <v>3.8111251226005116E-2</v>
      </c>
      <c r="AG687">
        <f>(Table2[[#This Row],[Close Price]]/Table2[[#This Row],[Current Month Low]])-1</f>
        <v>0.19347826086956532</v>
      </c>
      <c r="AH687">
        <f>(Table2[[#This Row],[Current Month High]]/Table2[[#This Row],[Close Price]])-1</f>
        <v>5.0581476810984904E-2</v>
      </c>
      <c r="AI687">
        <v>11.5314557937508</v>
      </c>
      <c r="AJ687">
        <v>22.502574665293501</v>
      </c>
      <c r="AK687" t="str">
        <f>IF(AND(Table2[[#This Row],[20D EMA]]&gt;Table2[[#This Row],[50D EMA]],Table2[[#This Row],[50D EMA]]&gt;Table2[[#This Row],[200D EMA]]),"Uptrend","Downtrend/NoTrend")</f>
        <v>Downtrend/NoTrend</v>
      </c>
      <c r="AL687">
        <v>0.04</v>
      </c>
      <c r="AM687" t="s">
        <v>3033</v>
      </c>
      <c r="AN687">
        <v>6.54</v>
      </c>
      <c r="AO687" t="s">
        <v>3033</v>
      </c>
      <c r="AP687">
        <v>-0.105816730813829</v>
      </c>
      <c r="AQ687">
        <f>(Table2[[#This Row],[Sharpe Ratio]]-AVERAGE(Table2[Sharpe Ratio]))/_xlfn.STDEV.P(Table2[Sharpe Ratio])</f>
        <v>-1.8452603591023904</v>
      </c>
      <c r="AR6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7">
        <f>_xlfn.RANK.AVG(Table2[[#This Row],[1Y Return vs Nifty Z-Score]],Table2[1Y Return vs Nifty Z-Score])</f>
        <v>631</v>
      </c>
      <c r="AT687">
        <f>_xlfn.RANK.AVG(Table2[[#This Row],[6M Return vs Nifty Z-Score]],Table2[6M Return vs Nifty Z-Score])</f>
        <v>600</v>
      </c>
      <c r="AU687">
        <f>_xlfn.RANK.AVG(Table2[[#This Row],[Sharpe Ratio Z-Score]],Table2[Sharpe Ratio Z-Score])</f>
        <v>711</v>
      </c>
      <c r="AV687">
        <f>(Table2[[#This Row],[Rank 1Y]]+Table2[[#This Row],[Rank 6M]]+Table2[[#This Row],[Rank Sharpe]])/3</f>
        <v>647.33333333333337</v>
      </c>
    </row>
    <row r="688" spans="1:48" x14ac:dyDescent="0.3">
      <c r="A688" t="s">
        <v>2349</v>
      </c>
      <c r="B688" t="s">
        <v>2350</v>
      </c>
      <c r="C688" t="s">
        <v>2994</v>
      </c>
      <c r="D688" t="s">
        <v>281</v>
      </c>
      <c r="E688">
        <v>2014.396864755</v>
      </c>
      <c r="F688">
        <v>627</v>
      </c>
      <c r="G688">
        <v>-17.381390701572599</v>
      </c>
      <c r="H688">
        <f>(Table2[[#This Row],[1Y Return vs Nifty]]-AVERAGE(Table2[1Y Return vs Nifty]))/_xlfn.STDEV.P(Table2[1Y Return vs Nifty])</f>
        <v>-0.73819162223609014</v>
      </c>
      <c r="I688">
        <v>1.31093424266289</v>
      </c>
      <c r="J688">
        <f>(Table2[[#This Row],[1M Return vs Nifty]]-AVERAGE(Table2[1M Return vs Nifty]))/_xlfn.STDEV.P(Table2[1M Return vs Nifty])</f>
        <v>-0.1315244108821603</v>
      </c>
      <c r="K688">
        <v>-27.0924395137822</v>
      </c>
      <c r="L688">
        <f>(Table2[[#This Row],[6M Return vs Nifty]]-AVERAGE(Table2[6M Return vs Nifty]))/_xlfn.STDEV.P(Table2[6M Return vs Nifty])</f>
        <v>-1.2034343168666941</v>
      </c>
      <c r="M688">
        <v>-5.5233320685098102</v>
      </c>
      <c r="N688">
        <f>(Table2[[#This Row],[1W Return vs Nifty]]-AVERAGE(Table2[1W Return vs Nifty]))/_xlfn.STDEV.P(Table2[1W Return vs Nifty])</f>
        <v>-0.88219511108072901</v>
      </c>
      <c r="O688">
        <v>616.47</v>
      </c>
      <c r="P688">
        <v>607.68144953185401</v>
      </c>
      <c r="Q688">
        <v>617.80160175918695</v>
      </c>
      <c r="R688">
        <v>51.102807783201001</v>
      </c>
      <c r="S688">
        <f>(Table2[[#This Row],[Close Price]]-Table2[[#This Row],[20D EMA]])/Table2[[#This Row],[20D EMA]]</f>
        <v>1.7081123169010611E-2</v>
      </c>
      <c r="T688">
        <f>(Table2[[#This Row],[Close Price]]-Table2[[#This Row],[50D EMA]])/Table2[[#This Row],[50D EMA]]</f>
        <v>3.1790587787447887E-2</v>
      </c>
      <c r="U688">
        <f>(Table2[[#This Row],[Close Price]]-Table2[[#This Row],[200D EMA]])/Table2[[#This Row],[200D EMA]]</f>
        <v>1.4888919379005584E-2</v>
      </c>
      <c r="V688">
        <v>1.89234252667862</v>
      </c>
      <c r="W688">
        <v>620.70000000000005</v>
      </c>
      <c r="X688">
        <v>637.1</v>
      </c>
      <c r="Y688">
        <v>620.1</v>
      </c>
      <c r="Z688">
        <v>638.15</v>
      </c>
      <c r="AA688">
        <v>528.04999999999995</v>
      </c>
      <c r="AB688">
        <v>684</v>
      </c>
      <c r="AC688">
        <f>(Table2[[#This Row],[Close Price]]/Table2[[#This Row],[Day Low]])-1</f>
        <v>1.0149830836152729E-2</v>
      </c>
      <c r="AD688">
        <f>(Table2[[#This Row],[Day High]]/Table2[[#This Row],[Close Price]])-1</f>
        <v>1.6108452950558183E-2</v>
      </c>
      <c r="AE688">
        <f>(Table2[[#This Row],[Close Price]]/Table2[[#This Row],[Current Week Low]])-1</f>
        <v>1.1127237542331914E-2</v>
      </c>
      <c r="AF688">
        <f>(Table2[[#This Row],[Current Week High]]/Table2[[#This Row],[Close Price]])-1</f>
        <v>1.7783094098883456E-2</v>
      </c>
      <c r="AG688">
        <f>(Table2[[#This Row],[Close Price]]/Table2[[#This Row],[Current Month Low]])-1</f>
        <v>0.18738755799640194</v>
      </c>
      <c r="AH688">
        <f>(Table2[[#This Row],[Current Month High]]/Table2[[#This Row],[Close Price]])-1</f>
        <v>9.0909090909090828E-2</v>
      </c>
      <c r="AI688">
        <v>22.472089314194498</v>
      </c>
      <c r="AJ688">
        <v>39.7681676326348</v>
      </c>
      <c r="AK688" t="str">
        <f>IF(AND(Table2[[#This Row],[20D EMA]]&gt;Table2[[#This Row],[50D EMA]],Table2[[#This Row],[50D EMA]]&gt;Table2[[#This Row],[200D EMA]]),"Uptrend","Downtrend/NoTrend")</f>
        <v>Downtrend/NoTrend</v>
      </c>
      <c r="AL688">
        <v>-0.02</v>
      </c>
      <c r="AM688" t="s">
        <v>3034</v>
      </c>
      <c r="AN688">
        <v>6.29</v>
      </c>
      <c r="AO688" t="s">
        <v>3033</v>
      </c>
      <c r="AP688">
        <v>-6.6321774689587998E-2</v>
      </c>
      <c r="AQ688">
        <f>(Table2[[#This Row],[Sharpe Ratio]]-AVERAGE(Table2[Sharpe Ratio]))/_xlfn.STDEV.P(Table2[Sharpe Ratio])</f>
        <v>-1.3981318511298866</v>
      </c>
      <c r="AR6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8">
        <f>_xlfn.RANK.AVG(Table2[[#This Row],[1Y Return vs Nifty Z-Score]],Table2[1Y Return vs Nifty Z-Score])</f>
        <v>598</v>
      </c>
      <c r="AT688">
        <f>_xlfn.RANK.AVG(Table2[[#This Row],[6M Return vs Nifty Z-Score]],Table2[6M Return vs Nifty Z-Score])</f>
        <v>682</v>
      </c>
      <c r="AU688">
        <f>_xlfn.RANK.AVG(Table2[[#This Row],[Sharpe Ratio Z-Score]],Table2[Sharpe Ratio Z-Score])</f>
        <v>665</v>
      </c>
      <c r="AV688">
        <f>(Table2[[#This Row],[Rank 1Y]]+Table2[[#This Row],[Rank 6M]]+Table2[[#This Row],[Rank Sharpe]])/3</f>
        <v>648.33333333333337</v>
      </c>
    </row>
    <row r="689" spans="1:48" x14ac:dyDescent="0.3">
      <c r="A689" t="s">
        <v>1832</v>
      </c>
      <c r="B689" t="s">
        <v>1833</v>
      </c>
      <c r="C689" t="s">
        <v>3000</v>
      </c>
      <c r="D689" t="s">
        <v>1434</v>
      </c>
      <c r="E689">
        <v>3644.6849999999999</v>
      </c>
      <c r="F689">
        <v>331.2</v>
      </c>
      <c r="G689">
        <v>-49.954257302073003</v>
      </c>
      <c r="H689">
        <f>(Table2[[#This Row],[1Y Return vs Nifty]]-AVERAGE(Table2[1Y Return vs Nifty]))/_xlfn.STDEV.P(Table2[1Y Return vs Nifty])</f>
        <v>-1.1245095938802607</v>
      </c>
      <c r="I689">
        <v>-1.9992707299499499</v>
      </c>
      <c r="J689">
        <f>(Table2[[#This Row],[1M Return vs Nifty]]-AVERAGE(Table2[1M Return vs Nifty]))/_xlfn.STDEV.P(Table2[1M Return vs Nifty])</f>
        <v>-0.45078406298493334</v>
      </c>
      <c r="K689">
        <v>-25.795202801809399</v>
      </c>
      <c r="L689">
        <f>(Table2[[#This Row],[6M Return vs Nifty]]-AVERAGE(Table2[6M Return vs Nifty]))/_xlfn.STDEV.P(Table2[6M Return vs Nifty])</f>
        <v>-1.1640875497817442</v>
      </c>
      <c r="M689">
        <v>-0.841150301778683</v>
      </c>
      <c r="N689">
        <f>(Table2[[#This Row],[1W Return vs Nifty]]-AVERAGE(Table2[1W Return vs Nifty]))/_xlfn.STDEV.P(Table2[1W Return vs Nifty])</f>
        <v>0.14907529602575315</v>
      </c>
      <c r="O689">
        <v>324.94</v>
      </c>
      <c r="P689">
        <v>324.42956259059798</v>
      </c>
      <c r="Q689">
        <v>351.86193025534197</v>
      </c>
      <c r="R689">
        <v>54.248408617262598</v>
      </c>
      <c r="S689">
        <f>(Table2[[#This Row],[Close Price]]-Table2[[#This Row],[20D EMA]])/Table2[[#This Row],[20D EMA]]</f>
        <v>1.9265095094478952E-2</v>
      </c>
      <c r="T689">
        <f>(Table2[[#This Row],[Close Price]]-Table2[[#This Row],[50D EMA]])/Table2[[#This Row],[50D EMA]]</f>
        <v>2.0868743758551106E-2</v>
      </c>
      <c r="U689">
        <f>(Table2[[#This Row],[Close Price]]-Table2[[#This Row],[200D EMA]])/Table2[[#This Row],[200D EMA]]</f>
        <v>-5.8721698708206004E-2</v>
      </c>
      <c r="V689">
        <v>1.6783675516549399</v>
      </c>
      <c r="W689">
        <v>326.8</v>
      </c>
      <c r="X689">
        <v>334.15</v>
      </c>
      <c r="Y689">
        <v>326.55</v>
      </c>
      <c r="Z689">
        <v>336.2</v>
      </c>
      <c r="AA689">
        <v>290.39999999999998</v>
      </c>
      <c r="AB689">
        <v>350.95</v>
      </c>
      <c r="AC689">
        <f>(Table2[[#This Row],[Close Price]]/Table2[[#This Row],[Day Low]])-1</f>
        <v>1.346389228886169E-2</v>
      </c>
      <c r="AD689">
        <f>(Table2[[#This Row],[Day High]]/Table2[[#This Row],[Close Price]])-1</f>
        <v>8.9070048309178862E-3</v>
      </c>
      <c r="AE689">
        <f>(Table2[[#This Row],[Close Price]]/Table2[[#This Row],[Current Week Low]])-1</f>
        <v>1.42397795130913E-2</v>
      </c>
      <c r="AF689">
        <f>(Table2[[#This Row],[Current Week High]]/Table2[[#This Row],[Close Price]])-1</f>
        <v>1.5096618357487879E-2</v>
      </c>
      <c r="AG689">
        <f>(Table2[[#This Row],[Close Price]]/Table2[[#This Row],[Current Month Low]])-1</f>
        <v>0.14049586776859502</v>
      </c>
      <c r="AH689">
        <f>(Table2[[#This Row],[Current Month High]]/Table2[[#This Row],[Close Price]])-1</f>
        <v>5.963164251207731E-2</v>
      </c>
      <c r="AI689">
        <v>44.852053140096601</v>
      </c>
      <c r="AJ689">
        <v>14.049586776859501</v>
      </c>
      <c r="AK689" t="str">
        <f>IF(AND(Table2[[#This Row],[20D EMA]]&gt;Table2[[#This Row],[50D EMA]],Table2[[#This Row],[50D EMA]]&gt;Table2[[#This Row],[200D EMA]]),"Uptrend","Downtrend/NoTrend")</f>
        <v>Downtrend/NoTrend</v>
      </c>
      <c r="AL689">
        <v>-7.0000000000000007E-2</v>
      </c>
      <c r="AM689" t="s">
        <v>3034</v>
      </c>
      <c r="AN689">
        <v>6.31</v>
      </c>
      <c r="AO689" t="s">
        <v>3033</v>
      </c>
      <c r="AP689">
        <v>-7.2285891298049998E-3</v>
      </c>
      <c r="AQ689">
        <f>(Table2[[#This Row],[Sharpe Ratio]]-AVERAGE(Table2[Sharpe Ratio]))/_xlfn.STDEV.P(Table2[Sharpe Ratio])</f>
        <v>-0.72912875596070958</v>
      </c>
      <c r="AR6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9">
        <f>_xlfn.RANK.AVG(Table2[[#This Row],[1Y Return vs Nifty Z-Score]],Table2[1Y Return vs Nifty Z-Score])</f>
        <v>715</v>
      </c>
      <c r="AT689">
        <f>_xlfn.RANK.AVG(Table2[[#This Row],[6M Return vs Nifty Z-Score]],Table2[6M Return vs Nifty Z-Score])</f>
        <v>674</v>
      </c>
      <c r="AU689">
        <f>_xlfn.RANK.AVG(Table2[[#This Row],[Sharpe Ratio Z-Score]],Table2[Sharpe Ratio Z-Score])</f>
        <v>566</v>
      </c>
      <c r="AV689">
        <f>(Table2[[#This Row],[Rank 1Y]]+Table2[[#This Row],[Rank 6M]]+Table2[[#This Row],[Rank Sharpe]])/3</f>
        <v>651.66666666666663</v>
      </c>
    </row>
    <row r="690" spans="1:48" x14ac:dyDescent="0.3">
      <c r="A690" t="s">
        <v>1435</v>
      </c>
      <c r="B690" t="s">
        <v>1436</v>
      </c>
      <c r="C690" t="s">
        <v>2990</v>
      </c>
      <c r="D690" t="s">
        <v>418</v>
      </c>
      <c r="E690">
        <v>6770.5630053599998</v>
      </c>
      <c r="F690">
        <v>292.64999999999998</v>
      </c>
      <c r="G690">
        <v>-43.193083850738297</v>
      </c>
      <c r="H690">
        <f>(Table2[[#This Row],[1Y Return vs Nifty]]-AVERAGE(Table2[1Y Return vs Nifty]))/_xlfn.STDEV.P(Table2[1Y Return vs Nifty])</f>
        <v>-1.0443212934248776</v>
      </c>
      <c r="I690">
        <v>1.3705599224893801</v>
      </c>
      <c r="J690">
        <f>(Table2[[#This Row],[1M Return vs Nifty]]-AVERAGE(Table2[1M Return vs Nifty]))/_xlfn.STDEV.P(Table2[1M Return vs Nifty])</f>
        <v>-0.12577368729999769</v>
      </c>
      <c r="K690">
        <v>-29.837289117258901</v>
      </c>
      <c r="L690">
        <f>(Table2[[#This Row],[6M Return vs Nifty]]-AVERAGE(Table2[6M Return vs Nifty]))/_xlfn.STDEV.P(Table2[6M Return vs Nifty])</f>
        <v>-1.2866889434390258</v>
      </c>
      <c r="M690">
        <v>-5.2268621429918802</v>
      </c>
      <c r="N690">
        <f>(Table2[[#This Row],[1W Return vs Nifty]]-AVERAGE(Table2[1W Return vs Nifty]))/_xlfn.STDEV.P(Table2[1W Return vs Nifty])</f>
        <v>-0.81689635165278029</v>
      </c>
      <c r="O690">
        <v>290.27999999999997</v>
      </c>
      <c r="P690">
        <v>291.19639495303301</v>
      </c>
      <c r="Q690">
        <v>324.61887402281798</v>
      </c>
      <c r="R690">
        <v>55.942821385585503</v>
      </c>
      <c r="S690">
        <f>(Table2[[#This Row],[Close Price]]-Table2[[#This Row],[20D EMA]])/Table2[[#This Row],[20D EMA]]</f>
        <v>8.1645307978503671E-3</v>
      </c>
      <c r="T690">
        <f>(Table2[[#This Row],[Close Price]]-Table2[[#This Row],[50D EMA]])/Table2[[#This Row],[50D EMA]]</f>
        <v>4.9918373721674061E-3</v>
      </c>
      <c r="U690">
        <f>(Table2[[#This Row],[Close Price]]-Table2[[#This Row],[200D EMA]])/Table2[[#This Row],[200D EMA]]</f>
        <v>-9.8481254730034135E-2</v>
      </c>
      <c r="V690">
        <v>2.2579118147513602</v>
      </c>
      <c r="W690">
        <v>291.55</v>
      </c>
      <c r="X690">
        <v>297</v>
      </c>
      <c r="Y690">
        <v>291.55</v>
      </c>
      <c r="Z690">
        <v>302.85000000000002</v>
      </c>
      <c r="AA690">
        <v>258.14999999999998</v>
      </c>
      <c r="AB690">
        <v>315.2</v>
      </c>
      <c r="AC690">
        <f>(Table2[[#This Row],[Close Price]]/Table2[[#This Row],[Day Low]])-1</f>
        <v>3.7729377465269831E-3</v>
      </c>
      <c r="AD690">
        <f>(Table2[[#This Row],[Day High]]/Table2[[#This Row],[Close Price]])-1</f>
        <v>1.4864172219374749E-2</v>
      </c>
      <c r="AE690">
        <f>(Table2[[#This Row],[Close Price]]/Table2[[#This Row],[Current Week Low]])-1</f>
        <v>3.7729377465269831E-3</v>
      </c>
      <c r="AF690">
        <f>(Table2[[#This Row],[Current Week High]]/Table2[[#This Row],[Close Price]])-1</f>
        <v>3.4853921066120064E-2</v>
      </c>
      <c r="AG690">
        <f>(Table2[[#This Row],[Close Price]]/Table2[[#This Row],[Current Month Low]])-1</f>
        <v>0.13364323067983741</v>
      </c>
      <c r="AH690">
        <f>(Table2[[#This Row],[Current Month High]]/Table2[[#This Row],[Close Price]])-1</f>
        <v>7.7054501964804345E-2</v>
      </c>
      <c r="AI690">
        <v>60.908935588586999</v>
      </c>
      <c r="AJ690">
        <v>13.364323067983699</v>
      </c>
      <c r="AK690" t="str">
        <f>IF(AND(Table2[[#This Row],[20D EMA]]&gt;Table2[[#This Row],[50D EMA]],Table2[[#This Row],[50D EMA]]&gt;Table2[[#This Row],[200D EMA]]),"Uptrend","Downtrend/NoTrend")</f>
        <v>Downtrend/NoTrend</v>
      </c>
      <c r="AL690">
        <v>-0.12</v>
      </c>
      <c r="AM690" t="s">
        <v>3034</v>
      </c>
      <c r="AN690">
        <v>4</v>
      </c>
      <c r="AO690" t="s">
        <v>3033</v>
      </c>
      <c r="AP690">
        <v>-8.3287098608389992E-3</v>
      </c>
      <c r="AQ690">
        <f>(Table2[[#This Row],[Sharpe Ratio]]-AVERAGE(Table2[Sharpe Ratio]))/_xlfn.STDEV.P(Table2[Sharpe Ratio])</f>
        <v>-0.74158339294041586</v>
      </c>
      <c r="AR6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0">
        <f>_xlfn.RANK.AVG(Table2[[#This Row],[1Y Return vs Nifty Z-Score]],Table2[1Y Return vs Nifty Z-Score])</f>
        <v>699</v>
      </c>
      <c r="AT690">
        <f>_xlfn.RANK.AVG(Table2[[#This Row],[6M Return vs Nifty Z-Score]],Table2[6M Return vs Nifty Z-Score])</f>
        <v>693</v>
      </c>
      <c r="AU690">
        <f>_xlfn.RANK.AVG(Table2[[#This Row],[Sharpe Ratio Z-Score]],Table2[Sharpe Ratio Z-Score])</f>
        <v>570</v>
      </c>
      <c r="AV690">
        <f>(Table2[[#This Row],[Rank 1Y]]+Table2[[#This Row],[Rank 6M]]+Table2[[#This Row],[Rank Sharpe]])/3</f>
        <v>654</v>
      </c>
    </row>
    <row r="691" spans="1:48" x14ac:dyDescent="0.3">
      <c r="A691" t="s">
        <v>1418</v>
      </c>
      <c r="B691" t="s">
        <v>1419</v>
      </c>
      <c r="C691" t="s">
        <v>2989</v>
      </c>
      <c r="D691" t="s">
        <v>621</v>
      </c>
      <c r="E691">
        <v>6974.2696819129997</v>
      </c>
      <c r="F691">
        <v>139.33000000000001</v>
      </c>
      <c r="G691">
        <v>-33.907400598065699</v>
      </c>
      <c r="H691">
        <f>(Table2[[#This Row],[1Y Return vs Nifty]]-AVERAGE(Table2[1Y Return vs Nifty]))/_xlfn.STDEV.P(Table2[1Y Return vs Nifty])</f>
        <v>-0.93419201424600384</v>
      </c>
      <c r="I691">
        <v>8.5621178182172297</v>
      </c>
      <c r="J691">
        <f>(Table2[[#This Row],[1M Return vs Nifty]]-AVERAGE(Table2[1M Return vs Nifty]))/_xlfn.STDEV.P(Table2[1M Return vs Nifty])</f>
        <v>0.56783117731197996</v>
      </c>
      <c r="K691">
        <v>-14.7655621466039</v>
      </c>
      <c r="L691">
        <f>(Table2[[#This Row],[6M Return vs Nifty]]-AVERAGE(Table2[6M Return vs Nifty]))/_xlfn.STDEV.P(Table2[6M Return vs Nifty])</f>
        <v>-0.82954513521264139</v>
      </c>
      <c r="M691">
        <v>2.7870215589054101</v>
      </c>
      <c r="N691">
        <f>(Table2[[#This Row],[1W Return vs Nifty]]-AVERAGE(Table2[1W Return vs Nifty]))/_xlfn.STDEV.P(Table2[1W Return vs Nifty])</f>
        <v>0.94819554770111469</v>
      </c>
      <c r="O691">
        <v>133.97</v>
      </c>
      <c r="P691">
        <v>131.45003902125799</v>
      </c>
      <c r="Q691">
        <v>139.06696960433899</v>
      </c>
      <c r="R691">
        <v>78.095428225200905</v>
      </c>
      <c r="S691">
        <f>(Table2[[#This Row],[Close Price]]-Table2[[#This Row],[20D EMA]])/Table2[[#This Row],[20D EMA]]</f>
        <v>4.0008957229230528E-2</v>
      </c>
      <c r="T691">
        <f>(Table2[[#This Row],[Close Price]]-Table2[[#This Row],[50D EMA]])/Table2[[#This Row],[50D EMA]]</f>
        <v>5.99464331651334E-2</v>
      </c>
      <c r="U691">
        <f>(Table2[[#This Row],[Close Price]]-Table2[[#This Row],[200D EMA]])/Table2[[#This Row],[200D EMA]]</f>
        <v>1.8913937393571594E-3</v>
      </c>
      <c r="V691">
        <v>0.77861879068890905</v>
      </c>
      <c r="W691">
        <v>138.72</v>
      </c>
      <c r="X691">
        <v>145.19999999999999</v>
      </c>
      <c r="Y691">
        <v>138.02000000000001</v>
      </c>
      <c r="Z691">
        <v>146.54</v>
      </c>
      <c r="AA691">
        <v>109.5</v>
      </c>
      <c r="AB691">
        <v>146.54</v>
      </c>
      <c r="AC691">
        <f>(Table2[[#This Row],[Close Price]]/Table2[[#This Row],[Day Low]])-1</f>
        <v>4.3973471741638459E-3</v>
      </c>
      <c r="AD691">
        <f>(Table2[[#This Row],[Day High]]/Table2[[#This Row],[Close Price]])-1</f>
        <v>4.2130194502260743E-2</v>
      </c>
      <c r="AE691">
        <f>(Table2[[#This Row],[Close Price]]/Table2[[#This Row],[Current Week Low]])-1</f>
        <v>9.4913780611505238E-3</v>
      </c>
      <c r="AF691">
        <f>(Table2[[#This Row],[Current Week High]]/Table2[[#This Row],[Close Price]])-1</f>
        <v>5.1747649465297973E-2</v>
      </c>
      <c r="AG691">
        <f>(Table2[[#This Row],[Close Price]]/Table2[[#This Row],[Current Month Low]])-1</f>
        <v>0.27242009132420097</v>
      </c>
      <c r="AH691">
        <f>(Table2[[#This Row],[Current Month High]]/Table2[[#This Row],[Close Price]])-1</f>
        <v>5.1747649465297973E-2</v>
      </c>
      <c r="AI691">
        <v>28.507859039689901</v>
      </c>
      <c r="AJ691">
        <v>27.242009132420002</v>
      </c>
      <c r="AK691" t="str">
        <f>IF(AND(Table2[[#This Row],[20D EMA]]&gt;Table2[[#This Row],[50D EMA]],Table2[[#This Row],[50D EMA]]&gt;Table2[[#This Row],[200D EMA]]),"Uptrend","Downtrend/NoTrend")</f>
        <v>Downtrend/NoTrend</v>
      </c>
      <c r="AL691">
        <v>-0.01</v>
      </c>
      <c r="AM691" t="s">
        <v>3034</v>
      </c>
      <c r="AN691">
        <v>10.71</v>
      </c>
      <c r="AO691" t="s">
        <v>3033</v>
      </c>
      <c r="AP691">
        <v>-9.8157657318281993E-2</v>
      </c>
      <c r="AQ691">
        <f>(Table2[[#This Row],[Sharpe Ratio]]-AVERAGE(Table2[Sharpe Ratio]))/_xlfn.STDEV.P(Table2[Sharpe Ratio])</f>
        <v>-1.7585508032354893</v>
      </c>
      <c r="AR6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1">
        <f>_xlfn.RANK.AVG(Table2[[#This Row],[1Y Return vs Nifty Z-Score]],Table2[1Y Return vs Nifty Z-Score])</f>
        <v>672</v>
      </c>
      <c r="AT691">
        <f>_xlfn.RANK.AVG(Table2[[#This Row],[6M Return vs Nifty Z-Score]],Table2[6M Return vs Nifty Z-Score])</f>
        <v>592</v>
      </c>
      <c r="AU691">
        <f>_xlfn.RANK.AVG(Table2[[#This Row],[Sharpe Ratio Z-Score]],Table2[Sharpe Ratio Z-Score])</f>
        <v>702</v>
      </c>
      <c r="AV691">
        <f>(Table2[[#This Row],[Rank 1Y]]+Table2[[#This Row],[Rank 6M]]+Table2[[#This Row],[Rank Sharpe]])/3</f>
        <v>655.33333333333337</v>
      </c>
    </row>
    <row r="692" spans="1:48" x14ac:dyDescent="0.3">
      <c r="A692" t="s">
        <v>38</v>
      </c>
      <c r="B692" t="s">
        <v>39</v>
      </c>
      <c r="C692" t="s">
        <v>2990</v>
      </c>
      <c r="D692" t="s">
        <v>40</v>
      </c>
      <c r="E692">
        <v>571467.58674364001</v>
      </c>
      <c r="F692">
        <v>2445.6</v>
      </c>
      <c r="G692">
        <v>-35.487018743843002</v>
      </c>
      <c r="H692">
        <f>(Table2[[#This Row],[1Y Return vs Nifty]]-AVERAGE(Table2[1Y Return vs Nifty]))/_xlfn.STDEV.P(Table2[1Y Return vs Nifty])</f>
        <v>-0.95292646846317242</v>
      </c>
      <c r="I692">
        <v>-1.3143614661357099</v>
      </c>
      <c r="J692">
        <f>(Table2[[#This Row],[1M Return vs Nifty]]-AVERAGE(Table2[1M Return vs Nifty]))/_xlfn.STDEV.P(Table2[1M Return vs Nifty])</f>
        <v>-0.3847265544329167</v>
      </c>
      <c r="K692">
        <v>-16.704848073702902</v>
      </c>
      <c r="L692">
        <f>(Table2[[#This Row],[6M Return vs Nifty]]-AVERAGE(Table2[6M Return vs Nifty]))/_xlfn.STDEV.P(Table2[6M Return vs Nifty])</f>
        <v>-0.88836603580883522</v>
      </c>
      <c r="M692">
        <v>-4.0172892135691702</v>
      </c>
      <c r="N692">
        <f>(Table2[[#This Row],[1W Return vs Nifty]]-AVERAGE(Table2[1W Return vs Nifty]))/_xlfn.STDEV.P(Table2[1W Return vs Nifty])</f>
        <v>-0.55048278005374118</v>
      </c>
      <c r="O692">
        <v>2453.38</v>
      </c>
      <c r="P692">
        <v>2406.6308569849798</v>
      </c>
      <c r="Q692">
        <v>2431.4026281339402</v>
      </c>
      <c r="R692">
        <v>39.764701363516203</v>
      </c>
      <c r="S692">
        <f>(Table2[[#This Row],[Close Price]]-Table2[[#This Row],[20D EMA]])/Table2[[#This Row],[20D EMA]]</f>
        <v>-3.1711353316649683E-3</v>
      </c>
      <c r="T692">
        <f>(Table2[[#This Row],[Close Price]]-Table2[[#This Row],[50D EMA]])/Table2[[#This Row],[50D EMA]]</f>
        <v>1.6192405620461685E-2</v>
      </c>
      <c r="U692">
        <f>(Table2[[#This Row],[Close Price]]-Table2[[#This Row],[200D EMA]])/Table2[[#This Row],[200D EMA]]</f>
        <v>5.8391694167723883E-3</v>
      </c>
      <c r="V692">
        <v>0.82748060177273397</v>
      </c>
      <c r="W692">
        <v>2432.4</v>
      </c>
      <c r="X692">
        <v>2467</v>
      </c>
      <c r="Y692">
        <v>2427.0500000000002</v>
      </c>
      <c r="Z692">
        <v>2467.85</v>
      </c>
      <c r="AA692">
        <v>2342.1</v>
      </c>
      <c r="AB692">
        <v>2723.95</v>
      </c>
      <c r="AC692">
        <f>(Table2[[#This Row],[Close Price]]/Table2[[#This Row],[Day Low]])-1</f>
        <v>5.4267390231867996E-3</v>
      </c>
      <c r="AD692">
        <f>(Table2[[#This Row],[Day High]]/Table2[[#This Row],[Close Price]])-1</f>
        <v>8.7504088976120276E-3</v>
      </c>
      <c r="AE692">
        <f>(Table2[[#This Row],[Close Price]]/Table2[[#This Row],[Current Week Low]])-1</f>
        <v>7.6430234234976524E-3</v>
      </c>
      <c r="AF692">
        <f>(Table2[[#This Row],[Current Week High]]/Table2[[#This Row],[Close Price]])-1</f>
        <v>9.0979718678443344E-3</v>
      </c>
      <c r="AG692">
        <f>(Table2[[#This Row],[Close Price]]/Table2[[#This Row],[Current Month Low]])-1</f>
        <v>4.4191110541821343E-2</v>
      </c>
      <c r="AH692">
        <f>(Table2[[#This Row],[Current Month High]]/Table2[[#This Row],[Close Price]])-1</f>
        <v>0.11381665031076205</v>
      </c>
      <c r="AI692">
        <v>13.250327118089601</v>
      </c>
      <c r="AJ692">
        <v>12.594093137819</v>
      </c>
      <c r="AK692" t="str">
        <f>IF(AND(Table2[[#This Row],[20D EMA]]&gt;Table2[[#This Row],[50D EMA]],Table2[[#This Row],[50D EMA]]&gt;Table2[[#This Row],[200D EMA]]),"Uptrend","Downtrend/NoTrend")</f>
        <v>Downtrend/NoTrend</v>
      </c>
      <c r="AL692">
        <v>0.03</v>
      </c>
      <c r="AM692" t="s">
        <v>3033</v>
      </c>
      <c r="AN692">
        <v>-5.13</v>
      </c>
      <c r="AO692" t="s">
        <v>3034</v>
      </c>
      <c r="AP692">
        <v>-8.5029026223301996E-2</v>
      </c>
      <c r="AQ692">
        <f>(Table2[[#This Row],[Sharpe Ratio]]-AVERAGE(Table2[Sharpe Ratio]))/_xlfn.STDEV.P(Table2[Sharpe Ratio])</f>
        <v>-1.6099195396697386</v>
      </c>
      <c r="AR6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2">
        <f>_xlfn.RANK.AVG(Table2[[#This Row],[1Y Return vs Nifty Z-Score]],Table2[1Y Return vs Nifty Z-Score])</f>
        <v>679</v>
      </c>
      <c r="AT692">
        <f>_xlfn.RANK.AVG(Table2[[#This Row],[6M Return vs Nifty Z-Score]],Table2[6M Return vs Nifty Z-Score])</f>
        <v>608</v>
      </c>
      <c r="AU692">
        <f>_xlfn.RANK.AVG(Table2[[#This Row],[Sharpe Ratio Z-Score]],Table2[Sharpe Ratio Z-Score])</f>
        <v>686</v>
      </c>
      <c r="AV692">
        <f>(Table2[[#This Row],[Rank 1Y]]+Table2[[#This Row],[Rank 6M]]+Table2[[#This Row],[Rank Sharpe]])/3</f>
        <v>657.66666666666663</v>
      </c>
    </row>
    <row r="693" spans="1:48" x14ac:dyDescent="0.3">
      <c r="A693" t="s">
        <v>845</v>
      </c>
      <c r="B693" t="s">
        <v>846</v>
      </c>
      <c r="C693" t="s">
        <v>3002</v>
      </c>
      <c r="D693" t="s">
        <v>533</v>
      </c>
      <c r="E693">
        <v>17536.904828999999</v>
      </c>
      <c r="F693">
        <v>3592.35</v>
      </c>
      <c r="G693">
        <v>-47.105981503201498</v>
      </c>
      <c r="H693">
        <f>(Table2[[#This Row],[1Y Return vs Nifty]]-AVERAGE(Table2[1Y Return vs Nifty]))/_xlfn.STDEV.P(Table2[1Y Return vs Nifty])</f>
        <v>-1.0907287129157861</v>
      </c>
      <c r="I693">
        <v>1.8305282748565499</v>
      </c>
      <c r="J693">
        <f>(Table2[[#This Row],[1M Return vs Nifty]]-AVERAGE(Table2[1M Return vs Nifty]))/_xlfn.STDEV.P(Table2[1M Return vs Nifty])</f>
        <v>-8.1411076111266384E-2</v>
      </c>
      <c r="K693">
        <v>-16.732304901292402</v>
      </c>
      <c r="L693">
        <f>(Table2[[#This Row],[6M Return vs Nifty]]-AVERAGE(Table2[6M Return vs Nifty]))/_xlfn.STDEV.P(Table2[6M Return vs Nifty])</f>
        <v>-0.88919883478074602</v>
      </c>
      <c r="M693">
        <v>-3.6404244775119099</v>
      </c>
      <c r="N693">
        <f>(Table2[[#This Row],[1W Return vs Nifty]]-AVERAGE(Table2[1W Return vs Nifty]))/_xlfn.STDEV.P(Table2[1W Return vs Nifty])</f>
        <v>-0.46747672237794441</v>
      </c>
      <c r="O693">
        <v>3509.25</v>
      </c>
      <c r="P693">
        <v>3401.4705522223098</v>
      </c>
      <c r="Q693">
        <v>3542.4276224341102</v>
      </c>
      <c r="R693">
        <v>49.383880044993198</v>
      </c>
      <c r="S693">
        <f>(Table2[[#This Row],[Close Price]]-Table2[[#This Row],[20D EMA]])/Table2[[#This Row],[20D EMA]]</f>
        <v>2.3680273562727054E-2</v>
      </c>
      <c r="T693">
        <f>(Table2[[#This Row],[Close Price]]-Table2[[#This Row],[50D EMA]])/Table2[[#This Row],[50D EMA]]</f>
        <v>5.6116742699119149E-2</v>
      </c>
      <c r="U693">
        <f>(Table2[[#This Row],[Close Price]]-Table2[[#This Row],[200D EMA]])/Table2[[#This Row],[200D EMA]]</f>
        <v>1.409270220504507E-2</v>
      </c>
      <c r="V693">
        <v>1.1243054293188499</v>
      </c>
      <c r="W693">
        <v>3537</v>
      </c>
      <c r="X693">
        <v>3639</v>
      </c>
      <c r="Y693">
        <v>3529</v>
      </c>
      <c r="Z693">
        <v>3719.8</v>
      </c>
      <c r="AA693">
        <v>2875.95</v>
      </c>
      <c r="AB693">
        <v>3847.7</v>
      </c>
      <c r="AC693">
        <f>(Table2[[#This Row],[Close Price]]/Table2[[#This Row],[Day Low]])-1</f>
        <v>1.5648854961832104E-2</v>
      </c>
      <c r="AD693">
        <f>(Table2[[#This Row],[Day High]]/Table2[[#This Row],[Close Price]])-1</f>
        <v>1.2985928431249683E-2</v>
      </c>
      <c r="AE693">
        <f>(Table2[[#This Row],[Close Price]]/Table2[[#This Row],[Current Week Low]])-1</f>
        <v>1.7951260980447747E-2</v>
      </c>
      <c r="AF693">
        <f>(Table2[[#This Row],[Current Week High]]/Table2[[#This Row],[Close Price]])-1</f>
        <v>3.5478168886662109E-2</v>
      </c>
      <c r="AG693">
        <f>(Table2[[#This Row],[Close Price]]/Table2[[#This Row],[Current Month Low]])-1</f>
        <v>0.24910029729306848</v>
      </c>
      <c r="AH693">
        <f>(Table2[[#This Row],[Current Month High]]/Table2[[#This Row],[Close Price]])-1</f>
        <v>7.1081603963979001E-2</v>
      </c>
      <c r="AI693">
        <v>31.508622489456702</v>
      </c>
      <c r="AJ693">
        <v>24.9100297293068</v>
      </c>
      <c r="AK693" t="str">
        <f>IF(AND(Table2[[#This Row],[20D EMA]]&gt;Table2[[#This Row],[50D EMA]],Table2[[#This Row],[50D EMA]]&gt;Table2[[#This Row],[200D EMA]]),"Uptrend","Downtrend/NoTrend")</f>
        <v>Downtrend/NoTrend</v>
      </c>
      <c r="AL693">
        <v>0.08</v>
      </c>
      <c r="AM693" t="s">
        <v>3033</v>
      </c>
      <c r="AN693">
        <v>7.9</v>
      </c>
      <c r="AO693" t="s">
        <v>3033</v>
      </c>
      <c r="AP693">
        <v>-6.1100933257782999E-2</v>
      </c>
      <c r="AQ693">
        <f>(Table2[[#This Row],[Sharpe Ratio]]-AVERAGE(Table2[Sharpe Ratio]))/_xlfn.STDEV.P(Table2[Sharpe Ratio])</f>
        <v>-1.3390258976400125</v>
      </c>
      <c r="AR6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3">
        <f>_xlfn.RANK.AVG(Table2[[#This Row],[1Y Return vs Nifty Z-Score]],Table2[1Y Return vs Nifty Z-Score])</f>
        <v>711</v>
      </c>
      <c r="AT693">
        <f>_xlfn.RANK.AVG(Table2[[#This Row],[6M Return vs Nifty Z-Score]],Table2[6M Return vs Nifty Z-Score])</f>
        <v>609</v>
      </c>
      <c r="AU693">
        <f>_xlfn.RANK.AVG(Table2[[#This Row],[Sharpe Ratio Z-Score]],Table2[Sharpe Ratio Z-Score])</f>
        <v>655</v>
      </c>
      <c r="AV693">
        <f>(Table2[[#This Row],[Rank 1Y]]+Table2[[#This Row],[Rank 6M]]+Table2[[#This Row],[Rank Sharpe]])/3</f>
        <v>658.33333333333337</v>
      </c>
    </row>
    <row r="694" spans="1:48" x14ac:dyDescent="0.3">
      <c r="A694" t="s">
        <v>2090</v>
      </c>
      <c r="B694" t="s">
        <v>2091</v>
      </c>
      <c r="C694" t="s">
        <v>3002</v>
      </c>
      <c r="D694" t="s">
        <v>373</v>
      </c>
      <c r="E694">
        <v>2645.8815963000002</v>
      </c>
      <c r="F694">
        <v>233.29</v>
      </c>
      <c r="G694">
        <v>-21.756140353332398</v>
      </c>
      <c r="H694">
        <f>(Table2[[#This Row],[1Y Return vs Nifty]]-AVERAGE(Table2[1Y Return vs Nifty]))/_xlfn.STDEV.P(Table2[1Y Return vs Nifty])</f>
        <v>-0.79007665994698428</v>
      </c>
      <c r="I694">
        <v>-9.03330389046533</v>
      </c>
      <c r="J694">
        <f>(Table2[[#This Row],[1M Return vs Nifty]]-AVERAGE(Table2[1M Return vs Nifty]))/_xlfn.STDEV.P(Table2[1M Return vs Nifty])</f>
        <v>-1.129196124559757</v>
      </c>
      <c r="K694">
        <v>-48.201759957801698</v>
      </c>
      <c r="L694">
        <f>(Table2[[#This Row],[6M Return vs Nifty]]-AVERAGE(Table2[6M Return vs Nifty]))/_xlfn.STDEV.P(Table2[6M Return vs Nifty])</f>
        <v>-1.8437056776496294</v>
      </c>
      <c r="M694">
        <v>-2.7255345951319399</v>
      </c>
      <c r="N694">
        <f>(Table2[[#This Row],[1W Return vs Nifty]]-AVERAGE(Table2[1W Return vs Nifty]))/_xlfn.STDEV.P(Table2[1W Return vs Nifty])</f>
        <v>-0.26596834263849262</v>
      </c>
      <c r="O694">
        <v>232.63</v>
      </c>
      <c r="P694">
        <v>239.79042166821199</v>
      </c>
      <c r="Q694">
        <v>273.651462099696</v>
      </c>
      <c r="R694">
        <v>46.137218055423197</v>
      </c>
      <c r="S694">
        <f>(Table2[[#This Row],[Close Price]]-Table2[[#This Row],[20D EMA]])/Table2[[#This Row],[20D EMA]]</f>
        <v>2.8371233288913581E-3</v>
      </c>
      <c r="T694">
        <f>(Table2[[#This Row],[Close Price]]-Table2[[#This Row],[50D EMA]])/Table2[[#This Row],[50D EMA]]</f>
        <v>-2.7108762822921934E-2</v>
      </c>
      <c r="U694">
        <f>(Table2[[#This Row],[Close Price]]-Table2[[#This Row],[200D EMA]])/Table2[[#This Row],[200D EMA]]</f>
        <v>-0.14749222163845641</v>
      </c>
      <c r="V694">
        <v>0.85719242248058602</v>
      </c>
      <c r="W694">
        <v>228.9</v>
      </c>
      <c r="X694">
        <v>236.1</v>
      </c>
      <c r="Y694">
        <v>228.9</v>
      </c>
      <c r="Z694">
        <v>236.1</v>
      </c>
      <c r="AA694">
        <v>191.5</v>
      </c>
      <c r="AB694">
        <v>263.89999999999998</v>
      </c>
      <c r="AC694">
        <f>(Table2[[#This Row],[Close Price]]/Table2[[#This Row],[Day Low]])-1</f>
        <v>1.9178680646570578E-2</v>
      </c>
      <c r="AD694">
        <f>(Table2[[#This Row],[Day High]]/Table2[[#This Row],[Close Price]])-1</f>
        <v>1.2045094088902308E-2</v>
      </c>
      <c r="AE694">
        <f>(Table2[[#This Row],[Close Price]]/Table2[[#This Row],[Current Week Low]])-1</f>
        <v>1.9178680646570578E-2</v>
      </c>
      <c r="AF694">
        <f>(Table2[[#This Row],[Current Week High]]/Table2[[#This Row],[Close Price]])-1</f>
        <v>1.2045094088902308E-2</v>
      </c>
      <c r="AG694">
        <f>(Table2[[#This Row],[Close Price]]/Table2[[#This Row],[Current Month Low]])-1</f>
        <v>0.21822454308093997</v>
      </c>
      <c r="AH694">
        <f>(Table2[[#This Row],[Current Month High]]/Table2[[#This Row],[Close Price]])-1</f>
        <v>0.13121008187234762</v>
      </c>
      <c r="AI694">
        <v>85.070084444253894</v>
      </c>
      <c r="AJ694">
        <v>21.822454308093899</v>
      </c>
      <c r="AK694" t="str">
        <f>IF(AND(Table2[[#This Row],[20D EMA]]&gt;Table2[[#This Row],[50D EMA]],Table2[[#This Row],[50D EMA]]&gt;Table2[[#This Row],[200D EMA]]),"Uptrend","Downtrend/NoTrend")</f>
        <v>Downtrend/NoTrend</v>
      </c>
      <c r="AL694">
        <v>0</v>
      </c>
      <c r="AM694" t="s">
        <v>3032</v>
      </c>
      <c r="AN694">
        <v>-8.59</v>
      </c>
      <c r="AO694" t="s">
        <v>3034</v>
      </c>
      <c r="AP694">
        <v>-4.7753972456527002E-2</v>
      </c>
      <c r="AQ694">
        <f>(Table2[[#This Row],[Sharpe Ratio]]-AVERAGE(Table2[Sharpe Ratio]))/_xlfn.STDEV.P(Table2[Sharpe Ratio])</f>
        <v>-1.1879228896948992</v>
      </c>
      <c r="AR6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4">
        <f>_xlfn.RANK.AVG(Table2[[#This Row],[1Y Return vs Nifty Z-Score]],Table2[1Y Return vs Nifty Z-Score])</f>
        <v>618</v>
      </c>
      <c r="AT694">
        <f>_xlfn.RANK.AVG(Table2[[#This Row],[6M Return vs Nifty Z-Score]],Table2[6M Return vs Nifty Z-Score])</f>
        <v>723</v>
      </c>
      <c r="AU694">
        <f>_xlfn.RANK.AVG(Table2[[#This Row],[Sharpe Ratio Z-Score]],Table2[Sharpe Ratio Z-Score])</f>
        <v>638</v>
      </c>
      <c r="AV694">
        <f>(Table2[[#This Row],[Rank 1Y]]+Table2[[#This Row],[Rank 6M]]+Table2[[#This Row],[Rank Sharpe]])/3</f>
        <v>659.66666666666663</v>
      </c>
    </row>
    <row r="695" spans="1:48" x14ac:dyDescent="0.3">
      <c r="A695" t="s">
        <v>1437</v>
      </c>
      <c r="B695" t="s">
        <v>1438</v>
      </c>
      <c r="C695" t="s">
        <v>3000</v>
      </c>
      <c r="D695" t="s">
        <v>471</v>
      </c>
      <c r="E695">
        <v>6761.4451226250003</v>
      </c>
      <c r="F695">
        <v>482.65</v>
      </c>
      <c r="G695">
        <v>-49.5693277592678</v>
      </c>
      <c r="H695">
        <f>(Table2[[#This Row],[1Y Return vs Nifty]]-AVERAGE(Table2[1Y Return vs Nifty]))/_xlfn.STDEV.P(Table2[1Y Return vs Nifty])</f>
        <v>-1.1199442849061916</v>
      </c>
      <c r="I695">
        <v>-11.960114855248699</v>
      </c>
      <c r="J695">
        <f>(Table2[[#This Row],[1M Return vs Nifty]]-AVERAGE(Table2[1M Return vs Nifty]))/_xlfn.STDEV.P(Table2[1M Return vs Nifty])</f>
        <v>-1.4114785385245219</v>
      </c>
      <c r="K695">
        <v>-32.003353632546599</v>
      </c>
      <c r="L695">
        <f>(Table2[[#This Row],[6M Return vs Nifty]]-AVERAGE(Table2[6M Return vs Nifty]))/_xlfn.STDEV.P(Table2[6M Return vs Nifty])</f>
        <v>-1.352388314407635</v>
      </c>
      <c r="M695">
        <v>-1.1420210289014401</v>
      </c>
      <c r="N695">
        <f>(Table2[[#This Row],[1W Return vs Nifty]]-AVERAGE(Table2[1W Return vs Nifty]))/_xlfn.STDEV.P(Table2[1W Return vs Nifty])</f>
        <v>8.2807241365643089E-2</v>
      </c>
      <c r="O695">
        <v>486.22</v>
      </c>
      <c r="P695">
        <v>503.86102157243999</v>
      </c>
      <c r="Q695">
        <v>553.96818023541402</v>
      </c>
      <c r="R695">
        <v>43.0637685818484</v>
      </c>
      <c r="S695">
        <f>(Table2[[#This Row],[Close Price]]-Table2[[#This Row],[20D EMA]])/Table2[[#This Row],[20D EMA]]</f>
        <v>-7.342355312410123E-3</v>
      </c>
      <c r="T695">
        <f>(Table2[[#This Row],[Close Price]]-Table2[[#This Row],[50D EMA]])/Table2[[#This Row],[50D EMA]]</f>
        <v>-4.2096968537564311E-2</v>
      </c>
      <c r="U695">
        <f>(Table2[[#This Row],[Close Price]]-Table2[[#This Row],[200D EMA]])/Table2[[#This Row],[200D EMA]]</f>
        <v>-0.12874057171497957</v>
      </c>
      <c r="V695">
        <v>0.78789456067364605</v>
      </c>
      <c r="W695">
        <v>475.05</v>
      </c>
      <c r="X695">
        <v>488</v>
      </c>
      <c r="Y695">
        <v>474.3</v>
      </c>
      <c r="Z695">
        <v>500.5</v>
      </c>
      <c r="AA695">
        <v>428.5</v>
      </c>
      <c r="AB695">
        <v>504.45</v>
      </c>
      <c r="AC695">
        <f>(Table2[[#This Row],[Close Price]]/Table2[[#This Row],[Day Low]])-1</f>
        <v>1.5998315966740284E-2</v>
      </c>
      <c r="AD695">
        <f>(Table2[[#This Row],[Day High]]/Table2[[#This Row],[Close Price]])-1</f>
        <v>1.1084636900445588E-2</v>
      </c>
      <c r="AE695">
        <f>(Table2[[#This Row],[Close Price]]/Table2[[#This Row],[Current Week Low]])-1</f>
        <v>1.7604891418933066E-2</v>
      </c>
      <c r="AF695">
        <f>(Table2[[#This Row],[Current Week High]]/Table2[[#This Row],[Close Price]])-1</f>
        <v>3.6983321247280765E-2</v>
      </c>
      <c r="AG695">
        <f>(Table2[[#This Row],[Close Price]]/Table2[[#This Row],[Current Month Low]])-1</f>
        <v>0.12637106184364066</v>
      </c>
      <c r="AH695">
        <f>(Table2[[#This Row],[Current Month High]]/Table2[[#This Row],[Close Price]])-1</f>
        <v>4.516730550088055E-2</v>
      </c>
      <c r="AI695">
        <v>49.7669118408784</v>
      </c>
      <c r="AJ695">
        <v>12.637106184364001</v>
      </c>
      <c r="AK695" t="str">
        <f>IF(AND(Table2[[#This Row],[20D EMA]]&gt;Table2[[#This Row],[50D EMA]],Table2[[#This Row],[50D EMA]]&gt;Table2[[#This Row],[200D EMA]]),"Uptrend","Downtrend/NoTrend")</f>
        <v>Downtrend/NoTrend</v>
      </c>
      <c r="AL695">
        <v>-0.16</v>
      </c>
      <c r="AM695" t="s">
        <v>3034</v>
      </c>
      <c r="AN695">
        <v>-0.25</v>
      </c>
      <c r="AO695" t="s">
        <v>3034</v>
      </c>
      <c r="AP695">
        <v>-8.9792981812829992E-3</v>
      </c>
      <c r="AQ695">
        <f>(Table2[[#This Row],[Sharpe Ratio]]-AVERAGE(Table2[Sharpe Ratio]))/_xlfn.STDEV.P(Table2[Sharpe Ratio])</f>
        <v>-0.7489488039592147</v>
      </c>
      <c r="AR6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5">
        <f>_xlfn.RANK.AVG(Table2[[#This Row],[1Y Return vs Nifty Z-Score]],Table2[1Y Return vs Nifty Z-Score])</f>
        <v>714</v>
      </c>
      <c r="AT695">
        <f>_xlfn.RANK.AVG(Table2[[#This Row],[6M Return vs Nifty Z-Score]],Table2[6M Return vs Nifty Z-Score])</f>
        <v>703</v>
      </c>
      <c r="AU695">
        <f>_xlfn.RANK.AVG(Table2[[#This Row],[Sharpe Ratio Z-Score]],Table2[Sharpe Ratio Z-Score])</f>
        <v>574</v>
      </c>
      <c r="AV695">
        <f>(Table2[[#This Row],[Rank 1Y]]+Table2[[#This Row],[Rank 6M]]+Table2[[#This Row],[Rank Sharpe]])/3</f>
        <v>663.66666666666663</v>
      </c>
    </row>
    <row r="696" spans="1:48" x14ac:dyDescent="0.3">
      <c r="A696" t="s">
        <v>1616</v>
      </c>
      <c r="B696" t="s">
        <v>1617</v>
      </c>
      <c r="C696" t="s">
        <v>2999</v>
      </c>
      <c r="D696" t="s">
        <v>528</v>
      </c>
      <c r="E696">
        <v>5182.57216152</v>
      </c>
      <c r="F696">
        <v>105</v>
      </c>
      <c r="G696">
        <v>-35.5550582463962</v>
      </c>
      <c r="H696">
        <f>(Table2[[#This Row],[1Y Return vs Nifty]]-AVERAGE(Table2[1Y Return vs Nifty]))/_xlfn.STDEV.P(Table2[1Y Return vs Nifty])</f>
        <v>-0.95373342484623824</v>
      </c>
      <c r="I696">
        <v>-1.36689781496834</v>
      </c>
      <c r="J696">
        <f>(Table2[[#This Row],[1M Return vs Nifty]]-AVERAGE(Table2[1M Return vs Nifty]))/_xlfn.STDEV.P(Table2[1M Return vs Nifty])</f>
        <v>-0.38979353263814132</v>
      </c>
      <c r="K696">
        <v>-17.066411539015199</v>
      </c>
      <c r="L696">
        <f>(Table2[[#This Row],[6M Return vs Nifty]]-AVERAGE(Table2[6M Return vs Nifty]))/_xlfn.STDEV.P(Table2[6M Return vs Nifty])</f>
        <v>-0.89933269542058447</v>
      </c>
      <c r="M696">
        <v>-5.6764827727848797</v>
      </c>
      <c r="N696">
        <f>(Table2[[#This Row],[1W Return vs Nifty]]-AVERAGE(Table2[1W Return vs Nifty]))/_xlfn.STDEV.P(Table2[1W Return vs Nifty])</f>
        <v>-0.91592720372792702</v>
      </c>
      <c r="O696">
        <v>106.01</v>
      </c>
      <c r="P696">
        <v>105.02002181036799</v>
      </c>
      <c r="Q696">
        <v>108.664866058922</v>
      </c>
      <c r="R696">
        <v>41.661708777846201</v>
      </c>
      <c r="S696">
        <f>(Table2[[#This Row],[Close Price]]-Table2[[#This Row],[20D EMA]])/Table2[[#This Row],[20D EMA]]</f>
        <v>-9.5274030751816337E-3</v>
      </c>
      <c r="T696">
        <f>(Table2[[#This Row],[Close Price]]-Table2[[#This Row],[50D EMA]])/Table2[[#This Row],[50D EMA]]</f>
        <v>-1.9064755484574054E-4</v>
      </c>
      <c r="U696">
        <f>(Table2[[#This Row],[Close Price]]-Table2[[#This Row],[200D EMA]])/Table2[[#This Row],[200D EMA]]</f>
        <v>-3.3726320123882353E-2</v>
      </c>
      <c r="V696">
        <v>1.36440399664292</v>
      </c>
      <c r="W696">
        <v>104</v>
      </c>
      <c r="X696">
        <v>106.49</v>
      </c>
      <c r="Y696">
        <v>101.11</v>
      </c>
      <c r="Z696">
        <v>107.39</v>
      </c>
      <c r="AA696">
        <v>91.5</v>
      </c>
      <c r="AB696">
        <v>114.95</v>
      </c>
      <c r="AC696">
        <f>(Table2[[#This Row],[Close Price]]/Table2[[#This Row],[Day Low]])-1</f>
        <v>9.6153846153845812E-3</v>
      </c>
      <c r="AD696">
        <f>(Table2[[#This Row],[Day High]]/Table2[[#This Row],[Close Price]])-1</f>
        <v>1.4190476190476087E-2</v>
      </c>
      <c r="AE696">
        <f>(Table2[[#This Row],[Close Price]]/Table2[[#This Row],[Current Week Low]])-1</f>
        <v>3.8472950252200544E-2</v>
      </c>
      <c r="AF696">
        <f>(Table2[[#This Row],[Current Week High]]/Table2[[#This Row],[Close Price]])-1</f>
        <v>2.2761904761904761E-2</v>
      </c>
      <c r="AG696">
        <f>(Table2[[#This Row],[Close Price]]/Table2[[#This Row],[Current Month Low]])-1</f>
        <v>0.14754098360655732</v>
      </c>
      <c r="AH696">
        <f>(Table2[[#This Row],[Current Month High]]/Table2[[#This Row],[Close Price]])-1</f>
        <v>9.4761904761904825E-2</v>
      </c>
      <c r="AI696">
        <v>31.1428571428571</v>
      </c>
      <c r="AJ696">
        <v>14.7540983606557</v>
      </c>
      <c r="AK696" t="str">
        <f>IF(AND(Table2[[#This Row],[20D EMA]]&gt;Table2[[#This Row],[50D EMA]],Table2[[#This Row],[50D EMA]]&gt;Table2[[#This Row],[200D EMA]]),"Uptrend","Downtrend/NoTrend")</f>
        <v>Downtrend/NoTrend</v>
      </c>
      <c r="AL696">
        <v>-7.0000000000000007E-2</v>
      </c>
      <c r="AM696" t="s">
        <v>3034</v>
      </c>
      <c r="AN696">
        <v>-5.75</v>
      </c>
      <c r="AO696" t="s">
        <v>3034</v>
      </c>
      <c r="AP696">
        <v>-0.103170083139611</v>
      </c>
      <c r="AQ696">
        <f>(Table2[[#This Row],[Sharpe Ratio]]-AVERAGE(Table2[Sharpe Ratio]))/_xlfn.STDEV.P(Table2[Sharpe Ratio])</f>
        <v>-1.8152972513582177</v>
      </c>
      <c r="AR6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6">
        <f>_xlfn.RANK.AVG(Table2[[#This Row],[1Y Return vs Nifty Z-Score]],Table2[1Y Return vs Nifty Z-Score])</f>
        <v>680</v>
      </c>
      <c r="AT696">
        <f>_xlfn.RANK.AVG(Table2[[#This Row],[6M Return vs Nifty Z-Score]],Table2[6M Return vs Nifty Z-Score])</f>
        <v>613</v>
      </c>
      <c r="AU696">
        <f>_xlfn.RANK.AVG(Table2[[#This Row],[Sharpe Ratio Z-Score]],Table2[Sharpe Ratio Z-Score])</f>
        <v>708</v>
      </c>
      <c r="AV696">
        <f>(Table2[[#This Row],[Rank 1Y]]+Table2[[#This Row],[Rank 6M]]+Table2[[#This Row],[Rank Sharpe]])/3</f>
        <v>667</v>
      </c>
    </row>
    <row r="697" spans="1:48" x14ac:dyDescent="0.3">
      <c r="A697" t="s">
        <v>484</v>
      </c>
      <c r="B697" t="s">
        <v>485</v>
      </c>
      <c r="C697" t="s">
        <v>3002</v>
      </c>
      <c r="D697" t="s">
        <v>373</v>
      </c>
      <c r="E697">
        <v>42867.202377509901</v>
      </c>
      <c r="F697">
        <v>570.35</v>
      </c>
      <c r="G697">
        <v>-43.6165194497529</v>
      </c>
      <c r="H697">
        <f>(Table2[[#This Row],[1Y Return vs Nifty]]-AVERAGE(Table2[1Y Return vs Nifty]))/_xlfn.STDEV.P(Table2[1Y Return vs Nifty])</f>
        <v>-1.0493432886867484</v>
      </c>
      <c r="I697">
        <v>6.2902878439549204</v>
      </c>
      <c r="J697">
        <f>(Table2[[#This Row],[1M Return vs Nifty]]-AVERAGE(Table2[1M Return vs Nifty]))/_xlfn.STDEV.P(Table2[1M Return vs Nifty])</f>
        <v>0.34871977689403733</v>
      </c>
      <c r="K697">
        <v>-14.0086034370773</v>
      </c>
      <c r="L697">
        <f>(Table2[[#This Row],[6M Return vs Nifty]]-AVERAGE(Table2[6M Return vs Nifty]))/_xlfn.STDEV.P(Table2[6M Return vs Nifty])</f>
        <v>-0.80658565699114326</v>
      </c>
      <c r="M697">
        <v>0.48188771170996703</v>
      </c>
      <c r="N697">
        <f>(Table2[[#This Row],[1W Return vs Nifty]]-AVERAGE(Table2[1W Return vs Nifty]))/_xlfn.STDEV.P(Table2[1W Return vs Nifty])</f>
        <v>0.44048003397986224</v>
      </c>
      <c r="O697">
        <v>548.89</v>
      </c>
      <c r="P697">
        <v>524.47297990476795</v>
      </c>
      <c r="Q697">
        <v>546.14586841284495</v>
      </c>
      <c r="R697">
        <v>70.651485627499099</v>
      </c>
      <c r="S697">
        <f>(Table2[[#This Row],[Close Price]]-Table2[[#This Row],[20D EMA]])/Table2[[#This Row],[20D EMA]]</f>
        <v>3.9097086848002401E-2</v>
      </c>
      <c r="T697">
        <f>(Table2[[#This Row],[Close Price]]-Table2[[#This Row],[50D EMA]])/Table2[[#This Row],[50D EMA]]</f>
        <v>8.7472609367907309E-2</v>
      </c>
      <c r="U697">
        <f>(Table2[[#This Row],[Close Price]]-Table2[[#This Row],[200D EMA]])/Table2[[#This Row],[200D EMA]]</f>
        <v>4.431807139271185E-2</v>
      </c>
      <c r="V697">
        <v>0.79075860437137402</v>
      </c>
      <c r="W697">
        <v>564.65</v>
      </c>
      <c r="X697">
        <v>576</v>
      </c>
      <c r="Y697">
        <v>551.1</v>
      </c>
      <c r="Z697">
        <v>578.70000000000005</v>
      </c>
      <c r="AA697">
        <v>478</v>
      </c>
      <c r="AB697">
        <v>578.70000000000005</v>
      </c>
      <c r="AC697">
        <f>(Table2[[#This Row],[Close Price]]/Table2[[#This Row],[Day Low]])-1</f>
        <v>1.009474895953244E-2</v>
      </c>
      <c r="AD697">
        <f>(Table2[[#This Row],[Day High]]/Table2[[#This Row],[Close Price]])-1</f>
        <v>9.9061979486279039E-3</v>
      </c>
      <c r="AE697">
        <f>(Table2[[#This Row],[Close Price]]/Table2[[#This Row],[Current Week Low]])-1</f>
        <v>3.4930139720558806E-2</v>
      </c>
      <c r="AF697">
        <f>(Table2[[#This Row],[Current Week High]]/Table2[[#This Row],[Close Price]])-1</f>
        <v>1.4640133251512255E-2</v>
      </c>
      <c r="AG697">
        <f>(Table2[[#This Row],[Close Price]]/Table2[[#This Row],[Current Month Low]])-1</f>
        <v>0.19320083682008371</v>
      </c>
      <c r="AH697">
        <f>(Table2[[#This Row],[Current Month High]]/Table2[[#This Row],[Close Price]])-1</f>
        <v>1.4640133251512255E-2</v>
      </c>
      <c r="AI697">
        <v>20.794249145261599</v>
      </c>
      <c r="AJ697">
        <v>27.367128182224199</v>
      </c>
      <c r="AK697" t="str">
        <f>IF(AND(Table2[[#This Row],[20D EMA]]&gt;Table2[[#This Row],[50D EMA]],Table2[[#This Row],[50D EMA]]&gt;Table2[[#This Row],[200D EMA]]),"Uptrend","Downtrend/NoTrend")</f>
        <v>Downtrend/NoTrend</v>
      </c>
      <c r="AL697">
        <v>0.09</v>
      </c>
      <c r="AM697" t="s">
        <v>3033</v>
      </c>
      <c r="AN697">
        <v>5.67</v>
      </c>
      <c r="AO697" t="s">
        <v>3033</v>
      </c>
      <c r="AP697">
        <v>-0.13018776703420501</v>
      </c>
      <c r="AQ697">
        <f>(Table2[[#This Row],[Sharpe Ratio]]-AVERAGE(Table2[Sharpe Ratio]))/_xlfn.STDEV.P(Table2[Sharpe Ratio])</f>
        <v>-2.1211686302416579</v>
      </c>
      <c r="AR6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7">
        <f>_xlfn.RANK.AVG(Table2[[#This Row],[1Y Return vs Nifty Z-Score]],Table2[1Y Return vs Nifty Z-Score])</f>
        <v>700</v>
      </c>
      <c r="AT697">
        <f>_xlfn.RANK.AVG(Table2[[#This Row],[6M Return vs Nifty Z-Score]],Table2[6M Return vs Nifty Z-Score])</f>
        <v>583</v>
      </c>
      <c r="AU697">
        <f>_xlfn.RANK.AVG(Table2[[#This Row],[Sharpe Ratio Z-Score]],Table2[Sharpe Ratio Z-Score])</f>
        <v>721</v>
      </c>
      <c r="AV697">
        <f>(Table2[[#This Row],[Rank 1Y]]+Table2[[#This Row],[Rank 6M]]+Table2[[#This Row],[Rank Sharpe]])/3</f>
        <v>668</v>
      </c>
    </row>
    <row r="698" spans="1:48" x14ac:dyDescent="0.3">
      <c r="A698" t="s">
        <v>1310</v>
      </c>
      <c r="B698" t="s">
        <v>1311</v>
      </c>
      <c r="C698" t="s">
        <v>2999</v>
      </c>
      <c r="D698" t="s">
        <v>149</v>
      </c>
      <c r="E698">
        <v>8188.0378424</v>
      </c>
      <c r="F698">
        <v>685.75</v>
      </c>
      <c r="G698">
        <v>-39.010875854567402</v>
      </c>
      <c r="H698">
        <f>(Table2[[#This Row],[1Y Return vs Nifty]]-AVERAGE(Table2[1Y Return vs Nifty]))/_xlfn.STDEV.P(Table2[1Y Return vs Nifty])</f>
        <v>-0.9947198220563751</v>
      </c>
      <c r="I698">
        <v>-5.7689283832955498</v>
      </c>
      <c r="J698">
        <f>(Table2[[#This Row],[1M Return vs Nifty]]-AVERAGE(Table2[1M Return vs Nifty]))/_xlfn.STDEV.P(Table2[1M Return vs Nifty])</f>
        <v>-0.81435659124553694</v>
      </c>
      <c r="K698">
        <v>-17.234773961359998</v>
      </c>
      <c r="L698">
        <f>(Table2[[#This Row],[6M Return vs Nifty]]-AVERAGE(Table2[6M Return vs Nifty]))/_xlfn.STDEV.P(Table2[6M Return vs Nifty])</f>
        <v>-0.90443933244119756</v>
      </c>
      <c r="M698">
        <v>-4.7665690784134904</v>
      </c>
      <c r="N698">
        <f>(Table2[[#This Row],[1W Return vs Nifty]]-AVERAGE(Table2[1W Return vs Nifty]))/_xlfn.STDEV.P(Table2[1W Return vs Nifty])</f>
        <v>-0.71551485051822494</v>
      </c>
      <c r="O698">
        <v>695.7</v>
      </c>
      <c r="P698">
        <v>696.40746343337105</v>
      </c>
      <c r="Q698">
        <v>722.18209842856299</v>
      </c>
      <c r="R698">
        <v>35.599327770103997</v>
      </c>
      <c r="S698">
        <f>(Table2[[#This Row],[Close Price]]-Table2[[#This Row],[20D EMA]])/Table2[[#This Row],[20D EMA]]</f>
        <v>-1.4302141727756281E-2</v>
      </c>
      <c r="T698">
        <f>(Table2[[#This Row],[Close Price]]-Table2[[#This Row],[50D EMA]])/Table2[[#This Row],[50D EMA]]</f>
        <v>-1.5303488249290861E-2</v>
      </c>
      <c r="U698">
        <f>(Table2[[#This Row],[Close Price]]-Table2[[#This Row],[200D EMA]])/Table2[[#This Row],[200D EMA]]</f>
        <v>-5.0447246626353193E-2</v>
      </c>
      <c r="V698">
        <v>1.03076273089615</v>
      </c>
      <c r="W698">
        <v>683.6</v>
      </c>
      <c r="X698">
        <v>690.25</v>
      </c>
      <c r="Y698">
        <v>683.05</v>
      </c>
      <c r="Z698">
        <v>694.9</v>
      </c>
      <c r="AA698">
        <v>660</v>
      </c>
      <c r="AB698">
        <v>755</v>
      </c>
      <c r="AC698">
        <f>(Table2[[#This Row],[Close Price]]/Table2[[#This Row],[Day Low]])-1</f>
        <v>3.1451141018139506E-3</v>
      </c>
      <c r="AD698">
        <f>(Table2[[#This Row],[Day High]]/Table2[[#This Row],[Close Price]])-1</f>
        <v>6.5621582209260954E-3</v>
      </c>
      <c r="AE698">
        <f>(Table2[[#This Row],[Close Price]]/Table2[[#This Row],[Current Week Low]])-1</f>
        <v>3.9528585023058671E-3</v>
      </c>
      <c r="AF698">
        <f>(Table2[[#This Row],[Current Week High]]/Table2[[#This Row],[Close Price]])-1</f>
        <v>1.3343055049216179E-2</v>
      </c>
      <c r="AG698">
        <f>(Table2[[#This Row],[Close Price]]/Table2[[#This Row],[Current Month Low]])-1</f>
        <v>3.9015151515151558E-2</v>
      </c>
      <c r="AH698">
        <f>(Table2[[#This Row],[Current Month High]]/Table2[[#This Row],[Close Price]])-1</f>
        <v>0.10098432373313893</v>
      </c>
      <c r="AI698">
        <v>42.6175720014582</v>
      </c>
      <c r="AJ698">
        <v>14.558970932175001</v>
      </c>
      <c r="AK698" t="str">
        <f>IF(AND(Table2[[#This Row],[20D EMA]]&gt;Table2[[#This Row],[50D EMA]],Table2[[#This Row],[50D EMA]]&gt;Table2[[#This Row],[200D EMA]]),"Uptrend","Downtrend/NoTrend")</f>
        <v>Downtrend/NoTrend</v>
      </c>
      <c r="AL698">
        <v>-0.03</v>
      </c>
      <c r="AM698" t="s">
        <v>3034</v>
      </c>
      <c r="AN698">
        <v>-2.54</v>
      </c>
      <c r="AO698" t="s">
        <v>3034</v>
      </c>
      <c r="AP698">
        <v>-9.7551021059555001E-2</v>
      </c>
      <c r="AQ698">
        <f>(Table2[[#This Row],[Sharpe Ratio]]-AVERAGE(Table2[Sharpe Ratio]))/_xlfn.STDEV.P(Table2[Sharpe Ratio])</f>
        <v>-1.7516829803065723</v>
      </c>
      <c r="AR6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8">
        <f>_xlfn.RANK.AVG(Table2[[#This Row],[1Y Return vs Nifty Z-Score]],Table2[1Y Return vs Nifty Z-Score])</f>
        <v>688</v>
      </c>
      <c r="AT698">
        <f>_xlfn.RANK.AVG(Table2[[#This Row],[6M Return vs Nifty Z-Score]],Table2[6M Return vs Nifty Z-Score])</f>
        <v>616</v>
      </c>
      <c r="AU698">
        <f>_xlfn.RANK.AVG(Table2[[#This Row],[Sharpe Ratio Z-Score]],Table2[Sharpe Ratio Z-Score])</f>
        <v>701</v>
      </c>
      <c r="AV698">
        <f>(Table2[[#This Row],[Rank 1Y]]+Table2[[#This Row],[Rank 6M]]+Table2[[#This Row],[Rank Sharpe]])/3</f>
        <v>668.33333333333337</v>
      </c>
    </row>
    <row r="699" spans="1:48" x14ac:dyDescent="0.3">
      <c r="A699" t="s">
        <v>1461</v>
      </c>
      <c r="B699" t="s">
        <v>1462</v>
      </c>
      <c r="C699" t="s">
        <v>3000</v>
      </c>
      <c r="D699" t="s">
        <v>106</v>
      </c>
      <c r="E699">
        <v>6551.6953914599999</v>
      </c>
      <c r="F699">
        <v>1373.4</v>
      </c>
      <c r="G699">
        <v>-31.3048772526944</v>
      </c>
      <c r="H699">
        <f>(Table2[[#This Row],[1Y Return vs Nifty]]-AVERAGE(Table2[1Y Return vs Nifty]))/_xlfn.STDEV.P(Table2[1Y Return vs Nifty])</f>
        <v>-0.90332578585193934</v>
      </c>
      <c r="I699">
        <v>-2.5560174561003701</v>
      </c>
      <c r="J699">
        <f>(Table2[[#This Row],[1M Return vs Nifty]]-AVERAGE(Table2[1M Return vs Nifty]))/_xlfn.STDEV.P(Table2[1M Return vs Nifty])</f>
        <v>-0.50448066714411333</v>
      </c>
      <c r="K699">
        <v>-17.8005288460696</v>
      </c>
      <c r="L699">
        <f>(Table2[[#This Row],[6M Return vs Nifty]]-AVERAGE(Table2[6M Return vs Nifty]))/_xlfn.STDEV.P(Table2[6M Return vs Nifty])</f>
        <v>-0.92159936612694482</v>
      </c>
      <c r="M699">
        <v>-0.85282839244266595</v>
      </c>
      <c r="N699">
        <f>(Table2[[#This Row],[1W Return vs Nifty]]-AVERAGE(Table2[1W Return vs Nifty]))/_xlfn.STDEV.P(Table2[1W Return vs Nifty])</f>
        <v>0.14650314699069333</v>
      </c>
      <c r="O699">
        <v>1366.7</v>
      </c>
      <c r="P699">
        <v>1367.0813240596499</v>
      </c>
      <c r="Q699">
        <v>1400.8317457554299</v>
      </c>
      <c r="R699">
        <v>59.062449416718003</v>
      </c>
      <c r="S699">
        <f>(Table2[[#This Row],[Close Price]]-Table2[[#This Row],[20D EMA]])/Table2[[#This Row],[20D EMA]]</f>
        <v>4.9023194556230667E-3</v>
      </c>
      <c r="T699">
        <f>(Table2[[#This Row],[Close Price]]-Table2[[#This Row],[50D EMA]])/Table2[[#This Row],[50D EMA]]</f>
        <v>4.6220190629087266E-3</v>
      </c>
      <c r="U699">
        <f>(Table2[[#This Row],[Close Price]]-Table2[[#This Row],[200D EMA]])/Table2[[#This Row],[200D EMA]]</f>
        <v>-1.9582470085039813E-2</v>
      </c>
      <c r="V699">
        <v>0.74279688652182296</v>
      </c>
      <c r="W699">
        <v>1366</v>
      </c>
      <c r="X699">
        <v>1386.85</v>
      </c>
      <c r="Y699">
        <v>1360.05</v>
      </c>
      <c r="Z699">
        <v>1387.5</v>
      </c>
      <c r="AA699">
        <v>1260.8499999999999</v>
      </c>
      <c r="AB699">
        <v>1387.5</v>
      </c>
      <c r="AC699">
        <f>(Table2[[#This Row],[Close Price]]/Table2[[#This Row],[Day Low]])-1</f>
        <v>5.4172767203515271E-3</v>
      </c>
      <c r="AD699">
        <f>(Table2[[#This Row],[Day High]]/Table2[[#This Row],[Close Price]])-1</f>
        <v>9.7932139216541092E-3</v>
      </c>
      <c r="AE699">
        <f>(Table2[[#This Row],[Close Price]]/Table2[[#This Row],[Current Week Low]])-1</f>
        <v>9.8158155950149872E-3</v>
      </c>
      <c r="AF699">
        <f>(Table2[[#This Row],[Current Week High]]/Table2[[#This Row],[Close Price]])-1</f>
        <v>1.0266491917868104E-2</v>
      </c>
      <c r="AG699">
        <f>(Table2[[#This Row],[Close Price]]/Table2[[#This Row],[Current Month Low]])-1</f>
        <v>8.9265178252766031E-2</v>
      </c>
      <c r="AH699">
        <f>(Table2[[#This Row],[Current Month High]]/Table2[[#This Row],[Close Price]])-1</f>
        <v>1.0266491917868104E-2</v>
      </c>
      <c r="AI699">
        <v>22.3205184214358</v>
      </c>
      <c r="AJ699">
        <v>9.8720000000000105</v>
      </c>
      <c r="AK699" t="str">
        <f>IF(AND(Table2[[#This Row],[20D EMA]]&gt;Table2[[#This Row],[50D EMA]],Table2[[#This Row],[50D EMA]]&gt;Table2[[#This Row],[200D EMA]]),"Uptrend","Downtrend/NoTrend")</f>
        <v>Downtrend/NoTrend</v>
      </c>
      <c r="AL699">
        <v>-7.0000000000000007E-2</v>
      </c>
      <c r="AM699" t="s">
        <v>3034</v>
      </c>
      <c r="AN699">
        <v>0.56999999999999995</v>
      </c>
      <c r="AO699" t="s">
        <v>3033</v>
      </c>
      <c r="AP699">
        <v>-0.15024815801852301</v>
      </c>
      <c r="AQ699">
        <f>(Table2[[#This Row],[Sharpe Ratio]]-AVERAGE(Table2[Sharpe Ratio]))/_xlfn.STDEV.P(Table2[Sharpe Ratio])</f>
        <v>-2.3482754198263129</v>
      </c>
      <c r="AR6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9">
        <f>_xlfn.RANK.AVG(Table2[[#This Row],[1Y Return vs Nifty Z-Score]],Table2[1Y Return vs Nifty Z-Score])</f>
        <v>659</v>
      </c>
      <c r="AT699">
        <f>_xlfn.RANK.AVG(Table2[[#This Row],[6M Return vs Nifty Z-Score]],Table2[6M Return vs Nifty Z-Score])</f>
        <v>622</v>
      </c>
      <c r="AU699">
        <f>_xlfn.RANK.AVG(Table2[[#This Row],[Sharpe Ratio Z-Score]],Table2[Sharpe Ratio Z-Score])</f>
        <v>725</v>
      </c>
      <c r="AV699">
        <f>(Table2[[#This Row],[Rank 1Y]]+Table2[[#This Row],[Rank 6M]]+Table2[[#This Row],[Rank Sharpe]])/3</f>
        <v>668.66666666666663</v>
      </c>
    </row>
    <row r="700" spans="1:48" x14ac:dyDescent="0.3">
      <c r="A700" t="s">
        <v>201</v>
      </c>
      <c r="B700" t="s">
        <v>202</v>
      </c>
      <c r="C700" t="s">
        <v>2988</v>
      </c>
      <c r="D700" t="s">
        <v>37</v>
      </c>
      <c r="E700">
        <v>127112.124510964</v>
      </c>
      <c r="F700">
        <v>589.04999999999995</v>
      </c>
      <c r="G700">
        <v>-34.237824632273899</v>
      </c>
      <c r="H700">
        <f>(Table2[[#This Row],[1Y Return vs Nifty]]-AVERAGE(Table2[1Y Return vs Nifty]))/_xlfn.STDEV.P(Table2[1Y Return vs Nifty])</f>
        <v>-0.93811088157332201</v>
      </c>
      <c r="I700">
        <v>0.27105036910791103</v>
      </c>
      <c r="J700">
        <f>(Table2[[#This Row],[1M Return vs Nifty]]-AVERAGE(Table2[1M Return vs Nifty]))/_xlfn.STDEV.P(Table2[1M Return vs Nifty])</f>
        <v>-0.23181818919655725</v>
      </c>
      <c r="K700">
        <v>-18.9937624954939</v>
      </c>
      <c r="L700">
        <f>(Table2[[#This Row],[6M Return vs Nifty]]-AVERAGE(Table2[6M Return vs Nifty]))/_xlfn.STDEV.P(Table2[6M Return vs Nifty])</f>
        <v>-0.95779159384336721</v>
      </c>
      <c r="M700">
        <v>-3.4009855571194598</v>
      </c>
      <c r="N700">
        <f>(Table2[[#This Row],[1W Return vs Nifty]]-AVERAGE(Table2[1W Return vs Nifty]))/_xlfn.STDEV.P(Table2[1W Return vs Nifty])</f>
        <v>-0.41473928389044834</v>
      </c>
      <c r="O700">
        <v>579.13</v>
      </c>
      <c r="P700">
        <v>579.873365697846</v>
      </c>
      <c r="Q700">
        <v>599.33943611064899</v>
      </c>
      <c r="R700">
        <v>60.994472301158901</v>
      </c>
      <c r="S700">
        <f>(Table2[[#This Row],[Close Price]]-Table2[[#This Row],[20D EMA]])/Table2[[#This Row],[20D EMA]]</f>
        <v>1.7129141988845267E-2</v>
      </c>
      <c r="T700">
        <f>(Table2[[#This Row],[Close Price]]-Table2[[#This Row],[50D EMA]])/Table2[[#This Row],[50D EMA]]</f>
        <v>1.5825238483078763E-2</v>
      </c>
      <c r="U700">
        <f>(Table2[[#This Row],[Close Price]]-Table2[[#This Row],[200D EMA]])/Table2[[#This Row],[200D EMA]]</f>
        <v>-1.716796107631639E-2</v>
      </c>
      <c r="V700">
        <v>1.1469083261734401</v>
      </c>
      <c r="W700">
        <v>587.20000000000005</v>
      </c>
      <c r="X700">
        <v>599</v>
      </c>
      <c r="Y700">
        <v>575.65</v>
      </c>
      <c r="Z700">
        <v>599</v>
      </c>
      <c r="AA700">
        <v>511.4</v>
      </c>
      <c r="AB700">
        <v>605.15</v>
      </c>
      <c r="AC700">
        <f>(Table2[[#This Row],[Close Price]]/Table2[[#This Row],[Day Low]])-1</f>
        <v>3.1505449591278101E-3</v>
      </c>
      <c r="AD700">
        <f>(Table2[[#This Row],[Day High]]/Table2[[#This Row],[Close Price]])-1</f>
        <v>1.6891605126899245E-2</v>
      </c>
      <c r="AE700">
        <f>(Table2[[#This Row],[Close Price]]/Table2[[#This Row],[Current Week Low]])-1</f>
        <v>2.3278033527316833E-2</v>
      </c>
      <c r="AF700">
        <f>(Table2[[#This Row],[Current Week High]]/Table2[[#This Row],[Close Price]])-1</f>
        <v>1.6891605126899245E-2</v>
      </c>
      <c r="AG700">
        <f>(Table2[[#This Row],[Close Price]]/Table2[[#This Row],[Current Month Low]])-1</f>
        <v>0.15183809151349226</v>
      </c>
      <c r="AH700">
        <f>(Table2[[#This Row],[Current Month High]]/Table2[[#This Row],[Close Price]])-1</f>
        <v>2.7332144979203887E-2</v>
      </c>
      <c r="AI700">
        <v>20.634920634920601</v>
      </c>
      <c r="AJ700">
        <v>15.1838091513492</v>
      </c>
      <c r="AK700" t="str">
        <f>IF(AND(Table2[[#This Row],[20D EMA]]&gt;Table2[[#This Row],[50D EMA]],Table2[[#This Row],[50D EMA]]&gt;Table2[[#This Row],[200D EMA]]),"Uptrend","Downtrend/NoTrend")</f>
        <v>Downtrend/NoTrend</v>
      </c>
      <c r="AL700">
        <v>-0.14000000000000001</v>
      </c>
      <c r="AM700" t="s">
        <v>3034</v>
      </c>
      <c r="AN700">
        <v>4.6399999999999997</v>
      </c>
      <c r="AO700" t="s">
        <v>3033</v>
      </c>
      <c r="AP700">
        <v>-9.6365108184273005E-2</v>
      </c>
      <c r="AQ700">
        <f>(Table2[[#This Row],[Sharpe Ratio]]-AVERAGE(Table2[Sharpe Ratio]))/_xlfn.STDEV.P(Table2[Sharpe Ratio])</f>
        <v>-1.7382570771901802</v>
      </c>
      <c r="AR7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0">
        <f>_xlfn.RANK.AVG(Table2[[#This Row],[1Y Return vs Nifty Z-Score]],Table2[1Y Return vs Nifty Z-Score])</f>
        <v>674</v>
      </c>
      <c r="AT700">
        <f>_xlfn.RANK.AVG(Table2[[#This Row],[6M Return vs Nifty Z-Score]],Table2[6M Return vs Nifty Z-Score])</f>
        <v>635</v>
      </c>
      <c r="AU700">
        <f>_xlfn.RANK.AVG(Table2[[#This Row],[Sharpe Ratio Z-Score]],Table2[Sharpe Ratio Z-Score])</f>
        <v>699</v>
      </c>
      <c r="AV700">
        <f>(Table2[[#This Row],[Rank 1Y]]+Table2[[#This Row],[Rank 6M]]+Table2[[#This Row],[Rank Sharpe]])/3</f>
        <v>669.33333333333337</v>
      </c>
    </row>
    <row r="701" spans="1:48" x14ac:dyDescent="0.3">
      <c r="A701" t="s">
        <v>1850</v>
      </c>
      <c r="B701" t="s">
        <v>1851</v>
      </c>
      <c r="C701" t="s">
        <v>2999</v>
      </c>
      <c r="D701" t="s">
        <v>1465</v>
      </c>
      <c r="E701">
        <v>3573.4052894649999</v>
      </c>
      <c r="F701">
        <v>131.81</v>
      </c>
      <c r="G701">
        <v>-72.882686684773802</v>
      </c>
      <c r="H701">
        <f>(Table2[[#This Row],[1Y Return vs Nifty]]-AVERAGE(Table2[1Y Return vs Nifty]))/_xlfn.STDEV.P(Table2[1Y Return vs Nifty])</f>
        <v>-1.3964434227553499</v>
      </c>
      <c r="I701">
        <v>9.31390878264639</v>
      </c>
      <c r="J701">
        <f>(Table2[[#This Row],[1M Return vs Nifty]]-AVERAGE(Table2[1M Return vs Nifty]))/_xlfn.STDEV.P(Table2[1M Return vs Nifty])</f>
        <v>0.64033923156948114</v>
      </c>
      <c r="K701">
        <v>-20.5743607505832</v>
      </c>
      <c r="L701">
        <f>(Table2[[#This Row],[6M Return vs Nifty]]-AVERAGE(Table2[6M Return vs Nifty]))/_xlfn.STDEV.P(Table2[6M Return vs Nifty])</f>
        <v>-1.0057330611360233</v>
      </c>
      <c r="M701">
        <v>-4.0132217609636101</v>
      </c>
      <c r="N701">
        <f>(Table2[[#This Row],[1W Return vs Nifty]]-AVERAGE(Table2[1W Return vs Nifty]))/_xlfn.STDEV.P(Table2[1W Return vs Nifty])</f>
        <v>-0.54958690635353014</v>
      </c>
      <c r="O701">
        <v>129.55000000000001</v>
      </c>
      <c r="P701">
        <v>125.825812215692</v>
      </c>
      <c r="Q701">
        <v>141.29289818228401</v>
      </c>
      <c r="R701">
        <v>52.6074246513381</v>
      </c>
      <c r="S701">
        <f>(Table2[[#This Row],[Close Price]]-Table2[[#This Row],[20D EMA]])/Table2[[#This Row],[20D EMA]]</f>
        <v>1.744500192975678E-2</v>
      </c>
      <c r="T701">
        <f>(Table2[[#This Row],[Close Price]]-Table2[[#This Row],[50D EMA]])/Table2[[#This Row],[50D EMA]]</f>
        <v>4.755930185493136E-2</v>
      </c>
      <c r="U701">
        <f>(Table2[[#This Row],[Close Price]]-Table2[[#This Row],[200D EMA]])/Table2[[#This Row],[200D EMA]]</f>
        <v>-6.7115179207733286E-2</v>
      </c>
      <c r="V701">
        <v>3.4629839518182899</v>
      </c>
      <c r="W701">
        <v>131.4</v>
      </c>
      <c r="X701">
        <v>136.69999999999999</v>
      </c>
      <c r="Y701">
        <v>126</v>
      </c>
      <c r="Z701">
        <v>139.82</v>
      </c>
      <c r="AA701">
        <v>104.45</v>
      </c>
      <c r="AB701">
        <v>154.9</v>
      </c>
      <c r="AC701">
        <f>(Table2[[#This Row],[Close Price]]/Table2[[#This Row],[Day Low]])-1</f>
        <v>3.1202435312023269E-3</v>
      </c>
      <c r="AD701">
        <f>(Table2[[#This Row],[Day High]]/Table2[[#This Row],[Close Price]])-1</f>
        <v>3.7098854411653059E-2</v>
      </c>
      <c r="AE701">
        <f>(Table2[[#This Row],[Close Price]]/Table2[[#This Row],[Current Week Low]])-1</f>
        <v>4.6111111111111214E-2</v>
      </c>
      <c r="AF701">
        <f>(Table2[[#This Row],[Current Week High]]/Table2[[#This Row],[Close Price]])-1</f>
        <v>6.0769289128290715E-2</v>
      </c>
      <c r="AG701">
        <f>(Table2[[#This Row],[Close Price]]/Table2[[#This Row],[Current Month Low]])-1</f>
        <v>0.26194351364289137</v>
      </c>
      <c r="AH701">
        <f>(Table2[[#This Row],[Current Month High]]/Table2[[#This Row],[Close Price]])-1</f>
        <v>0.17517639025870579</v>
      </c>
      <c r="AI701">
        <v>97.215689249677496</v>
      </c>
      <c r="AJ701">
        <v>26.194351364289101</v>
      </c>
      <c r="AK701" t="str">
        <f>IF(AND(Table2[[#This Row],[20D EMA]]&gt;Table2[[#This Row],[50D EMA]],Table2[[#This Row],[50D EMA]]&gt;Table2[[#This Row],[200D EMA]]),"Uptrend","Downtrend/NoTrend")</f>
        <v>Downtrend/NoTrend</v>
      </c>
      <c r="AL701">
        <v>-0.01</v>
      </c>
      <c r="AM701" t="s">
        <v>3034</v>
      </c>
      <c r="AN701">
        <v>12.37</v>
      </c>
      <c r="AO701" t="s">
        <v>3033</v>
      </c>
      <c r="AP701">
        <v>-5.1825601955809E-2</v>
      </c>
      <c r="AQ701">
        <f>(Table2[[#This Row],[Sharpe Ratio]]-AVERAGE(Table2[Sharpe Ratio]))/_xlfn.STDEV.P(Table2[Sharpe Ratio])</f>
        <v>-1.2340184371188245</v>
      </c>
      <c r="AR7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1">
        <f>_xlfn.RANK.AVG(Table2[[#This Row],[1Y Return vs Nifty Z-Score]],Table2[1Y Return vs Nifty Z-Score])</f>
        <v>723</v>
      </c>
      <c r="AT701">
        <f>_xlfn.RANK.AVG(Table2[[#This Row],[6M Return vs Nifty Z-Score]],Table2[6M Return vs Nifty Z-Score])</f>
        <v>647</v>
      </c>
      <c r="AU701">
        <f>_xlfn.RANK.AVG(Table2[[#This Row],[Sharpe Ratio Z-Score]],Table2[Sharpe Ratio Z-Score])</f>
        <v>640</v>
      </c>
      <c r="AV701">
        <f>(Table2[[#This Row],[Rank 1Y]]+Table2[[#This Row],[Rank 6M]]+Table2[[#This Row],[Rank Sharpe]])/3</f>
        <v>670</v>
      </c>
    </row>
    <row r="702" spans="1:48" x14ac:dyDescent="0.3">
      <c r="A702" t="s">
        <v>2202</v>
      </c>
      <c r="B702" t="s">
        <v>2203</v>
      </c>
      <c r="C702" t="s">
        <v>2994</v>
      </c>
      <c r="D702" t="s">
        <v>284</v>
      </c>
      <c r="E702">
        <v>2376.39872096</v>
      </c>
      <c r="F702">
        <v>404.4</v>
      </c>
      <c r="G702">
        <v>-32.278367133311498</v>
      </c>
      <c r="H702">
        <f>(Table2[[#This Row],[1Y Return vs Nifty]]-AVERAGE(Table2[1Y Return vs Nifty]))/_xlfn.STDEV.P(Table2[1Y Return vs Nifty])</f>
        <v>-0.91487148862070777</v>
      </c>
      <c r="I702">
        <v>4.9337105195382902</v>
      </c>
      <c r="J702">
        <f>(Table2[[#This Row],[1M Return vs Nifty]]-AVERAGE(Table2[1M Return vs Nifty]))/_xlfn.STDEV.P(Table2[1M Return vs Nifty])</f>
        <v>0.21788183536865033</v>
      </c>
      <c r="K702">
        <v>-26.639116475398499</v>
      </c>
      <c r="L702">
        <f>(Table2[[#This Row],[6M Return vs Nifty]]-AVERAGE(Table2[6M Return vs Nifty]))/_xlfn.STDEV.P(Table2[6M Return vs Nifty])</f>
        <v>-1.1896844778119549</v>
      </c>
      <c r="M702">
        <v>-3.9580864707340901</v>
      </c>
      <c r="N702">
        <f>(Table2[[#This Row],[1W Return vs Nifty]]-AVERAGE(Table2[1W Return vs Nifty]))/_xlfn.STDEV.P(Table2[1W Return vs Nifty])</f>
        <v>-0.53744312466505717</v>
      </c>
      <c r="O702">
        <v>393.2</v>
      </c>
      <c r="P702">
        <v>387.74444236313002</v>
      </c>
      <c r="Q702">
        <v>403.63026541998101</v>
      </c>
      <c r="R702">
        <v>57.709861537184899</v>
      </c>
      <c r="S702">
        <f>(Table2[[#This Row],[Close Price]]-Table2[[#This Row],[20D EMA]])/Table2[[#This Row],[20D EMA]]</f>
        <v>2.8484231943031509E-2</v>
      </c>
      <c r="T702">
        <f>(Table2[[#This Row],[Close Price]]-Table2[[#This Row],[50D EMA]])/Table2[[#This Row],[50D EMA]]</f>
        <v>4.2954987401912809E-2</v>
      </c>
      <c r="U702">
        <f>(Table2[[#This Row],[Close Price]]-Table2[[#This Row],[200D EMA]])/Table2[[#This Row],[200D EMA]]</f>
        <v>1.9070288973946153E-3</v>
      </c>
      <c r="V702">
        <v>2.14263190909623</v>
      </c>
      <c r="W702">
        <v>401.4</v>
      </c>
      <c r="X702">
        <v>413.8</v>
      </c>
      <c r="Y702">
        <v>401.4</v>
      </c>
      <c r="Z702">
        <v>416.5</v>
      </c>
      <c r="AA702">
        <v>330.85</v>
      </c>
      <c r="AB702">
        <v>426.5</v>
      </c>
      <c r="AC702">
        <f>(Table2[[#This Row],[Close Price]]/Table2[[#This Row],[Day Low]])-1</f>
        <v>7.4738415545589909E-3</v>
      </c>
      <c r="AD702">
        <f>(Table2[[#This Row],[Day High]]/Table2[[#This Row],[Close Price]])-1</f>
        <v>2.3244312561820024E-2</v>
      </c>
      <c r="AE702">
        <f>(Table2[[#This Row],[Close Price]]/Table2[[#This Row],[Current Week Low]])-1</f>
        <v>7.4738415545589909E-3</v>
      </c>
      <c r="AF702">
        <f>(Table2[[#This Row],[Current Week High]]/Table2[[#This Row],[Close Price]])-1</f>
        <v>2.9920870425321544E-2</v>
      </c>
      <c r="AG702">
        <f>(Table2[[#This Row],[Close Price]]/Table2[[#This Row],[Current Month Low]])-1</f>
        <v>0.22230618104881361</v>
      </c>
      <c r="AH702">
        <f>(Table2[[#This Row],[Current Month High]]/Table2[[#This Row],[Close Price]])-1</f>
        <v>5.4648862512364005E-2</v>
      </c>
      <c r="AI702">
        <v>32.517309594460897</v>
      </c>
      <c r="AJ702">
        <v>22.230618104881302</v>
      </c>
      <c r="AK702" t="str">
        <f>IF(AND(Table2[[#This Row],[20D EMA]]&gt;Table2[[#This Row],[50D EMA]],Table2[[#This Row],[50D EMA]]&gt;Table2[[#This Row],[200D EMA]]),"Uptrend","Downtrend/NoTrend")</f>
        <v>Downtrend/NoTrend</v>
      </c>
      <c r="AL702">
        <v>0.01</v>
      </c>
      <c r="AM702" t="s">
        <v>3033</v>
      </c>
      <c r="AN702">
        <v>10.25</v>
      </c>
      <c r="AO702" t="s">
        <v>3033</v>
      </c>
      <c r="AP702">
        <v>-7.2473486182995997E-2</v>
      </c>
      <c r="AQ702">
        <f>(Table2[[#This Row],[Sharpe Ratio]]-AVERAGE(Table2[Sharpe Ratio]))/_xlfn.STDEV.P(Table2[Sharpe Ratio])</f>
        <v>-1.4677763285885301</v>
      </c>
      <c r="AR7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2">
        <f>_xlfn.RANK.AVG(Table2[[#This Row],[1Y Return vs Nifty Z-Score]],Table2[1Y Return vs Nifty Z-Score])</f>
        <v>662</v>
      </c>
      <c r="AT702">
        <f>_xlfn.RANK.AVG(Table2[[#This Row],[6M Return vs Nifty Z-Score]],Table2[6M Return vs Nifty Z-Score])</f>
        <v>678</v>
      </c>
      <c r="AU702">
        <f>_xlfn.RANK.AVG(Table2[[#This Row],[Sharpe Ratio Z-Score]],Table2[Sharpe Ratio Z-Score])</f>
        <v>670</v>
      </c>
      <c r="AV702">
        <f>(Table2[[#This Row],[Rank 1Y]]+Table2[[#This Row],[Rank 6M]]+Table2[[#This Row],[Rank Sharpe]])/3</f>
        <v>670</v>
      </c>
    </row>
    <row r="703" spans="1:48" x14ac:dyDescent="0.3">
      <c r="A703" t="s">
        <v>356</v>
      </c>
      <c r="B703" t="s">
        <v>357</v>
      </c>
      <c r="C703" t="s">
        <v>2988</v>
      </c>
      <c r="D703" t="s">
        <v>358</v>
      </c>
      <c r="E703">
        <v>69615.683968800004</v>
      </c>
      <c r="F703">
        <v>732</v>
      </c>
      <c r="G703">
        <v>-41.058136897334101</v>
      </c>
      <c r="H703">
        <f>(Table2[[#This Row],[1Y Return vs Nifty]]-AVERAGE(Table2[1Y Return vs Nifty]))/_xlfn.STDEV.P(Table2[1Y Return vs Nifty])</f>
        <v>-1.0190005752110765</v>
      </c>
      <c r="I703">
        <v>-0.96702857389738806</v>
      </c>
      <c r="J703">
        <f>(Table2[[#This Row],[1M Return vs Nifty]]-AVERAGE(Table2[1M Return vs Nifty]))/_xlfn.STDEV.P(Table2[1M Return vs Nifty])</f>
        <v>-0.35122730612131492</v>
      </c>
      <c r="K703">
        <v>-16.021257568423501</v>
      </c>
      <c r="L703">
        <f>(Table2[[#This Row],[6M Return vs Nifty]]-AVERAGE(Table2[6M Return vs Nifty]))/_xlfn.STDEV.P(Table2[6M Return vs Nifty])</f>
        <v>-0.86763190444756089</v>
      </c>
      <c r="M703">
        <v>-0.79864557052575003</v>
      </c>
      <c r="N703">
        <f>(Table2[[#This Row],[1W Return vs Nifty]]-AVERAGE(Table2[1W Return vs Nifty]))/_xlfn.STDEV.P(Table2[1W Return vs Nifty])</f>
        <v>0.15843714349067259</v>
      </c>
      <c r="O703">
        <v>721.1</v>
      </c>
      <c r="P703">
        <v>718.38797390954801</v>
      </c>
      <c r="Q703">
        <v>744.33736515447094</v>
      </c>
      <c r="R703">
        <v>64.417816314637193</v>
      </c>
      <c r="S703">
        <f>(Table2[[#This Row],[Close Price]]-Table2[[#This Row],[20D EMA]])/Table2[[#This Row],[20D EMA]]</f>
        <v>1.5115795312716651E-2</v>
      </c>
      <c r="T703">
        <f>(Table2[[#This Row],[Close Price]]-Table2[[#This Row],[50D EMA]])/Table2[[#This Row],[50D EMA]]</f>
        <v>1.8948014979111936E-2</v>
      </c>
      <c r="U703">
        <f>(Table2[[#This Row],[Close Price]]-Table2[[#This Row],[200D EMA]])/Table2[[#This Row],[200D EMA]]</f>
        <v>-1.6574964165490463E-2</v>
      </c>
      <c r="V703">
        <v>0.70684501667792798</v>
      </c>
      <c r="W703">
        <v>725.75</v>
      </c>
      <c r="X703">
        <v>733.4</v>
      </c>
      <c r="Y703">
        <v>721.05</v>
      </c>
      <c r="Z703">
        <v>733.4</v>
      </c>
      <c r="AA703">
        <v>647.95000000000005</v>
      </c>
      <c r="AB703">
        <v>738.5</v>
      </c>
      <c r="AC703">
        <f>(Table2[[#This Row],[Close Price]]/Table2[[#This Row],[Day Low]])-1</f>
        <v>8.6117809162935544E-3</v>
      </c>
      <c r="AD703">
        <f>(Table2[[#This Row],[Day High]]/Table2[[#This Row],[Close Price]])-1</f>
        <v>1.9125683060108312E-3</v>
      </c>
      <c r="AE703">
        <f>(Table2[[#This Row],[Close Price]]/Table2[[#This Row],[Current Week Low]])-1</f>
        <v>1.5186186810900892E-2</v>
      </c>
      <c r="AF703">
        <f>(Table2[[#This Row],[Current Week High]]/Table2[[#This Row],[Close Price]])-1</f>
        <v>1.9125683060108312E-3</v>
      </c>
      <c r="AG703">
        <f>(Table2[[#This Row],[Close Price]]/Table2[[#This Row],[Current Month Low]])-1</f>
        <v>0.12971679913573575</v>
      </c>
      <c r="AH703">
        <f>(Table2[[#This Row],[Current Month High]]/Table2[[#This Row],[Close Price]])-1</f>
        <v>8.8797814207650649E-3</v>
      </c>
      <c r="AI703">
        <v>21.9740437158469</v>
      </c>
      <c r="AJ703">
        <v>12.971679913573499</v>
      </c>
      <c r="AK703" t="str">
        <f>IF(AND(Table2[[#This Row],[20D EMA]]&gt;Table2[[#This Row],[50D EMA]],Table2[[#This Row],[50D EMA]]&gt;Table2[[#This Row],[200D EMA]]),"Uptrend","Downtrend/NoTrend")</f>
        <v>Downtrend/NoTrend</v>
      </c>
      <c r="AL703">
        <v>-0.04</v>
      </c>
      <c r="AM703" t="s">
        <v>3034</v>
      </c>
      <c r="AN703">
        <v>2.2999999999999998</v>
      </c>
      <c r="AO703" t="s">
        <v>3033</v>
      </c>
      <c r="AP703">
        <v>-0.12231845142671501</v>
      </c>
      <c r="AQ703">
        <f>(Table2[[#This Row],[Sharpe Ratio]]-AVERAGE(Table2[Sharpe Ratio]))/_xlfn.STDEV.P(Table2[Sharpe Ratio])</f>
        <v>-2.0320788909019525</v>
      </c>
      <c r="AR7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3">
        <f>_xlfn.RANK.AVG(Table2[[#This Row],[1Y Return vs Nifty Z-Score]],Table2[1Y Return vs Nifty Z-Score])</f>
        <v>694</v>
      </c>
      <c r="AT703">
        <f>_xlfn.RANK.AVG(Table2[[#This Row],[6M Return vs Nifty Z-Score]],Table2[6M Return vs Nifty Z-Score])</f>
        <v>604</v>
      </c>
      <c r="AU703">
        <f>_xlfn.RANK.AVG(Table2[[#This Row],[Sharpe Ratio Z-Score]],Table2[Sharpe Ratio Z-Score])</f>
        <v>718</v>
      </c>
      <c r="AV703">
        <f>(Table2[[#This Row],[Rank 1Y]]+Table2[[#This Row],[Rank 6M]]+Table2[[#This Row],[Rank Sharpe]])/3</f>
        <v>672</v>
      </c>
    </row>
    <row r="704" spans="1:48" x14ac:dyDescent="0.3">
      <c r="A704" t="s">
        <v>2130</v>
      </c>
      <c r="B704" t="s">
        <v>2131</v>
      </c>
      <c r="C704" t="s">
        <v>2994</v>
      </c>
      <c r="D704" t="s">
        <v>798</v>
      </c>
      <c r="E704">
        <v>2567.73512106</v>
      </c>
      <c r="F704">
        <v>503.2</v>
      </c>
      <c r="G704">
        <v>-43.778121098594603</v>
      </c>
      <c r="H704">
        <f>(Table2[[#This Row],[1Y Return vs Nifty]]-AVERAGE(Table2[1Y Return vs Nifty]))/_xlfn.STDEV.P(Table2[1Y Return vs Nifty])</f>
        <v>-1.0512599029645324</v>
      </c>
      <c r="I704">
        <v>8.9175684694979296</v>
      </c>
      <c r="J704">
        <f>(Table2[[#This Row],[1M Return vs Nifty]]-AVERAGE(Table2[1M Return vs Nifty]))/_xlfn.STDEV.P(Table2[1M Return vs Nifty])</f>
        <v>0.60211335989779324</v>
      </c>
      <c r="K704">
        <v>-17.1420486836743</v>
      </c>
      <c r="L704">
        <f>(Table2[[#This Row],[6M Return vs Nifty]]-AVERAGE(Table2[6M Return vs Nifty]))/_xlfn.STDEV.P(Table2[6M Return vs Nifty])</f>
        <v>-0.9016268620028316</v>
      </c>
      <c r="M704">
        <v>-10.777442851044301</v>
      </c>
      <c r="N704">
        <f>(Table2[[#This Row],[1W Return vs Nifty]]-AVERAGE(Table2[1W Return vs Nifty]))/_xlfn.STDEV.P(Table2[1W Return vs Nifty])</f>
        <v>-2.039435311405069</v>
      </c>
      <c r="O704">
        <v>470.54</v>
      </c>
      <c r="P704">
        <v>455.03837761155</v>
      </c>
      <c r="Q704">
        <v>483.41227948805601</v>
      </c>
      <c r="R704">
        <v>54.643090990385502</v>
      </c>
      <c r="S704">
        <f>(Table2[[#This Row],[Close Price]]-Table2[[#This Row],[20D EMA]])/Table2[[#This Row],[20D EMA]]</f>
        <v>6.9409614485484689E-2</v>
      </c>
      <c r="T704">
        <f>(Table2[[#This Row],[Close Price]]-Table2[[#This Row],[50D EMA]])/Table2[[#This Row],[50D EMA]]</f>
        <v>0.10584079224536054</v>
      </c>
      <c r="U704">
        <f>(Table2[[#This Row],[Close Price]]-Table2[[#This Row],[200D EMA]])/Table2[[#This Row],[200D EMA]]</f>
        <v>4.0933425466352646E-2</v>
      </c>
      <c r="V704">
        <v>2.50899021759819</v>
      </c>
      <c r="W704">
        <v>485</v>
      </c>
      <c r="X704">
        <v>506</v>
      </c>
      <c r="Y704">
        <v>479.2</v>
      </c>
      <c r="Z704">
        <v>508.95</v>
      </c>
      <c r="AA704">
        <v>389.1</v>
      </c>
      <c r="AB704">
        <v>538</v>
      </c>
      <c r="AC704">
        <f>(Table2[[#This Row],[Close Price]]/Table2[[#This Row],[Day Low]])-1</f>
        <v>3.7525773195876244E-2</v>
      </c>
      <c r="AD704">
        <f>(Table2[[#This Row],[Day High]]/Table2[[#This Row],[Close Price]])-1</f>
        <v>5.56438791732905E-3</v>
      </c>
      <c r="AE704">
        <f>(Table2[[#This Row],[Close Price]]/Table2[[#This Row],[Current Week Low]])-1</f>
        <v>5.0083472454090172E-2</v>
      </c>
      <c r="AF704">
        <f>(Table2[[#This Row],[Current Week High]]/Table2[[#This Row],[Close Price]])-1</f>
        <v>1.1426868044515093E-2</v>
      </c>
      <c r="AG704">
        <f>(Table2[[#This Row],[Close Price]]/Table2[[#This Row],[Current Month Low]])-1</f>
        <v>0.29324081213055764</v>
      </c>
      <c r="AH704">
        <f>(Table2[[#This Row],[Current Month High]]/Table2[[#This Row],[Close Price]])-1</f>
        <v>6.9157392686804542E-2</v>
      </c>
      <c r="AI704">
        <v>28.457869634340199</v>
      </c>
      <c r="AJ704">
        <v>29.324081213055699</v>
      </c>
      <c r="AK704" t="str">
        <f>IF(AND(Table2[[#This Row],[20D EMA]]&gt;Table2[[#This Row],[50D EMA]],Table2[[#This Row],[50D EMA]]&gt;Table2[[#This Row],[200D EMA]]),"Uptrend","Downtrend/NoTrend")</f>
        <v>Downtrend/NoTrend</v>
      </c>
      <c r="AL704">
        <v>0.06</v>
      </c>
      <c r="AM704" t="s">
        <v>3033</v>
      </c>
      <c r="AN704">
        <v>19.37</v>
      </c>
      <c r="AO704" t="s">
        <v>3033</v>
      </c>
      <c r="AP704">
        <v>-0.100977169964948</v>
      </c>
      <c r="AQ704">
        <f>(Table2[[#This Row],[Sharpe Ratio]]-AVERAGE(Table2[Sharpe Ratio]))/_xlfn.STDEV.P(Table2[Sharpe Ratio])</f>
        <v>-1.7904709420741698</v>
      </c>
      <c r="AR7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4">
        <f>_xlfn.RANK.AVG(Table2[[#This Row],[1Y Return vs Nifty Z-Score]],Table2[1Y Return vs Nifty Z-Score])</f>
        <v>701</v>
      </c>
      <c r="AT704">
        <f>_xlfn.RANK.AVG(Table2[[#This Row],[6M Return vs Nifty Z-Score]],Table2[6M Return vs Nifty Z-Score])</f>
        <v>615</v>
      </c>
      <c r="AU704">
        <f>_xlfn.RANK.AVG(Table2[[#This Row],[Sharpe Ratio Z-Score]],Table2[Sharpe Ratio Z-Score])</f>
        <v>705</v>
      </c>
      <c r="AV704">
        <f>(Table2[[#This Row],[Rank 1Y]]+Table2[[#This Row],[Rank 6M]]+Table2[[#This Row],[Rank Sharpe]])/3</f>
        <v>673.66666666666663</v>
      </c>
    </row>
    <row r="705" spans="1:48" x14ac:dyDescent="0.3">
      <c r="A705" t="s">
        <v>764</v>
      </c>
      <c r="B705" t="s">
        <v>765</v>
      </c>
      <c r="C705" t="s">
        <v>2998</v>
      </c>
      <c r="D705" t="s">
        <v>83</v>
      </c>
      <c r="E705">
        <v>20114.388847499999</v>
      </c>
      <c r="F705">
        <v>865.45</v>
      </c>
      <c r="G705">
        <v>-35.064932054359801</v>
      </c>
      <c r="H705">
        <f>(Table2[[#This Row],[1Y Return vs Nifty]]-AVERAGE(Table2[1Y Return vs Nifty]))/_xlfn.STDEV.P(Table2[1Y Return vs Nifty])</f>
        <v>-0.94792047142462343</v>
      </c>
      <c r="I705">
        <v>5.4649462129931701</v>
      </c>
      <c r="J705">
        <f>(Table2[[#This Row],[1M Return vs Nifty]]-AVERAGE(Table2[1M Return vs Nifty]))/_xlfn.STDEV.P(Table2[1M Return vs Nifty])</f>
        <v>0.26911797454437891</v>
      </c>
      <c r="K705">
        <v>-23.707459251084501</v>
      </c>
      <c r="L705">
        <f>(Table2[[#This Row],[6M Return vs Nifty]]-AVERAGE(Table2[6M Return vs Nifty]))/_xlfn.STDEV.P(Table2[6M Return vs Nifty])</f>
        <v>-1.1007637489169404</v>
      </c>
      <c r="M705">
        <v>-4.4308669248958097</v>
      </c>
      <c r="N705">
        <f>(Table2[[#This Row],[1W Return vs Nifty]]-AVERAGE(Table2[1W Return vs Nifty]))/_xlfn.STDEV.P(Table2[1W Return vs Nifty])</f>
        <v>-0.6415750263566351</v>
      </c>
      <c r="O705">
        <v>834.77</v>
      </c>
      <c r="P705">
        <v>819.18883279546799</v>
      </c>
      <c r="Q705">
        <v>858.61131133545496</v>
      </c>
      <c r="R705">
        <v>55.435398174159801</v>
      </c>
      <c r="S705">
        <f>(Table2[[#This Row],[Close Price]]-Table2[[#This Row],[20D EMA]])/Table2[[#This Row],[20D EMA]]</f>
        <v>3.6752638451310021E-2</v>
      </c>
      <c r="T705">
        <f>(Table2[[#This Row],[Close Price]]-Table2[[#This Row],[50D EMA]])/Table2[[#This Row],[50D EMA]]</f>
        <v>5.6471921188996937E-2</v>
      </c>
      <c r="U705">
        <f>(Table2[[#This Row],[Close Price]]-Table2[[#This Row],[200D EMA]])/Table2[[#This Row],[200D EMA]]</f>
        <v>7.9648247982063314E-3</v>
      </c>
      <c r="V705">
        <v>1.2842511603694999</v>
      </c>
      <c r="W705">
        <v>849.95</v>
      </c>
      <c r="X705">
        <v>892</v>
      </c>
      <c r="Y705">
        <v>831</v>
      </c>
      <c r="Z705">
        <v>892</v>
      </c>
      <c r="AA705">
        <v>700</v>
      </c>
      <c r="AB705">
        <v>892</v>
      </c>
      <c r="AC705">
        <f>(Table2[[#This Row],[Close Price]]/Table2[[#This Row],[Day Low]])-1</f>
        <v>1.8236366845108432E-2</v>
      </c>
      <c r="AD705">
        <f>(Table2[[#This Row],[Day High]]/Table2[[#This Row],[Close Price]])-1</f>
        <v>3.0677682130683337E-2</v>
      </c>
      <c r="AE705">
        <f>(Table2[[#This Row],[Close Price]]/Table2[[#This Row],[Current Week Low]])-1</f>
        <v>4.14560770156438E-2</v>
      </c>
      <c r="AF705">
        <f>(Table2[[#This Row],[Current Week High]]/Table2[[#This Row],[Close Price]])-1</f>
        <v>3.0677682130683337E-2</v>
      </c>
      <c r="AG705">
        <f>(Table2[[#This Row],[Close Price]]/Table2[[#This Row],[Current Month Low]])-1</f>
        <v>0.23635714285714293</v>
      </c>
      <c r="AH705">
        <f>(Table2[[#This Row],[Current Month High]]/Table2[[#This Row],[Close Price]])-1</f>
        <v>3.0677682130683337E-2</v>
      </c>
      <c r="AI705">
        <v>22.271650586400099</v>
      </c>
      <c r="AJ705">
        <v>23.635714285714201</v>
      </c>
      <c r="AK705" t="str">
        <f>IF(AND(Table2[[#This Row],[20D EMA]]&gt;Table2[[#This Row],[50D EMA]],Table2[[#This Row],[50D EMA]]&gt;Table2[[#This Row],[200D EMA]]),"Uptrend","Downtrend/NoTrend")</f>
        <v>Downtrend/NoTrend</v>
      </c>
      <c r="AL705">
        <v>-0.04</v>
      </c>
      <c r="AM705" t="s">
        <v>3034</v>
      </c>
      <c r="AN705">
        <v>4.05</v>
      </c>
      <c r="AO705" t="s">
        <v>3033</v>
      </c>
      <c r="AP705">
        <v>-8.3183288122769997E-2</v>
      </c>
      <c r="AQ705">
        <f>(Table2[[#This Row],[Sharpe Ratio]]-AVERAGE(Table2[Sharpe Ratio]))/_xlfn.STDEV.P(Table2[Sharpe Ratio])</f>
        <v>-1.5890236531063315</v>
      </c>
      <c r="AR7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5">
        <f>_xlfn.RANK.AVG(Table2[[#This Row],[1Y Return vs Nifty Z-Score]],Table2[1Y Return vs Nifty Z-Score])</f>
        <v>678</v>
      </c>
      <c r="AT705">
        <f>_xlfn.RANK.AVG(Table2[[#This Row],[6M Return vs Nifty Z-Score]],Table2[6M Return vs Nifty Z-Score])</f>
        <v>667</v>
      </c>
      <c r="AU705">
        <f>_xlfn.RANK.AVG(Table2[[#This Row],[Sharpe Ratio Z-Score]],Table2[Sharpe Ratio Z-Score])</f>
        <v>683</v>
      </c>
      <c r="AV705">
        <f>(Table2[[#This Row],[Rank 1Y]]+Table2[[#This Row],[Rank 6M]]+Table2[[#This Row],[Rank Sharpe]])/3</f>
        <v>676</v>
      </c>
    </row>
    <row r="706" spans="1:48" x14ac:dyDescent="0.3">
      <c r="A706" t="s">
        <v>553</v>
      </c>
      <c r="B706" t="s">
        <v>554</v>
      </c>
      <c r="C706" t="s">
        <v>2998</v>
      </c>
      <c r="D706" t="s">
        <v>83</v>
      </c>
      <c r="E706">
        <v>34069.90228414</v>
      </c>
      <c r="F706">
        <v>1819.8</v>
      </c>
      <c r="G706">
        <v>-44.875257714579199</v>
      </c>
      <c r="H706">
        <f>(Table2[[#This Row],[1Y Return vs Nifty]]-AVERAGE(Table2[1Y Return vs Nifty]))/_xlfn.STDEV.P(Table2[1Y Return vs Nifty])</f>
        <v>-1.0642720703399764</v>
      </c>
      <c r="I706">
        <v>-2.8890512710171499</v>
      </c>
      <c r="J706">
        <f>(Table2[[#This Row],[1M Return vs Nifty]]-AVERAGE(Table2[1M Return vs Nifty]))/_xlfn.STDEV.P(Table2[1M Return vs Nifty])</f>
        <v>-0.53660081099274815</v>
      </c>
      <c r="K706">
        <v>-30.045807736355702</v>
      </c>
      <c r="L706">
        <f>(Table2[[#This Row],[6M Return vs Nifty]]-AVERAGE(Table2[6M Return vs Nifty]))/_xlfn.STDEV.P(Table2[6M Return vs Nifty])</f>
        <v>-1.2930135667423548</v>
      </c>
      <c r="M706">
        <v>-4.9316667819318498</v>
      </c>
      <c r="N706">
        <f>(Table2[[#This Row],[1W Return vs Nifty]]-AVERAGE(Table2[1W Return vs Nifty]))/_xlfn.STDEV.P(Table2[1W Return vs Nifty])</f>
        <v>-0.75187832045642666</v>
      </c>
      <c r="O706">
        <v>1833.29</v>
      </c>
      <c r="P706">
        <v>1853.3842698429</v>
      </c>
      <c r="Q706">
        <v>1987.0394955673</v>
      </c>
      <c r="R706">
        <v>42.218889518866497</v>
      </c>
      <c r="S706">
        <f>(Table2[[#This Row],[Close Price]]-Table2[[#This Row],[20D EMA]])/Table2[[#This Row],[20D EMA]]</f>
        <v>-7.3583557429539297E-3</v>
      </c>
      <c r="T706">
        <f>(Table2[[#This Row],[Close Price]]-Table2[[#This Row],[50D EMA]])/Table2[[#This Row],[50D EMA]]</f>
        <v>-1.81205108888438E-2</v>
      </c>
      <c r="U706">
        <f>(Table2[[#This Row],[Close Price]]-Table2[[#This Row],[200D EMA]])/Table2[[#This Row],[200D EMA]]</f>
        <v>-8.4165159243376378E-2</v>
      </c>
      <c r="V706">
        <v>1.14275714465308</v>
      </c>
      <c r="W706">
        <v>1772.6</v>
      </c>
      <c r="X706">
        <v>1852.75</v>
      </c>
      <c r="Y706">
        <v>1772.6</v>
      </c>
      <c r="Z706">
        <v>1852.75</v>
      </c>
      <c r="AA706">
        <v>1651.4</v>
      </c>
      <c r="AB706">
        <v>1912.55</v>
      </c>
      <c r="AC706">
        <f>(Table2[[#This Row],[Close Price]]/Table2[[#This Row],[Day Low]])-1</f>
        <v>2.6627552747376715E-2</v>
      </c>
      <c r="AD706">
        <f>(Table2[[#This Row],[Day High]]/Table2[[#This Row],[Close Price]])-1</f>
        <v>1.8106385317067764E-2</v>
      </c>
      <c r="AE706">
        <f>(Table2[[#This Row],[Close Price]]/Table2[[#This Row],[Current Week Low]])-1</f>
        <v>2.6627552747376715E-2</v>
      </c>
      <c r="AF706">
        <f>(Table2[[#This Row],[Current Week High]]/Table2[[#This Row],[Close Price]])-1</f>
        <v>1.8106385317067764E-2</v>
      </c>
      <c r="AG706">
        <f>(Table2[[#This Row],[Close Price]]/Table2[[#This Row],[Current Month Low]])-1</f>
        <v>0.10197408259658469</v>
      </c>
      <c r="AH706">
        <f>(Table2[[#This Row],[Current Month High]]/Table2[[#This Row],[Close Price]])-1</f>
        <v>5.0967139246071103E-2</v>
      </c>
      <c r="AI706">
        <v>33.569623035498303</v>
      </c>
      <c r="AJ706">
        <v>10.197408259658401</v>
      </c>
      <c r="AK706" t="str">
        <f>IF(AND(Table2[[#This Row],[20D EMA]]&gt;Table2[[#This Row],[50D EMA]],Table2[[#This Row],[50D EMA]]&gt;Table2[[#This Row],[200D EMA]]),"Uptrend","Downtrend/NoTrend")</f>
        <v>Downtrend/NoTrend</v>
      </c>
      <c r="AL706">
        <v>-0.16</v>
      </c>
      <c r="AM706" t="s">
        <v>3034</v>
      </c>
      <c r="AN706">
        <v>0.54</v>
      </c>
      <c r="AO706" t="s">
        <v>3033</v>
      </c>
      <c r="AP706">
        <v>-4.4574253963071998E-2</v>
      </c>
      <c r="AQ706">
        <f>(Table2[[#This Row],[Sharpe Ratio]]-AVERAGE(Table2[Sharpe Ratio]))/_xlfn.STDEV.P(Table2[Sharpe Ratio])</f>
        <v>-1.1519248047425152</v>
      </c>
      <c r="AR7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6">
        <f>_xlfn.RANK.AVG(Table2[[#This Row],[1Y Return vs Nifty Z-Score]],Table2[1Y Return vs Nifty Z-Score])</f>
        <v>705</v>
      </c>
      <c r="AT706">
        <f>_xlfn.RANK.AVG(Table2[[#This Row],[6M Return vs Nifty Z-Score]],Table2[6M Return vs Nifty Z-Score])</f>
        <v>696</v>
      </c>
      <c r="AU706">
        <f>_xlfn.RANK.AVG(Table2[[#This Row],[Sharpe Ratio Z-Score]],Table2[Sharpe Ratio Z-Score])</f>
        <v>631</v>
      </c>
      <c r="AV706">
        <f>(Table2[[#This Row],[Rank 1Y]]+Table2[[#This Row],[Rank 6M]]+Table2[[#This Row],[Rank Sharpe]])/3</f>
        <v>677.33333333333337</v>
      </c>
    </row>
    <row r="707" spans="1:48" x14ac:dyDescent="0.3">
      <c r="A707" t="s">
        <v>1555</v>
      </c>
      <c r="B707" t="s">
        <v>1556</v>
      </c>
      <c r="C707" t="s">
        <v>2999</v>
      </c>
      <c r="D707" t="s">
        <v>471</v>
      </c>
      <c r="E707">
        <v>5701.4583959599904</v>
      </c>
      <c r="F707">
        <v>1049.55</v>
      </c>
      <c r="G707">
        <v>-35.924765556214801</v>
      </c>
      <c r="H707">
        <f>(Table2[[#This Row],[1Y Return vs Nifty]]-AVERAGE(Table2[1Y Return vs Nifty]))/_xlfn.STDEV.P(Table2[1Y Return vs Nifty])</f>
        <v>-0.95811819637349938</v>
      </c>
      <c r="I707">
        <v>1.48822004014951</v>
      </c>
      <c r="J707">
        <f>(Table2[[#This Row],[1M Return vs Nifty]]-AVERAGE(Table2[1M Return vs Nifty]))/_xlfn.STDEV.P(Table2[1M Return vs Nifty])</f>
        <v>-0.114425710802671</v>
      </c>
      <c r="K707">
        <v>-29.558407090580399</v>
      </c>
      <c r="L707">
        <f>(Table2[[#This Row],[6M Return vs Nifty]]-AVERAGE(Table2[6M Return vs Nifty]))/_xlfn.STDEV.P(Table2[6M Return vs Nifty])</f>
        <v>-1.2782301124125663</v>
      </c>
      <c r="M707">
        <v>-4.4022051086411302</v>
      </c>
      <c r="N707">
        <f>(Table2[[#This Row],[1W Return vs Nifty]]-AVERAGE(Table2[1W Return vs Nifty]))/_xlfn.STDEV.P(Table2[1W Return vs Nifty])</f>
        <v>-0.63526213967474732</v>
      </c>
      <c r="O707">
        <v>1042.93</v>
      </c>
      <c r="P707">
        <v>1050.7626696868899</v>
      </c>
      <c r="Q707">
        <v>1124.7192360348299</v>
      </c>
      <c r="R707">
        <v>55.078708629918999</v>
      </c>
      <c r="S707">
        <f>(Table2[[#This Row],[Close Price]]-Table2[[#This Row],[20D EMA]])/Table2[[#This Row],[20D EMA]]</f>
        <v>6.3475017498776428E-3</v>
      </c>
      <c r="T707">
        <f>(Table2[[#This Row],[Close Price]]-Table2[[#This Row],[50D EMA]])/Table2[[#This Row],[50D EMA]]</f>
        <v>-1.1540852391066793E-3</v>
      </c>
      <c r="U707">
        <f>(Table2[[#This Row],[Close Price]]-Table2[[#This Row],[200D EMA]])/Table2[[#This Row],[200D EMA]]</f>
        <v>-6.6833778267932242E-2</v>
      </c>
      <c r="V707">
        <v>0.87232491787242405</v>
      </c>
      <c r="W707">
        <v>1044.05</v>
      </c>
      <c r="X707">
        <v>1057.95</v>
      </c>
      <c r="Y707">
        <v>1039.8</v>
      </c>
      <c r="Z707">
        <v>1067.9000000000001</v>
      </c>
      <c r="AA707">
        <v>968</v>
      </c>
      <c r="AB707">
        <v>1100.95</v>
      </c>
      <c r="AC707">
        <f>(Table2[[#This Row],[Close Price]]/Table2[[#This Row],[Day Low]])-1</f>
        <v>5.2679469374072863E-3</v>
      </c>
      <c r="AD707">
        <f>(Table2[[#This Row],[Day High]]/Table2[[#This Row],[Close Price]])-1</f>
        <v>8.0034300414464354E-3</v>
      </c>
      <c r="AE707">
        <f>(Table2[[#This Row],[Close Price]]/Table2[[#This Row],[Current Week Low]])-1</f>
        <v>9.3768032313905625E-3</v>
      </c>
      <c r="AF707">
        <f>(Table2[[#This Row],[Current Week High]]/Table2[[#This Row],[Close Price]])-1</f>
        <v>1.7483683483397794E-2</v>
      </c>
      <c r="AG707">
        <f>(Table2[[#This Row],[Close Price]]/Table2[[#This Row],[Current Month Low]])-1</f>
        <v>8.4245867768594884E-2</v>
      </c>
      <c r="AH707">
        <f>(Table2[[#This Row],[Current Month High]]/Table2[[#This Row],[Close Price]])-1</f>
        <v>4.8973369539326406E-2</v>
      </c>
      <c r="AI707">
        <v>33.838311657376899</v>
      </c>
      <c r="AJ707">
        <v>12.455801992928301</v>
      </c>
      <c r="AK707" t="str">
        <f>IF(AND(Table2[[#This Row],[20D EMA]]&gt;Table2[[#This Row],[50D EMA]],Table2[[#This Row],[50D EMA]]&gt;Table2[[#This Row],[200D EMA]]),"Uptrend","Downtrend/NoTrend")</f>
        <v>Downtrend/NoTrend</v>
      </c>
      <c r="AL707">
        <v>-0.2</v>
      </c>
      <c r="AM707" t="s">
        <v>3034</v>
      </c>
      <c r="AN707">
        <v>0.71</v>
      </c>
      <c r="AO707" t="s">
        <v>3033</v>
      </c>
      <c r="AP707">
        <v>-6.5543724834139006E-2</v>
      </c>
      <c r="AQ707">
        <f>(Table2[[#This Row],[Sharpe Ratio]]-AVERAGE(Table2[Sharpe Ratio]))/_xlfn.STDEV.P(Table2[Sharpe Ratio])</f>
        <v>-1.3893234283555769</v>
      </c>
      <c r="AR7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7">
        <f>_xlfn.RANK.AVG(Table2[[#This Row],[1Y Return vs Nifty Z-Score]],Table2[1Y Return vs Nifty Z-Score])</f>
        <v>681</v>
      </c>
      <c r="AT707">
        <f>_xlfn.RANK.AVG(Table2[[#This Row],[6M Return vs Nifty Z-Score]],Table2[6M Return vs Nifty Z-Score])</f>
        <v>692</v>
      </c>
      <c r="AU707">
        <f>_xlfn.RANK.AVG(Table2[[#This Row],[Sharpe Ratio Z-Score]],Table2[Sharpe Ratio Z-Score])</f>
        <v>663</v>
      </c>
      <c r="AV707">
        <f>(Table2[[#This Row],[Rank 1Y]]+Table2[[#This Row],[Rank 6M]]+Table2[[#This Row],[Rank Sharpe]])/3</f>
        <v>678.66666666666663</v>
      </c>
    </row>
    <row r="708" spans="1:48" x14ac:dyDescent="0.3">
      <c r="A708" t="s">
        <v>1519</v>
      </c>
      <c r="B708" t="s">
        <v>1520</v>
      </c>
      <c r="C708" t="s">
        <v>2995</v>
      </c>
      <c r="D708" t="s">
        <v>230</v>
      </c>
      <c r="E708">
        <v>5982.6825838000004</v>
      </c>
      <c r="F708">
        <v>1334.9</v>
      </c>
      <c r="G708">
        <v>-38.460504868697399</v>
      </c>
      <c r="H708">
        <f>(Table2[[#This Row],[1Y Return vs Nifty]]-AVERAGE(Table2[1Y Return vs Nifty]))/_xlfn.STDEV.P(Table2[1Y Return vs Nifty])</f>
        <v>-0.98819235840017261</v>
      </c>
      <c r="I708">
        <v>-0.58800780285895005</v>
      </c>
      <c r="J708">
        <f>(Table2[[#This Row],[1M Return vs Nifty]]-AVERAGE(Table2[1M Return vs Nifty]))/_xlfn.STDEV.P(Table2[1M Return vs Nifty])</f>
        <v>-0.31467185396575159</v>
      </c>
      <c r="K708">
        <v>-27.481378849356901</v>
      </c>
      <c r="L708">
        <f>(Table2[[#This Row],[6M Return vs Nifty]]-AVERAGE(Table2[6M Return vs Nifty]))/_xlfn.STDEV.P(Table2[6M Return vs Nifty])</f>
        <v>-1.2152313199161684</v>
      </c>
      <c r="M708">
        <v>-3.9415146300558801</v>
      </c>
      <c r="N708">
        <f>(Table2[[#This Row],[1W Return vs Nifty]]-AVERAGE(Table2[1W Return vs Nifty]))/_xlfn.STDEV.P(Table2[1W Return vs Nifty])</f>
        <v>-0.53379310641840283</v>
      </c>
      <c r="O708">
        <v>1317.96</v>
      </c>
      <c r="P708">
        <v>1330.2439902609699</v>
      </c>
      <c r="Q708">
        <v>1433.1456039806001</v>
      </c>
      <c r="R708">
        <v>56.552643504281797</v>
      </c>
      <c r="S708">
        <f>(Table2[[#This Row],[Close Price]]-Table2[[#This Row],[20D EMA]])/Table2[[#This Row],[20D EMA]]</f>
        <v>1.2853197365625705E-2</v>
      </c>
      <c r="T708">
        <f>(Table2[[#This Row],[Close Price]]-Table2[[#This Row],[50D EMA]])/Table2[[#This Row],[50D EMA]]</f>
        <v>3.5001171011618485E-3</v>
      </c>
      <c r="U708">
        <f>(Table2[[#This Row],[Close Price]]-Table2[[#This Row],[200D EMA]])/Table2[[#This Row],[200D EMA]]</f>
        <v>-6.8552423220446135E-2</v>
      </c>
      <c r="V708">
        <v>0.90423752004644697</v>
      </c>
      <c r="W708">
        <v>1325</v>
      </c>
      <c r="X708">
        <v>1349.9</v>
      </c>
      <c r="Y708">
        <v>1314.1</v>
      </c>
      <c r="Z708">
        <v>1349.9</v>
      </c>
      <c r="AA708">
        <v>1143.0999999999999</v>
      </c>
      <c r="AB708">
        <v>1383.95</v>
      </c>
      <c r="AC708">
        <f>(Table2[[#This Row],[Close Price]]/Table2[[#This Row],[Day Low]])-1</f>
        <v>7.4716981132076921E-3</v>
      </c>
      <c r="AD708">
        <f>(Table2[[#This Row],[Day High]]/Table2[[#This Row],[Close Price]])-1</f>
        <v>1.1236796763802515E-2</v>
      </c>
      <c r="AE708">
        <f>(Table2[[#This Row],[Close Price]]/Table2[[#This Row],[Current Week Low]])-1</f>
        <v>1.5828323567460778E-2</v>
      </c>
      <c r="AF708">
        <f>(Table2[[#This Row],[Current Week High]]/Table2[[#This Row],[Close Price]])-1</f>
        <v>1.1236796763802515E-2</v>
      </c>
      <c r="AG708">
        <f>(Table2[[#This Row],[Close Price]]/Table2[[#This Row],[Current Month Low]])-1</f>
        <v>0.16778934476423779</v>
      </c>
      <c r="AH708">
        <f>(Table2[[#This Row],[Current Month High]]/Table2[[#This Row],[Close Price]])-1</f>
        <v>3.6744325417634283E-2</v>
      </c>
      <c r="AI708">
        <v>42.179189452393402</v>
      </c>
      <c r="AJ708">
        <v>16.7789344764237</v>
      </c>
      <c r="AK708" t="str">
        <f>IF(AND(Table2[[#This Row],[20D EMA]]&gt;Table2[[#This Row],[50D EMA]],Table2[[#This Row],[50D EMA]]&gt;Table2[[#This Row],[200D EMA]]),"Uptrend","Downtrend/NoTrend")</f>
        <v>Downtrend/NoTrend</v>
      </c>
      <c r="AL708">
        <v>-0.1</v>
      </c>
      <c r="AM708" t="s">
        <v>3034</v>
      </c>
      <c r="AN708">
        <v>4.75</v>
      </c>
      <c r="AO708" t="s">
        <v>3033</v>
      </c>
      <c r="AP708">
        <v>-7.1425319152507993E-2</v>
      </c>
      <c r="AQ708">
        <f>(Table2[[#This Row],[Sharpe Ratio]]-AVERAGE(Table2[Sharpe Ratio]))/_xlfn.STDEV.P(Table2[Sharpe Ratio])</f>
        <v>-1.4559098674897062</v>
      </c>
      <c r="AR7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8">
        <f>_xlfn.RANK.AVG(Table2[[#This Row],[1Y Return vs Nifty Z-Score]],Table2[1Y Return vs Nifty Z-Score])</f>
        <v>686</v>
      </c>
      <c r="AT708">
        <f>_xlfn.RANK.AVG(Table2[[#This Row],[6M Return vs Nifty Z-Score]],Table2[6M Return vs Nifty Z-Score])</f>
        <v>685</v>
      </c>
      <c r="AU708">
        <f>_xlfn.RANK.AVG(Table2[[#This Row],[Sharpe Ratio Z-Score]],Table2[Sharpe Ratio Z-Score])</f>
        <v>669</v>
      </c>
      <c r="AV708">
        <f>(Table2[[#This Row],[Rank 1Y]]+Table2[[#This Row],[Rank 6M]]+Table2[[#This Row],[Rank Sharpe]])/3</f>
        <v>680</v>
      </c>
    </row>
    <row r="709" spans="1:48" x14ac:dyDescent="0.3">
      <c r="A709" t="s">
        <v>1024</v>
      </c>
      <c r="B709" t="s">
        <v>1025</v>
      </c>
      <c r="C709" t="s">
        <v>2987</v>
      </c>
      <c r="D709" t="s">
        <v>21</v>
      </c>
      <c r="E709">
        <v>12404.63185143</v>
      </c>
      <c r="F709">
        <v>828.3</v>
      </c>
      <c r="G709">
        <v>-40.662434278606703</v>
      </c>
      <c r="H709">
        <f>(Table2[[#This Row],[1Y Return vs Nifty]]-AVERAGE(Table2[1Y Return vs Nifty]))/_xlfn.STDEV.P(Table2[1Y Return vs Nifty])</f>
        <v>-1.0143074963084444</v>
      </c>
      <c r="I709">
        <v>-1.7686501431342601</v>
      </c>
      <c r="J709">
        <f>(Table2[[#This Row],[1M Return vs Nifty]]-AVERAGE(Table2[1M Return vs Nifty]))/_xlfn.STDEV.P(Table2[1M Return vs Nifty])</f>
        <v>-0.42854137743413562</v>
      </c>
      <c r="K709">
        <v>-20.179183209432701</v>
      </c>
      <c r="L709">
        <f>(Table2[[#This Row],[6M Return vs Nifty]]-AVERAGE(Table2[6M Return vs Nifty]))/_xlfn.STDEV.P(Table2[6M Return vs Nifty])</f>
        <v>-0.9937468457249552</v>
      </c>
      <c r="M709">
        <v>-8.2324280819853897</v>
      </c>
      <c r="N709">
        <f>(Table2[[#This Row],[1W Return vs Nifty]]-AVERAGE(Table2[1W Return vs Nifty]))/_xlfn.STDEV.P(Table2[1W Return vs Nifty])</f>
        <v>-1.4788850064963042</v>
      </c>
      <c r="O709">
        <v>856.45</v>
      </c>
      <c r="P709">
        <v>837.97217852520498</v>
      </c>
      <c r="Q709">
        <v>849.77096485176901</v>
      </c>
      <c r="R709">
        <v>37.0944113078776</v>
      </c>
      <c r="S709">
        <f>(Table2[[#This Row],[Close Price]]-Table2[[#This Row],[20D EMA]])/Table2[[#This Row],[20D EMA]]</f>
        <v>-3.2868235156751816E-2</v>
      </c>
      <c r="T709">
        <f>(Table2[[#This Row],[Close Price]]-Table2[[#This Row],[50D EMA]])/Table2[[#This Row],[50D EMA]]</f>
        <v>-1.1542362351728246E-2</v>
      </c>
      <c r="U709">
        <f>(Table2[[#This Row],[Close Price]]-Table2[[#This Row],[200D EMA]])/Table2[[#This Row],[200D EMA]]</f>
        <v>-2.5266766858190279E-2</v>
      </c>
      <c r="V709">
        <v>3.5337712683023099</v>
      </c>
      <c r="W709">
        <v>823.7</v>
      </c>
      <c r="X709">
        <v>839.9</v>
      </c>
      <c r="Y709">
        <v>823.7</v>
      </c>
      <c r="Z709">
        <v>930</v>
      </c>
      <c r="AA709">
        <v>761.3</v>
      </c>
      <c r="AB709">
        <v>956</v>
      </c>
      <c r="AC709">
        <f>(Table2[[#This Row],[Close Price]]/Table2[[#This Row],[Day Low]])-1</f>
        <v>5.5845574845210244E-3</v>
      </c>
      <c r="AD709">
        <f>(Table2[[#This Row],[Day High]]/Table2[[#This Row],[Close Price]])-1</f>
        <v>1.400458770976698E-2</v>
      </c>
      <c r="AE709">
        <f>(Table2[[#This Row],[Close Price]]/Table2[[#This Row],[Current Week Low]])-1</f>
        <v>5.5845574845210244E-3</v>
      </c>
      <c r="AF709">
        <f>(Table2[[#This Row],[Current Week High]]/Table2[[#This Row],[Close Price]])-1</f>
        <v>0.12278160086925038</v>
      </c>
      <c r="AG709">
        <f>(Table2[[#This Row],[Close Price]]/Table2[[#This Row],[Current Month Low]])-1</f>
        <v>8.8007355838696899E-2</v>
      </c>
      <c r="AH709">
        <f>(Table2[[#This Row],[Current Month High]]/Table2[[#This Row],[Close Price]])-1</f>
        <v>0.15417119401183155</v>
      </c>
      <c r="AI709">
        <v>23.143788482433902</v>
      </c>
      <c r="AJ709">
        <v>11.7813765182186</v>
      </c>
      <c r="AK709" t="str">
        <f>IF(AND(Table2[[#This Row],[20D EMA]]&gt;Table2[[#This Row],[50D EMA]],Table2[[#This Row],[50D EMA]]&gt;Table2[[#This Row],[200D EMA]]),"Uptrend","Downtrend/NoTrend")</f>
        <v>Downtrend/NoTrend</v>
      </c>
      <c r="AL709">
        <v>0.01</v>
      </c>
      <c r="AM709" t="s">
        <v>3033</v>
      </c>
      <c r="AN709">
        <v>-1.57</v>
      </c>
      <c r="AO709" t="s">
        <v>3034</v>
      </c>
      <c r="AP709">
        <v>-0.100886690216081</v>
      </c>
      <c r="AQ709">
        <f>(Table2[[#This Row],[Sharpe Ratio]]-AVERAGE(Table2[Sharpe Ratio]))/_xlfn.STDEV.P(Table2[Sharpe Ratio])</f>
        <v>-1.7894466068404411</v>
      </c>
      <c r="AR7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9">
        <f>_xlfn.RANK.AVG(Table2[[#This Row],[1Y Return vs Nifty Z-Score]],Table2[1Y Return vs Nifty Z-Score])</f>
        <v>692</v>
      </c>
      <c r="AT709">
        <f>_xlfn.RANK.AVG(Table2[[#This Row],[6M Return vs Nifty Z-Score]],Table2[6M Return vs Nifty Z-Score])</f>
        <v>645</v>
      </c>
      <c r="AU709">
        <f>_xlfn.RANK.AVG(Table2[[#This Row],[Sharpe Ratio Z-Score]],Table2[Sharpe Ratio Z-Score])</f>
        <v>704</v>
      </c>
      <c r="AV709">
        <f>(Table2[[#This Row],[Rank 1Y]]+Table2[[#This Row],[Rank 6M]]+Table2[[#This Row],[Rank Sharpe]])/3</f>
        <v>680.33333333333337</v>
      </c>
    </row>
    <row r="710" spans="1:48" x14ac:dyDescent="0.3">
      <c r="A710" t="s">
        <v>1269</v>
      </c>
      <c r="B710" t="s">
        <v>1270</v>
      </c>
      <c r="C710" t="s">
        <v>3002</v>
      </c>
      <c r="D710" t="s">
        <v>533</v>
      </c>
      <c r="E710">
        <v>8470.5308058800001</v>
      </c>
      <c r="F710">
        <v>769.65</v>
      </c>
      <c r="G710">
        <v>-52.879368363131398</v>
      </c>
      <c r="H710">
        <f>(Table2[[#This Row],[1Y Return vs Nifty]]-AVERAGE(Table2[1Y Return vs Nifty]))/_xlfn.STDEV.P(Table2[1Y Return vs Nifty])</f>
        <v>-1.1592017499560987</v>
      </c>
      <c r="I710">
        <v>-3.54830857505931</v>
      </c>
      <c r="J710">
        <f>(Table2[[#This Row],[1M Return vs Nifty]]-AVERAGE(Table2[1M Return vs Nifty]))/_xlfn.STDEV.P(Table2[1M Return vs Nifty])</f>
        <v>-0.60018426255423218</v>
      </c>
      <c r="K710">
        <v>-34.043372900392299</v>
      </c>
      <c r="L710">
        <f>(Table2[[#This Row],[6M Return vs Nifty]]-AVERAGE(Table2[6M Return vs Nifty]))/_xlfn.STDEV.P(Table2[6M Return vs Nifty])</f>
        <v>-1.414264579733695</v>
      </c>
      <c r="M710">
        <v>-4.4499406800240902</v>
      </c>
      <c r="N710">
        <f>(Table2[[#This Row],[1W Return vs Nifty]]-AVERAGE(Table2[1W Return vs Nifty]))/_xlfn.STDEV.P(Table2[1W Return vs Nifty])</f>
        <v>-0.64577610188000678</v>
      </c>
      <c r="O710">
        <v>778.24</v>
      </c>
      <c r="P710">
        <v>801.83955914930698</v>
      </c>
      <c r="Q710">
        <v>877.338475568842</v>
      </c>
      <c r="R710">
        <v>40.350579489894002</v>
      </c>
      <c r="S710">
        <f>(Table2[[#This Row],[Close Price]]-Table2[[#This Row],[20D EMA]])/Table2[[#This Row],[20D EMA]]</f>
        <v>-1.1037726151315831E-2</v>
      </c>
      <c r="T710">
        <f>(Table2[[#This Row],[Close Price]]-Table2[[#This Row],[50D EMA]])/Table2[[#This Row],[50D EMA]]</f>
        <v>-4.0144638390574999E-2</v>
      </c>
      <c r="U710">
        <f>(Table2[[#This Row],[Close Price]]-Table2[[#This Row],[200D EMA]])/Table2[[#This Row],[200D EMA]]</f>
        <v>-0.12274450348141838</v>
      </c>
      <c r="V710">
        <v>0.93273773919916603</v>
      </c>
      <c r="W710">
        <v>765.6</v>
      </c>
      <c r="X710">
        <v>774.2</v>
      </c>
      <c r="Y710">
        <v>765.6</v>
      </c>
      <c r="Z710">
        <v>779.35</v>
      </c>
      <c r="AA710">
        <v>720.4</v>
      </c>
      <c r="AB710">
        <v>795</v>
      </c>
      <c r="AC710">
        <f>(Table2[[#This Row],[Close Price]]/Table2[[#This Row],[Day Low]])-1</f>
        <v>5.2899686520375688E-3</v>
      </c>
      <c r="AD710">
        <f>(Table2[[#This Row],[Day High]]/Table2[[#This Row],[Close Price]])-1</f>
        <v>5.9117780809458953E-3</v>
      </c>
      <c r="AE710">
        <f>(Table2[[#This Row],[Close Price]]/Table2[[#This Row],[Current Week Low]])-1</f>
        <v>5.2899686520375688E-3</v>
      </c>
      <c r="AF710">
        <f>(Table2[[#This Row],[Current Week High]]/Table2[[#This Row],[Close Price]])-1</f>
        <v>1.2603131293445147E-2</v>
      </c>
      <c r="AG710">
        <f>(Table2[[#This Row],[Close Price]]/Table2[[#This Row],[Current Month Low]])-1</f>
        <v>6.8364797334814043E-2</v>
      </c>
      <c r="AH710">
        <f>(Table2[[#This Row],[Current Month High]]/Table2[[#This Row],[Close Price]])-1</f>
        <v>3.2937049308127131E-2</v>
      </c>
      <c r="AI710">
        <v>43.740661339569897</v>
      </c>
      <c r="AJ710">
        <v>6.8364797334813998</v>
      </c>
      <c r="AK710" t="str">
        <f>IF(AND(Table2[[#This Row],[20D EMA]]&gt;Table2[[#This Row],[50D EMA]],Table2[[#This Row],[50D EMA]]&gt;Table2[[#This Row],[200D EMA]]),"Uptrend","Downtrend/NoTrend")</f>
        <v>Downtrend/NoTrend</v>
      </c>
      <c r="AL710">
        <v>-0.19</v>
      </c>
      <c r="AM710" t="s">
        <v>3034</v>
      </c>
      <c r="AN710">
        <v>-0.03</v>
      </c>
      <c r="AO710" t="s">
        <v>3034</v>
      </c>
      <c r="AP710">
        <v>-3.6543581088749E-2</v>
      </c>
      <c r="AQ710">
        <f>(Table2[[#This Row],[Sharpe Ratio]]-AVERAGE(Table2[Sharpe Ratio]))/_xlfn.STDEV.P(Table2[Sharpe Ratio])</f>
        <v>-1.0610083148237586</v>
      </c>
      <c r="AR7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0">
        <f>_xlfn.RANK.AVG(Table2[[#This Row],[1Y Return vs Nifty Z-Score]],Table2[1Y Return vs Nifty Z-Score])</f>
        <v>717</v>
      </c>
      <c r="AT710">
        <f>_xlfn.RANK.AVG(Table2[[#This Row],[6M Return vs Nifty Z-Score]],Table2[6M Return vs Nifty Z-Score])</f>
        <v>710</v>
      </c>
      <c r="AU710">
        <f>_xlfn.RANK.AVG(Table2[[#This Row],[Sharpe Ratio Z-Score]],Table2[Sharpe Ratio Z-Score])</f>
        <v>615</v>
      </c>
      <c r="AV710">
        <f>(Table2[[#This Row],[Rank 1Y]]+Table2[[#This Row],[Rank 6M]]+Table2[[#This Row],[Rank Sharpe]])/3</f>
        <v>680.66666666666663</v>
      </c>
    </row>
    <row r="711" spans="1:48" x14ac:dyDescent="0.3">
      <c r="A711" t="s">
        <v>805</v>
      </c>
      <c r="B711" t="s">
        <v>806</v>
      </c>
      <c r="C711" t="s">
        <v>3000</v>
      </c>
      <c r="D711" t="s">
        <v>559</v>
      </c>
      <c r="E711">
        <v>18755.3812745</v>
      </c>
      <c r="F711">
        <v>1445.2</v>
      </c>
      <c r="G711">
        <v>-39.755747433147199</v>
      </c>
      <c r="H711">
        <f>(Table2[[#This Row],[1Y Return vs Nifty]]-AVERAGE(Table2[1Y Return vs Nifty]))/_xlfn.STDEV.P(Table2[1Y Return vs Nifty])</f>
        <v>-1.0035540852761777</v>
      </c>
      <c r="I711">
        <v>4.3137790166434797</v>
      </c>
      <c r="J711">
        <f>(Table2[[#This Row],[1M Return vs Nifty]]-AVERAGE(Table2[1M Return vs Nifty]))/_xlfn.STDEV.P(Table2[1M Return vs Nifty])</f>
        <v>0.15809124307021535</v>
      </c>
      <c r="K711">
        <v>-22.083929745922401</v>
      </c>
      <c r="L711">
        <f>(Table2[[#This Row],[6M Return vs Nifty]]-AVERAGE(Table2[6M Return vs Nifty]))/_xlfn.STDEV.P(Table2[6M Return vs Nifty])</f>
        <v>-1.0515201245995176</v>
      </c>
      <c r="M711">
        <v>-1.2804824727911499</v>
      </c>
      <c r="N711">
        <f>(Table2[[#This Row],[1W Return vs Nifty]]-AVERAGE(Table2[1W Return vs Nifty]))/_xlfn.STDEV.P(Table2[1W Return vs Nifty])</f>
        <v>5.2310520665202989E-2</v>
      </c>
      <c r="O711">
        <v>1434.77</v>
      </c>
      <c r="P711">
        <v>1407.69010341442</v>
      </c>
      <c r="Q711">
        <v>1473.86782390446</v>
      </c>
      <c r="R711">
        <v>59.545498277219998</v>
      </c>
      <c r="S711">
        <f>(Table2[[#This Row],[Close Price]]-Table2[[#This Row],[20D EMA]])/Table2[[#This Row],[20D EMA]]</f>
        <v>7.2694578225081814E-3</v>
      </c>
      <c r="T711">
        <f>(Table2[[#This Row],[Close Price]]-Table2[[#This Row],[50D EMA]])/Table2[[#This Row],[50D EMA]]</f>
        <v>2.664641634873894E-2</v>
      </c>
      <c r="U711">
        <f>(Table2[[#This Row],[Close Price]]-Table2[[#This Row],[200D EMA]])/Table2[[#This Row],[200D EMA]]</f>
        <v>-1.9450742759629096E-2</v>
      </c>
      <c r="V711">
        <v>0.73569272153073495</v>
      </c>
      <c r="W711">
        <v>1440</v>
      </c>
      <c r="X711">
        <v>1461.6</v>
      </c>
      <c r="Y711">
        <v>1440</v>
      </c>
      <c r="Z711">
        <v>1476.3</v>
      </c>
      <c r="AA711">
        <v>1269</v>
      </c>
      <c r="AB711">
        <v>1505.1</v>
      </c>
      <c r="AC711">
        <f>(Table2[[#This Row],[Close Price]]/Table2[[#This Row],[Day Low]])-1</f>
        <v>3.6111111111112315E-3</v>
      </c>
      <c r="AD711">
        <f>(Table2[[#This Row],[Day High]]/Table2[[#This Row],[Close Price]])-1</f>
        <v>1.1347910323830535E-2</v>
      </c>
      <c r="AE711">
        <f>(Table2[[#This Row],[Close Price]]/Table2[[#This Row],[Current Week Low]])-1</f>
        <v>3.6111111111112315E-3</v>
      </c>
      <c r="AF711">
        <f>(Table2[[#This Row],[Current Week High]]/Table2[[#This Row],[Close Price]])-1</f>
        <v>2.1519512870190827E-2</v>
      </c>
      <c r="AG711">
        <f>(Table2[[#This Row],[Close Price]]/Table2[[#This Row],[Current Month Low]])-1</f>
        <v>0.13884948778565809</v>
      </c>
      <c r="AH711">
        <f>(Table2[[#This Row],[Current Month High]]/Table2[[#This Row],[Close Price]])-1</f>
        <v>4.1447550512039744E-2</v>
      </c>
      <c r="AI711">
        <v>22.574730141156898</v>
      </c>
      <c r="AJ711">
        <v>13.8849487785658</v>
      </c>
      <c r="AK711" t="str">
        <f>IF(AND(Table2[[#This Row],[20D EMA]]&gt;Table2[[#This Row],[50D EMA]],Table2[[#This Row],[50D EMA]]&gt;Table2[[#This Row],[200D EMA]]),"Uptrend","Downtrend/NoTrend")</f>
        <v>Downtrend/NoTrend</v>
      </c>
      <c r="AL711">
        <v>-0.03</v>
      </c>
      <c r="AM711" t="s">
        <v>3034</v>
      </c>
      <c r="AN711">
        <v>-1.41</v>
      </c>
      <c r="AO711" t="s">
        <v>3034</v>
      </c>
      <c r="AP711">
        <v>-9.3936092673771995E-2</v>
      </c>
      <c r="AQ711">
        <f>(Table2[[#This Row],[Sharpe Ratio]]-AVERAGE(Table2[Sharpe Ratio]))/_xlfn.STDEV.P(Table2[Sharpe Ratio])</f>
        <v>-1.7107578168381532</v>
      </c>
      <c r="AR7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1">
        <f>_xlfn.RANK.AVG(Table2[[#This Row],[1Y Return vs Nifty Z-Score]],Table2[1Y Return vs Nifty Z-Score])</f>
        <v>690</v>
      </c>
      <c r="AT711">
        <f>_xlfn.RANK.AVG(Table2[[#This Row],[6M Return vs Nifty Z-Score]],Table2[6M Return vs Nifty Z-Score])</f>
        <v>657</v>
      </c>
      <c r="AU711">
        <f>_xlfn.RANK.AVG(Table2[[#This Row],[Sharpe Ratio Z-Score]],Table2[Sharpe Ratio Z-Score])</f>
        <v>695</v>
      </c>
      <c r="AV711">
        <f>(Table2[[#This Row],[Rank 1Y]]+Table2[[#This Row],[Rank 6M]]+Table2[[#This Row],[Rank Sharpe]])/3</f>
        <v>680.66666666666663</v>
      </c>
    </row>
    <row r="712" spans="1:48" x14ac:dyDescent="0.3">
      <c r="A712" t="s">
        <v>1916</v>
      </c>
      <c r="B712" t="s">
        <v>1917</v>
      </c>
      <c r="C712" t="s">
        <v>2995</v>
      </c>
      <c r="D712" t="s">
        <v>230</v>
      </c>
      <c r="E712">
        <v>3260.3593248000002</v>
      </c>
      <c r="F712">
        <v>482.45</v>
      </c>
      <c r="G712">
        <v>-53.959811452347203</v>
      </c>
      <c r="H712">
        <f>(Table2[[#This Row],[1Y Return vs Nifty]]-AVERAGE(Table2[1Y Return vs Nifty]))/_xlfn.STDEV.P(Table2[1Y Return vs Nifty])</f>
        <v>-1.1720159301700195</v>
      </c>
      <c r="I712">
        <v>7.2277482651259302</v>
      </c>
      <c r="J712">
        <f>(Table2[[#This Row],[1M Return vs Nifty]]-AVERAGE(Table2[1M Return vs Nifty]))/_xlfn.STDEV.P(Table2[1M Return vs Nifty])</f>
        <v>0.43913511080821938</v>
      </c>
      <c r="K712">
        <v>-22.102670940023302</v>
      </c>
      <c r="L712">
        <f>(Table2[[#This Row],[6M Return vs Nifty]]-AVERAGE(Table2[6M Return vs Nifty]))/_xlfn.STDEV.P(Table2[6M Return vs Nifty])</f>
        <v>-1.0520885678083602</v>
      </c>
      <c r="M712">
        <v>4.0700366317554399</v>
      </c>
      <c r="N712">
        <f>(Table2[[#This Row],[1W Return vs Nifty]]-AVERAGE(Table2[1W Return vs Nifty]))/_xlfn.STDEV.P(Table2[1W Return vs Nifty])</f>
        <v>1.2307850631067825</v>
      </c>
      <c r="O712">
        <v>450.92</v>
      </c>
      <c r="P712">
        <v>447.557726345297</v>
      </c>
      <c r="Q712">
        <v>498.685806228373</v>
      </c>
      <c r="R712">
        <v>76.637551454771099</v>
      </c>
      <c r="S712">
        <f>(Table2[[#This Row],[Close Price]]-Table2[[#This Row],[20D EMA]])/Table2[[#This Row],[20D EMA]]</f>
        <v>6.9923711523108251E-2</v>
      </c>
      <c r="T712">
        <f>(Table2[[#This Row],[Close Price]]-Table2[[#This Row],[50D EMA]])/Table2[[#This Row],[50D EMA]]</f>
        <v>7.7961504406658638E-2</v>
      </c>
      <c r="U712">
        <f>(Table2[[#This Row],[Close Price]]-Table2[[#This Row],[200D EMA]])/Table2[[#This Row],[200D EMA]]</f>
        <v>-3.2557185357182244E-2</v>
      </c>
      <c r="V712">
        <v>2.1232596939069599</v>
      </c>
      <c r="W712">
        <v>468.45</v>
      </c>
      <c r="X712">
        <v>487</v>
      </c>
      <c r="Y712">
        <v>468.45</v>
      </c>
      <c r="Z712">
        <v>496.5</v>
      </c>
      <c r="AA712">
        <v>400</v>
      </c>
      <c r="AB712">
        <v>496.5</v>
      </c>
      <c r="AC712">
        <f>(Table2[[#This Row],[Close Price]]/Table2[[#This Row],[Day Low]])-1</f>
        <v>2.9885793574554453E-2</v>
      </c>
      <c r="AD712">
        <f>(Table2[[#This Row],[Day High]]/Table2[[#This Row],[Close Price]])-1</f>
        <v>9.4310291221888498E-3</v>
      </c>
      <c r="AE712">
        <f>(Table2[[#This Row],[Close Price]]/Table2[[#This Row],[Current Week Low]])-1</f>
        <v>2.9885793574554453E-2</v>
      </c>
      <c r="AF712">
        <f>(Table2[[#This Row],[Current Week High]]/Table2[[#This Row],[Close Price]])-1</f>
        <v>2.9122188827857887E-2</v>
      </c>
      <c r="AG712">
        <f>(Table2[[#This Row],[Close Price]]/Table2[[#This Row],[Current Month Low]])-1</f>
        <v>0.20612499999999989</v>
      </c>
      <c r="AH712">
        <f>(Table2[[#This Row],[Current Month High]]/Table2[[#This Row],[Close Price]])-1</f>
        <v>2.9122188827857887E-2</v>
      </c>
      <c r="AI712">
        <v>44.046015131101598</v>
      </c>
      <c r="AJ712">
        <v>20.612499999999901</v>
      </c>
      <c r="AK712" t="str">
        <f>IF(AND(Table2[[#This Row],[20D EMA]]&gt;Table2[[#This Row],[50D EMA]],Table2[[#This Row],[50D EMA]]&gt;Table2[[#This Row],[200D EMA]]),"Uptrend","Downtrend/NoTrend")</f>
        <v>Downtrend/NoTrend</v>
      </c>
      <c r="AL712">
        <v>-0.02</v>
      </c>
      <c r="AM712" t="s">
        <v>3034</v>
      </c>
      <c r="AN712">
        <v>14.76</v>
      </c>
      <c r="AO712" t="s">
        <v>3033</v>
      </c>
      <c r="AP712">
        <v>-6.8944194711814996E-2</v>
      </c>
      <c r="AQ712">
        <f>(Table2[[#This Row],[Sharpe Ratio]]-AVERAGE(Table2[Sharpe Ratio]))/_xlfn.STDEV.P(Table2[Sharpe Ratio])</f>
        <v>-1.4278206738779611</v>
      </c>
      <c r="AR7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2">
        <f>_xlfn.RANK.AVG(Table2[[#This Row],[1Y Return vs Nifty Z-Score]],Table2[1Y Return vs Nifty Z-Score])</f>
        <v>718</v>
      </c>
      <c r="AT712">
        <f>_xlfn.RANK.AVG(Table2[[#This Row],[6M Return vs Nifty Z-Score]],Table2[6M Return vs Nifty Z-Score])</f>
        <v>658</v>
      </c>
      <c r="AU712">
        <f>_xlfn.RANK.AVG(Table2[[#This Row],[Sharpe Ratio Z-Score]],Table2[Sharpe Ratio Z-Score])</f>
        <v>667</v>
      </c>
      <c r="AV712">
        <f>(Table2[[#This Row],[Rank 1Y]]+Table2[[#This Row],[Rank 6M]]+Table2[[#This Row],[Rank Sharpe]])/3</f>
        <v>681</v>
      </c>
    </row>
    <row r="713" spans="1:48" x14ac:dyDescent="0.3">
      <c r="A713" t="s">
        <v>954</v>
      </c>
      <c r="B713" t="s">
        <v>955</v>
      </c>
      <c r="C713" t="s">
        <v>3004</v>
      </c>
      <c r="D713" t="s">
        <v>618</v>
      </c>
      <c r="E713">
        <v>14285.805333660001</v>
      </c>
      <c r="F713">
        <v>155.61000000000001</v>
      </c>
      <c r="G713">
        <v>-44.074084502554498</v>
      </c>
      <c r="H713">
        <f>(Table2[[#This Row],[1Y Return vs Nifty]]-AVERAGE(Table2[1Y Return vs Nifty]))/_xlfn.STDEV.P(Table2[1Y Return vs Nifty])</f>
        <v>-1.0547700632246348</v>
      </c>
      <c r="I713">
        <v>-6.1548126916698198</v>
      </c>
      <c r="J713">
        <f>(Table2[[#This Row],[1M Return vs Nifty]]-AVERAGE(Table2[1M Return vs Nifty]))/_xlfn.STDEV.P(Table2[1M Return vs Nifty])</f>
        <v>-0.85157401163574487</v>
      </c>
      <c r="K713">
        <v>-52.467339625234601</v>
      </c>
      <c r="L713">
        <f>(Table2[[#This Row],[6M Return vs Nifty]]-AVERAGE(Table2[6M Return vs Nifty]))/_xlfn.STDEV.P(Table2[6M Return vs Nifty])</f>
        <v>-1.9730858964699394</v>
      </c>
      <c r="M713">
        <v>-9.3274737869797502</v>
      </c>
      <c r="N713">
        <f>(Table2[[#This Row],[1W Return vs Nifty]]-AVERAGE(Table2[1W Return vs Nifty]))/_xlfn.STDEV.P(Table2[1W Return vs Nifty])</f>
        <v>-1.7200734708173195</v>
      </c>
      <c r="O713">
        <v>154.13</v>
      </c>
      <c r="P713">
        <v>152.40480754440401</v>
      </c>
      <c r="Q713">
        <v>186.554305279289</v>
      </c>
      <c r="R713">
        <v>35.223429478899803</v>
      </c>
      <c r="S713">
        <f>(Table2[[#This Row],[Close Price]]-Table2[[#This Row],[20D EMA]])/Table2[[#This Row],[20D EMA]]</f>
        <v>9.6022837864141852E-3</v>
      </c>
      <c r="T713">
        <f>(Table2[[#This Row],[Close Price]]-Table2[[#This Row],[50D EMA]])/Table2[[#This Row],[50D EMA]]</f>
        <v>2.1030783131051521E-2</v>
      </c>
      <c r="U713">
        <f>(Table2[[#This Row],[Close Price]]-Table2[[#This Row],[200D EMA]])/Table2[[#This Row],[200D EMA]]</f>
        <v>-0.16587290887209763</v>
      </c>
      <c r="V713">
        <v>1.00810006822985</v>
      </c>
      <c r="W713">
        <v>149.11000000000001</v>
      </c>
      <c r="X713">
        <v>157.38999999999999</v>
      </c>
      <c r="Y713">
        <v>148.1</v>
      </c>
      <c r="Z713">
        <v>157.38999999999999</v>
      </c>
      <c r="AA713">
        <v>125.5</v>
      </c>
      <c r="AB713">
        <v>168.7</v>
      </c>
      <c r="AC713">
        <f>(Table2[[#This Row],[Close Price]]/Table2[[#This Row],[Day Low]])-1</f>
        <v>4.3591979075850107E-2</v>
      </c>
      <c r="AD713">
        <f>(Table2[[#This Row],[Day High]]/Table2[[#This Row],[Close Price]])-1</f>
        <v>1.1438853544116556E-2</v>
      </c>
      <c r="AE713">
        <f>(Table2[[#This Row],[Close Price]]/Table2[[#This Row],[Current Week Low]])-1</f>
        <v>5.0708980418636251E-2</v>
      </c>
      <c r="AF713">
        <f>(Table2[[#This Row],[Current Week High]]/Table2[[#This Row],[Close Price]])-1</f>
        <v>1.1438853544116556E-2</v>
      </c>
      <c r="AG713">
        <f>(Table2[[#This Row],[Close Price]]/Table2[[#This Row],[Current Month Low]])-1</f>
        <v>0.23992031872509978</v>
      </c>
      <c r="AH713">
        <f>(Table2[[#This Row],[Current Month High]]/Table2[[#This Row],[Close Price]])-1</f>
        <v>8.4120557804768126E-2</v>
      </c>
      <c r="AI713">
        <v>92.596876807403007</v>
      </c>
      <c r="AJ713">
        <v>23.992031872509902</v>
      </c>
      <c r="AK713" t="str">
        <f>IF(AND(Table2[[#This Row],[20D EMA]]&gt;Table2[[#This Row],[50D EMA]],Table2[[#This Row],[50D EMA]]&gt;Table2[[#This Row],[200D EMA]]),"Uptrend","Downtrend/NoTrend")</f>
        <v>Downtrend/NoTrend</v>
      </c>
      <c r="AL713">
        <v>-0.03</v>
      </c>
      <c r="AM713" t="s">
        <v>3034</v>
      </c>
      <c r="AN713">
        <v>-0.41</v>
      </c>
      <c r="AO713" t="s">
        <v>3034</v>
      </c>
      <c r="AP713">
        <v>-4.1613202132979997E-2</v>
      </c>
      <c r="AQ713">
        <f>(Table2[[#This Row],[Sharpe Ratio]]-AVERAGE(Table2[Sharpe Ratio]))/_xlfn.STDEV.P(Table2[Sharpe Ratio])</f>
        <v>-1.1184022789128012</v>
      </c>
      <c r="AR7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3">
        <f>_xlfn.RANK.AVG(Table2[[#This Row],[1Y Return vs Nifty Z-Score]],Table2[1Y Return vs Nifty Z-Score])</f>
        <v>703</v>
      </c>
      <c r="AT713">
        <f>_xlfn.RANK.AVG(Table2[[#This Row],[6M Return vs Nifty Z-Score]],Table2[6M Return vs Nifty Z-Score])</f>
        <v>724</v>
      </c>
      <c r="AU713">
        <f>_xlfn.RANK.AVG(Table2[[#This Row],[Sharpe Ratio Z-Score]],Table2[Sharpe Ratio Z-Score])</f>
        <v>623</v>
      </c>
      <c r="AV713">
        <f>(Table2[[#This Row],[Rank 1Y]]+Table2[[#This Row],[Rank 6M]]+Table2[[#This Row],[Rank Sharpe]])/3</f>
        <v>683.33333333333337</v>
      </c>
    </row>
    <row r="714" spans="1:48" x14ac:dyDescent="0.3">
      <c r="A714" t="s">
        <v>104</v>
      </c>
      <c r="B714" t="s">
        <v>105</v>
      </c>
      <c r="C714" t="s">
        <v>3000</v>
      </c>
      <c r="D714" t="s">
        <v>106</v>
      </c>
      <c r="E714">
        <v>274080.252946675</v>
      </c>
      <c r="F714">
        <v>2863.35</v>
      </c>
      <c r="G714">
        <v>-41.146317542541802</v>
      </c>
      <c r="H714">
        <f>(Table2[[#This Row],[1Y Return vs Nifty]]-AVERAGE(Table2[1Y Return vs Nifty]))/_xlfn.STDEV.P(Table2[1Y Return vs Nifty])</f>
        <v>-1.0200464078794971</v>
      </c>
      <c r="I714">
        <v>-4.6160892758386396</v>
      </c>
      <c r="J714">
        <f>(Table2[[#This Row],[1M Return vs Nifty]]-AVERAGE(Table2[1M Return vs Nifty]))/_xlfn.STDEV.P(Table2[1M Return vs Nifty])</f>
        <v>-0.70316860880267085</v>
      </c>
      <c r="K714">
        <v>-26.690731119225799</v>
      </c>
      <c r="L714">
        <f>(Table2[[#This Row],[6M Return vs Nifty]]-AVERAGE(Table2[6M Return vs Nifty]))/_xlfn.STDEV.P(Table2[6M Return vs Nifty])</f>
        <v>-1.1912500127294463</v>
      </c>
      <c r="M714">
        <v>-3.5410365025267998</v>
      </c>
      <c r="N714">
        <f>(Table2[[#This Row],[1W Return vs Nifty]]-AVERAGE(Table2[1W Return vs Nifty]))/_xlfn.STDEV.P(Table2[1W Return vs Nifty])</f>
        <v>-0.44558609904660357</v>
      </c>
      <c r="O714">
        <v>2891.54</v>
      </c>
      <c r="P714">
        <v>2889.1169223325501</v>
      </c>
      <c r="Q714">
        <v>2989.5933953335302</v>
      </c>
      <c r="R714">
        <v>36.602944403090902</v>
      </c>
      <c r="S714">
        <f>(Table2[[#This Row],[Close Price]]-Table2[[#This Row],[20D EMA]])/Table2[[#This Row],[20D EMA]]</f>
        <v>-9.7491302212661963E-3</v>
      </c>
      <c r="T714">
        <f>(Table2[[#This Row],[Close Price]]-Table2[[#This Row],[50D EMA]])/Table2[[#This Row],[50D EMA]]</f>
        <v>-8.9186152811520855E-3</v>
      </c>
      <c r="U714">
        <f>(Table2[[#This Row],[Close Price]]-Table2[[#This Row],[200D EMA]])/Table2[[#This Row],[200D EMA]]</f>
        <v>-4.2227613805470736E-2</v>
      </c>
      <c r="V714">
        <v>0.86804217490221602</v>
      </c>
      <c r="W714">
        <v>2844.05</v>
      </c>
      <c r="X714">
        <v>2873.85</v>
      </c>
      <c r="Y714">
        <v>2844.05</v>
      </c>
      <c r="Z714">
        <v>2899.95</v>
      </c>
      <c r="AA714">
        <v>2775.75</v>
      </c>
      <c r="AB714">
        <v>3027.3</v>
      </c>
      <c r="AC714">
        <f>(Table2[[#This Row],[Close Price]]/Table2[[#This Row],[Day Low]])-1</f>
        <v>6.7860972908351247E-3</v>
      </c>
      <c r="AD714">
        <f>(Table2[[#This Row],[Day High]]/Table2[[#This Row],[Close Price]])-1</f>
        <v>3.6670333700037361E-3</v>
      </c>
      <c r="AE714">
        <f>(Table2[[#This Row],[Close Price]]/Table2[[#This Row],[Current Week Low]])-1</f>
        <v>6.7860972908351247E-3</v>
      </c>
      <c r="AF714">
        <f>(Table2[[#This Row],[Current Week High]]/Table2[[#This Row],[Close Price]])-1</f>
        <v>1.2782230604012845E-2</v>
      </c>
      <c r="AG714">
        <f>(Table2[[#This Row],[Close Price]]/Table2[[#This Row],[Current Month Low]])-1</f>
        <v>3.1559038097811465E-2</v>
      </c>
      <c r="AH714">
        <f>(Table2[[#This Row],[Current Month High]]/Table2[[#This Row],[Close Price]])-1</f>
        <v>5.7258106763057315E-2</v>
      </c>
      <c r="AI714">
        <v>24.609286325457902</v>
      </c>
      <c r="AJ714">
        <v>7.2375566458185103</v>
      </c>
      <c r="AK714" t="str">
        <f>IF(AND(Table2[[#This Row],[20D EMA]]&gt;Table2[[#This Row],[50D EMA]],Table2[[#This Row],[50D EMA]]&gt;Table2[[#This Row],[200D EMA]]),"Uptrend","Downtrend/NoTrend")</f>
        <v>Downtrend/NoTrend</v>
      </c>
      <c r="AL714">
        <v>-7.0000000000000007E-2</v>
      </c>
      <c r="AM714" t="s">
        <v>3034</v>
      </c>
      <c r="AN714">
        <v>-2.2000000000000002</v>
      </c>
      <c r="AO714" t="s">
        <v>3034</v>
      </c>
      <c r="AP714">
        <v>-7.9558627390816997E-2</v>
      </c>
      <c r="AQ714">
        <f>(Table2[[#This Row],[Sharpe Ratio]]-AVERAGE(Table2[Sharpe Ratio]))/_xlfn.STDEV.P(Table2[Sharpe Ratio])</f>
        <v>-1.5479883082413721</v>
      </c>
      <c r="AR7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4">
        <f>_xlfn.RANK.AVG(Table2[[#This Row],[1Y Return vs Nifty Z-Score]],Table2[1Y Return vs Nifty Z-Score])</f>
        <v>695</v>
      </c>
      <c r="AT714">
        <f>_xlfn.RANK.AVG(Table2[[#This Row],[6M Return vs Nifty Z-Score]],Table2[6M Return vs Nifty Z-Score])</f>
        <v>679</v>
      </c>
      <c r="AU714">
        <f>_xlfn.RANK.AVG(Table2[[#This Row],[Sharpe Ratio Z-Score]],Table2[Sharpe Ratio Z-Score])</f>
        <v>679</v>
      </c>
      <c r="AV714">
        <f>(Table2[[#This Row],[Rank 1Y]]+Table2[[#This Row],[Rank 6M]]+Table2[[#This Row],[Rank Sharpe]])/3</f>
        <v>684.33333333333337</v>
      </c>
    </row>
    <row r="715" spans="1:48" x14ac:dyDescent="0.3">
      <c r="A715" t="s">
        <v>1988</v>
      </c>
      <c r="B715" t="s">
        <v>1989</v>
      </c>
      <c r="C715" t="s">
        <v>2994</v>
      </c>
      <c r="D715" t="s">
        <v>62</v>
      </c>
      <c r="E715">
        <v>3008.3662601750002</v>
      </c>
      <c r="F715">
        <v>326.35000000000002</v>
      </c>
      <c r="G715">
        <v>-28.626662101238299</v>
      </c>
      <c r="H715">
        <f>(Table2[[#This Row],[1Y Return vs Nifty]]-AVERAGE(Table2[1Y Return vs Nifty]))/_xlfn.STDEV.P(Table2[1Y Return vs Nifty])</f>
        <v>-0.87156184386835878</v>
      </c>
      <c r="I715">
        <v>0.27720218083265502</v>
      </c>
      <c r="J715">
        <f>(Table2[[#This Row],[1M Return vs Nifty]]-AVERAGE(Table2[1M Return vs Nifty]))/_xlfn.STDEV.P(Table2[1M Return vs Nifty])</f>
        <v>-0.23122486482924678</v>
      </c>
      <c r="K715">
        <v>-29.529368752515701</v>
      </c>
      <c r="L715">
        <f>(Table2[[#This Row],[6M Return vs Nifty]]-AVERAGE(Table2[6M Return vs Nifty]))/_xlfn.STDEV.P(Table2[6M Return vs Nifty])</f>
        <v>-1.2773493443046178</v>
      </c>
      <c r="M715">
        <v>-0.96113006841502502</v>
      </c>
      <c r="N715">
        <f>(Table2[[#This Row],[1W Return vs Nifty]]-AVERAGE(Table2[1W Return vs Nifty]))/_xlfn.STDEV.P(Table2[1W Return vs Nifty])</f>
        <v>0.12264924318372848</v>
      </c>
      <c r="O715">
        <v>322.70999999999998</v>
      </c>
      <c r="P715">
        <v>325.46574387036901</v>
      </c>
      <c r="Q715">
        <v>340.64765135446999</v>
      </c>
      <c r="R715">
        <v>61.076179722825401</v>
      </c>
      <c r="S715">
        <f>(Table2[[#This Row],[Close Price]]-Table2[[#This Row],[20D EMA]])/Table2[[#This Row],[20D EMA]]</f>
        <v>1.1279476929751304E-2</v>
      </c>
      <c r="T715">
        <f>(Table2[[#This Row],[Close Price]]-Table2[[#This Row],[50D EMA]])/Table2[[#This Row],[50D EMA]]</f>
        <v>2.7168946234268085E-3</v>
      </c>
      <c r="U715">
        <f>(Table2[[#This Row],[Close Price]]-Table2[[#This Row],[200D EMA]])/Table2[[#This Row],[200D EMA]]</f>
        <v>-4.1971965159953974E-2</v>
      </c>
      <c r="V715">
        <v>0.70222578762432197</v>
      </c>
      <c r="W715">
        <v>325</v>
      </c>
      <c r="X715">
        <v>328.45</v>
      </c>
      <c r="Y715">
        <v>325</v>
      </c>
      <c r="Z715">
        <v>331.5</v>
      </c>
      <c r="AA715">
        <v>286.60000000000002</v>
      </c>
      <c r="AB715">
        <v>333.75</v>
      </c>
      <c r="AC715">
        <f>(Table2[[#This Row],[Close Price]]/Table2[[#This Row],[Day Low]])-1</f>
        <v>4.1538461538461746E-3</v>
      </c>
      <c r="AD715">
        <f>(Table2[[#This Row],[Day High]]/Table2[[#This Row],[Close Price]])-1</f>
        <v>6.4348092538684121E-3</v>
      </c>
      <c r="AE715">
        <f>(Table2[[#This Row],[Close Price]]/Table2[[#This Row],[Current Week Low]])-1</f>
        <v>4.1538461538461746E-3</v>
      </c>
      <c r="AF715">
        <f>(Table2[[#This Row],[Current Week High]]/Table2[[#This Row],[Close Price]])-1</f>
        <v>1.5780603646391889E-2</v>
      </c>
      <c r="AG715">
        <f>(Table2[[#This Row],[Close Price]]/Table2[[#This Row],[Current Month Low]])-1</f>
        <v>0.13869504535938582</v>
      </c>
      <c r="AH715">
        <f>(Table2[[#This Row],[Current Month High]]/Table2[[#This Row],[Close Price]])-1</f>
        <v>2.2675042132679568E-2</v>
      </c>
      <c r="AI715">
        <v>27.164087635973601</v>
      </c>
      <c r="AJ715">
        <v>13.8695045359385</v>
      </c>
      <c r="AK715" t="str">
        <f>IF(AND(Table2[[#This Row],[20D EMA]]&gt;Table2[[#This Row],[50D EMA]],Table2[[#This Row],[50D EMA]]&gt;Table2[[#This Row],[200D EMA]]),"Uptrend","Downtrend/NoTrend")</f>
        <v>Downtrend/NoTrend</v>
      </c>
      <c r="AL715">
        <v>-7.0000000000000007E-2</v>
      </c>
      <c r="AM715" t="s">
        <v>3034</v>
      </c>
      <c r="AN715">
        <v>1.64</v>
      </c>
      <c r="AO715" t="s">
        <v>3033</v>
      </c>
      <c r="AP715">
        <v>-0.108182194906949</v>
      </c>
      <c r="AQ715">
        <f>(Table2[[#This Row],[Sharpe Ratio]]-AVERAGE(Table2[Sharpe Ratio]))/_xlfn.STDEV.P(Table2[Sharpe Ratio])</f>
        <v>-1.8720401440271319</v>
      </c>
      <c r="AR7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5">
        <f>_xlfn.RANK.AVG(Table2[[#This Row],[1Y Return vs Nifty Z-Score]],Table2[1Y Return vs Nifty Z-Score])</f>
        <v>650</v>
      </c>
      <c r="AT715">
        <f>_xlfn.RANK.AVG(Table2[[#This Row],[6M Return vs Nifty Z-Score]],Table2[6M Return vs Nifty Z-Score])</f>
        <v>691</v>
      </c>
      <c r="AU715">
        <f>_xlfn.RANK.AVG(Table2[[#This Row],[Sharpe Ratio Z-Score]],Table2[Sharpe Ratio Z-Score])</f>
        <v>713</v>
      </c>
      <c r="AV715">
        <f>(Table2[[#This Row],[Rank 1Y]]+Table2[[#This Row],[Rank 6M]]+Table2[[#This Row],[Rank Sharpe]])/3</f>
        <v>684.66666666666663</v>
      </c>
    </row>
    <row r="716" spans="1:48" x14ac:dyDescent="0.3">
      <c r="A716" t="s">
        <v>807</v>
      </c>
      <c r="B716" t="s">
        <v>808</v>
      </c>
      <c r="C716" t="s">
        <v>3002</v>
      </c>
      <c r="D716" t="s">
        <v>162</v>
      </c>
      <c r="E716">
        <v>18749.39283665</v>
      </c>
      <c r="F716">
        <v>6400.1</v>
      </c>
      <c r="G716">
        <v>-36.673855219545104</v>
      </c>
      <c r="H716">
        <f>(Table2[[#This Row],[1Y Return vs Nifty]]-AVERAGE(Table2[1Y Return vs Nifty]))/_xlfn.STDEV.P(Table2[1Y Return vs Nifty])</f>
        <v>-0.96700248656713339</v>
      </c>
      <c r="I716">
        <v>3.8964935309461102</v>
      </c>
      <c r="J716">
        <f>(Table2[[#This Row],[1M Return vs Nifty]]-AVERAGE(Table2[1M Return vs Nifty]))/_xlfn.STDEV.P(Table2[1M Return vs Nifty])</f>
        <v>0.11784527036051859</v>
      </c>
      <c r="K716">
        <v>-20.3015877677459</v>
      </c>
      <c r="L716">
        <f>(Table2[[#This Row],[6M Return vs Nifty]]-AVERAGE(Table2[6M Return vs Nifty]))/_xlfn.STDEV.P(Table2[6M Return vs Nifty])</f>
        <v>-0.99745952483867018</v>
      </c>
      <c r="M716">
        <v>-9.4204190018877906E-2</v>
      </c>
      <c r="N716">
        <f>(Table2[[#This Row],[1W Return vs Nifty]]-AVERAGE(Table2[1W Return vs Nifty]))/_xlfn.STDEV.P(Table2[1W Return vs Nifty])</f>
        <v>0.31359334746802481</v>
      </c>
      <c r="O716">
        <v>6181.15</v>
      </c>
      <c r="P716">
        <v>6075.1216887813198</v>
      </c>
      <c r="Q716">
        <v>6381.2640944719196</v>
      </c>
      <c r="R716">
        <v>63.222331641933103</v>
      </c>
      <c r="S716">
        <f>(Table2[[#This Row],[Close Price]]-Table2[[#This Row],[20D EMA]])/Table2[[#This Row],[20D EMA]]</f>
        <v>3.5422211077226852E-2</v>
      </c>
      <c r="T716">
        <f>(Table2[[#This Row],[Close Price]]-Table2[[#This Row],[50D EMA]])/Table2[[#This Row],[50D EMA]]</f>
        <v>5.349330068874255E-2</v>
      </c>
      <c r="U716">
        <f>(Table2[[#This Row],[Close Price]]-Table2[[#This Row],[200D EMA]])/Table2[[#This Row],[200D EMA]]</f>
        <v>2.9517514475538237E-3</v>
      </c>
      <c r="V716">
        <v>0.77397631351456897</v>
      </c>
      <c r="W716">
        <v>6333.45</v>
      </c>
      <c r="X716">
        <v>6452.3</v>
      </c>
      <c r="Y716">
        <v>6326</v>
      </c>
      <c r="Z716">
        <v>6507.45</v>
      </c>
      <c r="AA716">
        <v>5174.8500000000004</v>
      </c>
      <c r="AB716">
        <v>6588.8</v>
      </c>
      <c r="AC716">
        <f>(Table2[[#This Row],[Close Price]]/Table2[[#This Row],[Day Low]])-1</f>
        <v>1.0523490356756593E-2</v>
      </c>
      <c r="AD716">
        <f>(Table2[[#This Row],[Day High]]/Table2[[#This Row],[Close Price]])-1</f>
        <v>8.1561225605850662E-3</v>
      </c>
      <c r="AE716">
        <f>(Table2[[#This Row],[Close Price]]/Table2[[#This Row],[Current Week Low]])-1</f>
        <v>1.1713563073032063E-2</v>
      </c>
      <c r="AF716">
        <f>(Table2[[#This Row],[Current Week High]]/Table2[[#This Row],[Close Price]])-1</f>
        <v>1.6773175419134034E-2</v>
      </c>
      <c r="AG716">
        <f>(Table2[[#This Row],[Close Price]]/Table2[[#This Row],[Current Month Low]])-1</f>
        <v>0.23677014792699302</v>
      </c>
      <c r="AH716">
        <f>(Table2[[#This Row],[Current Month High]]/Table2[[#This Row],[Close Price]])-1</f>
        <v>2.9483914313838788E-2</v>
      </c>
      <c r="AI716">
        <v>18.590334526023</v>
      </c>
      <c r="AJ716">
        <v>23.6770147926993</v>
      </c>
      <c r="AK716" t="str">
        <f>IF(AND(Table2[[#This Row],[20D EMA]]&gt;Table2[[#This Row],[50D EMA]],Table2[[#This Row],[50D EMA]]&gt;Table2[[#This Row],[200D EMA]]),"Uptrend","Downtrend/NoTrend")</f>
        <v>Downtrend/NoTrend</v>
      </c>
      <c r="AL716">
        <v>0.01</v>
      </c>
      <c r="AM716" t="s">
        <v>3033</v>
      </c>
      <c r="AN716">
        <v>9.44</v>
      </c>
      <c r="AO716" t="s">
        <v>3033</v>
      </c>
      <c r="AP716">
        <v>-0.14041552355533701</v>
      </c>
      <c r="AQ716">
        <f>(Table2[[#This Row],[Sharpe Ratio]]-AVERAGE(Table2[Sharpe Ratio]))/_xlfn.STDEV.P(Table2[Sharpe Ratio])</f>
        <v>-2.2369586440047811</v>
      </c>
      <c r="AR7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6">
        <f>_xlfn.RANK.AVG(Table2[[#This Row],[1Y Return vs Nifty Z-Score]],Table2[1Y Return vs Nifty Z-Score])</f>
        <v>685</v>
      </c>
      <c r="AT716">
        <f>_xlfn.RANK.AVG(Table2[[#This Row],[6M Return vs Nifty Z-Score]],Table2[6M Return vs Nifty Z-Score])</f>
        <v>646</v>
      </c>
      <c r="AU716">
        <f>_xlfn.RANK.AVG(Table2[[#This Row],[Sharpe Ratio Z-Score]],Table2[Sharpe Ratio Z-Score])</f>
        <v>723</v>
      </c>
      <c r="AV716">
        <f>(Table2[[#This Row],[Rank 1Y]]+Table2[[#This Row],[Rank 6M]]+Table2[[#This Row],[Rank Sharpe]])/3</f>
        <v>684.66666666666663</v>
      </c>
    </row>
    <row r="717" spans="1:48" x14ac:dyDescent="0.3">
      <c r="A717" t="s">
        <v>1595</v>
      </c>
      <c r="B717" t="s">
        <v>1596</v>
      </c>
      <c r="C717" t="s">
        <v>3000</v>
      </c>
      <c r="D717" t="s">
        <v>471</v>
      </c>
      <c r="E717">
        <v>5324.5948734000003</v>
      </c>
      <c r="F717">
        <v>313.64999999999998</v>
      </c>
      <c r="G717">
        <v>-23.0753290091886</v>
      </c>
      <c r="H717">
        <f>(Table2[[#This Row],[1Y Return vs Nifty]]-AVERAGE(Table2[1Y Return vs Nifty]))/_xlfn.STDEV.P(Table2[1Y Return vs Nifty])</f>
        <v>-0.80572239024136794</v>
      </c>
      <c r="I717">
        <v>-17.394501012382801</v>
      </c>
      <c r="J717">
        <f>(Table2[[#This Row],[1M Return vs Nifty]]-AVERAGE(Table2[1M Return vs Nifty]))/_xlfn.STDEV.P(Table2[1M Return vs Nifty])</f>
        <v>-1.935609294255122</v>
      </c>
      <c r="K717">
        <v>-33.762001521381499</v>
      </c>
      <c r="L717">
        <f>(Table2[[#This Row],[6M Return vs Nifty]]-AVERAGE(Table2[6M Return vs Nifty]))/_xlfn.STDEV.P(Table2[6M Return vs Nifty])</f>
        <v>-1.4057302436236165</v>
      </c>
      <c r="M717">
        <v>-4.1669218120995604</v>
      </c>
      <c r="N717">
        <f>(Table2[[#This Row],[1W Return vs Nifty]]-AVERAGE(Table2[1W Return vs Nifty]))/_xlfn.STDEV.P(Table2[1W Return vs Nifty])</f>
        <v>-0.58343999497847687</v>
      </c>
      <c r="O717">
        <v>329.99</v>
      </c>
      <c r="P717">
        <v>354.20098998686802</v>
      </c>
      <c r="Q717">
        <v>386.037708790274</v>
      </c>
      <c r="R717">
        <v>40.992217201004998</v>
      </c>
      <c r="S717">
        <f>(Table2[[#This Row],[Close Price]]-Table2[[#This Row],[20D EMA]])/Table2[[#This Row],[20D EMA]]</f>
        <v>-4.9516652019758273E-2</v>
      </c>
      <c r="T717">
        <f>(Table2[[#This Row],[Close Price]]-Table2[[#This Row],[50D EMA]])/Table2[[#This Row],[50D EMA]]</f>
        <v>-0.11448581775102173</v>
      </c>
      <c r="U717">
        <f>(Table2[[#This Row],[Close Price]]-Table2[[#This Row],[200D EMA]])/Table2[[#This Row],[200D EMA]]</f>
        <v>-0.1875146058065553</v>
      </c>
      <c r="V717">
        <v>0.62306588467929902</v>
      </c>
      <c r="W717">
        <v>311.39999999999998</v>
      </c>
      <c r="X717">
        <v>322.5</v>
      </c>
      <c r="Y717">
        <v>311.39999999999998</v>
      </c>
      <c r="Z717">
        <v>330</v>
      </c>
      <c r="AA717">
        <v>262.64999999999998</v>
      </c>
      <c r="AB717">
        <v>349.9</v>
      </c>
      <c r="AC717">
        <f>(Table2[[#This Row],[Close Price]]/Table2[[#This Row],[Day Low]])-1</f>
        <v>7.225433526011571E-3</v>
      </c>
      <c r="AD717">
        <f>(Table2[[#This Row],[Day High]]/Table2[[#This Row],[Close Price]])-1</f>
        <v>2.8216164514586417E-2</v>
      </c>
      <c r="AE717">
        <f>(Table2[[#This Row],[Close Price]]/Table2[[#This Row],[Current Week Low]])-1</f>
        <v>7.225433526011571E-3</v>
      </c>
      <c r="AF717">
        <f>(Table2[[#This Row],[Current Week High]]/Table2[[#This Row],[Close Price]])-1</f>
        <v>5.2128168340507042E-2</v>
      </c>
      <c r="AG717">
        <f>(Table2[[#This Row],[Close Price]]/Table2[[#This Row],[Current Month Low]])-1</f>
        <v>0.19417475728155331</v>
      </c>
      <c r="AH717">
        <f>(Table2[[#This Row],[Current Month High]]/Table2[[#This Row],[Close Price]])-1</f>
        <v>0.11557468515861635</v>
      </c>
      <c r="AI717">
        <v>72.931611669057801</v>
      </c>
      <c r="AJ717">
        <v>19.417475728155299</v>
      </c>
      <c r="AK717" t="str">
        <f>IF(AND(Table2[[#This Row],[20D EMA]]&gt;Table2[[#This Row],[50D EMA]],Table2[[#This Row],[50D EMA]]&gt;Table2[[#This Row],[200D EMA]]),"Uptrend","Downtrend/NoTrend")</f>
        <v>Downtrend/NoTrend</v>
      </c>
      <c r="AL717">
        <v>-0.28000000000000003</v>
      </c>
      <c r="AM717" t="s">
        <v>3034</v>
      </c>
      <c r="AN717">
        <v>-0.99</v>
      </c>
      <c r="AO717" t="s">
        <v>3034</v>
      </c>
      <c r="AP717">
        <v>-0.12793864808763</v>
      </c>
      <c r="AQ717">
        <f>(Table2[[#This Row],[Sharpe Ratio]]-AVERAGE(Table2[Sharpe Ratio]))/_xlfn.STDEV.P(Table2[Sharpe Ratio])</f>
        <v>-2.0957060067190172</v>
      </c>
      <c r="AR7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7">
        <f>_xlfn.RANK.AVG(Table2[[#This Row],[1Y Return vs Nifty Z-Score]],Table2[1Y Return vs Nifty Z-Score])</f>
        <v>627</v>
      </c>
      <c r="AT717">
        <f>_xlfn.RANK.AVG(Table2[[#This Row],[6M Return vs Nifty Z-Score]],Table2[6M Return vs Nifty Z-Score])</f>
        <v>709</v>
      </c>
      <c r="AU717">
        <f>_xlfn.RANK.AVG(Table2[[#This Row],[Sharpe Ratio Z-Score]],Table2[Sharpe Ratio Z-Score])</f>
        <v>720</v>
      </c>
      <c r="AV717">
        <f>(Table2[[#This Row],[Rank 1Y]]+Table2[[#This Row],[Rank 6M]]+Table2[[#This Row],[Rank Sharpe]])/3</f>
        <v>685.33333333333337</v>
      </c>
    </row>
    <row r="718" spans="1:48" x14ac:dyDescent="0.3">
      <c r="A718" t="s">
        <v>574</v>
      </c>
      <c r="B718" t="s">
        <v>575</v>
      </c>
      <c r="C718" t="s">
        <v>2988</v>
      </c>
      <c r="D718" t="s">
        <v>24</v>
      </c>
      <c r="E718">
        <v>32775.188088304902</v>
      </c>
      <c r="F718">
        <v>205.57</v>
      </c>
      <c r="G718">
        <v>-40.797333089284102</v>
      </c>
      <c r="H718">
        <f>(Table2[[#This Row],[1Y Return vs Nifty]]-AVERAGE(Table2[1Y Return vs Nifty]))/_xlfn.STDEV.P(Table2[1Y Return vs Nifty])</f>
        <v>-1.0159074118319158</v>
      </c>
      <c r="I718">
        <v>4.7673220178084001</v>
      </c>
      <c r="J718">
        <f>(Table2[[#This Row],[1M Return vs Nifty]]-AVERAGE(Table2[1M Return vs Nifty]))/_xlfn.STDEV.P(Table2[1M Return vs Nifty])</f>
        <v>0.20183414780377537</v>
      </c>
      <c r="K718">
        <v>-23.826136955210199</v>
      </c>
      <c r="L718">
        <f>(Table2[[#This Row],[6M Return vs Nifty]]-AVERAGE(Table2[6M Return vs Nifty]))/_xlfn.STDEV.P(Table2[6M Return vs Nifty])</f>
        <v>-1.1043633880108024</v>
      </c>
      <c r="M718">
        <v>0.87482662380174503</v>
      </c>
      <c r="N718">
        <f>(Table2[[#This Row],[1W Return vs Nifty]]-AVERAGE(Table2[1W Return vs Nifty]))/_xlfn.STDEV.P(Table2[1W Return vs Nifty])</f>
        <v>0.52702649715225958</v>
      </c>
      <c r="O718">
        <v>198.12</v>
      </c>
      <c r="P718">
        <v>193.637815541224</v>
      </c>
      <c r="Q718">
        <v>207.85742281529099</v>
      </c>
      <c r="R718">
        <v>58.738504761564997</v>
      </c>
      <c r="S718">
        <f>(Table2[[#This Row],[Close Price]]-Table2[[#This Row],[20D EMA]])/Table2[[#This Row],[20D EMA]]</f>
        <v>3.760347264284266E-2</v>
      </c>
      <c r="T718">
        <f>(Table2[[#This Row],[Close Price]]-Table2[[#This Row],[50D EMA]])/Table2[[#This Row],[50D EMA]]</f>
        <v>6.1621147839460738E-2</v>
      </c>
      <c r="U718">
        <f>(Table2[[#This Row],[Close Price]]-Table2[[#This Row],[200D EMA]])/Table2[[#This Row],[200D EMA]]</f>
        <v>-1.1004768481728338E-2</v>
      </c>
      <c r="V718">
        <v>1.13324350829117</v>
      </c>
      <c r="W718">
        <v>203.05</v>
      </c>
      <c r="X718">
        <v>208.5</v>
      </c>
      <c r="Y718">
        <v>198.8</v>
      </c>
      <c r="Z718">
        <v>209.29</v>
      </c>
      <c r="AA718">
        <v>169.15</v>
      </c>
      <c r="AB718">
        <v>210.85</v>
      </c>
      <c r="AC718">
        <f>(Table2[[#This Row],[Close Price]]/Table2[[#This Row],[Day Low]])-1</f>
        <v>1.2410736271854184E-2</v>
      </c>
      <c r="AD718">
        <f>(Table2[[#This Row],[Day High]]/Table2[[#This Row],[Close Price]])-1</f>
        <v>1.4253052488203632E-2</v>
      </c>
      <c r="AE718">
        <f>(Table2[[#This Row],[Close Price]]/Table2[[#This Row],[Current Week Low]])-1</f>
        <v>3.405432595573421E-2</v>
      </c>
      <c r="AF718">
        <f>(Table2[[#This Row],[Current Week High]]/Table2[[#This Row],[Close Price]])-1</f>
        <v>1.8096025684681605E-2</v>
      </c>
      <c r="AG718">
        <f>(Table2[[#This Row],[Close Price]]/Table2[[#This Row],[Current Month Low]])-1</f>
        <v>0.21531185338456993</v>
      </c>
      <c r="AH718">
        <f>(Table2[[#This Row],[Current Month High]]/Table2[[#This Row],[Close Price]])-1</f>
        <v>2.5684681616967353E-2</v>
      </c>
      <c r="AI718">
        <v>27.985601011820801</v>
      </c>
      <c r="AJ718">
        <v>21.531185338456901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-0.06</v>
      </c>
      <c r="AM718" t="s">
        <v>3034</v>
      </c>
      <c r="AN718">
        <v>4.59</v>
      </c>
      <c r="AO718" t="s">
        <v>3033</v>
      </c>
      <c r="AP718">
        <v>-9.9170628252089998E-2</v>
      </c>
      <c r="AQ718">
        <f>(Table2[[#This Row],[Sharpe Ratio]]-AVERAGE(Table2[Sharpe Ratio]))/_xlfn.STDEV.P(Table2[Sharpe Ratio])</f>
        <v>-1.7700188038791231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8">
        <f>_xlfn.RANK.AVG(Table2[[#This Row],[1Y Return vs Nifty Z-Score]],Table2[1Y Return vs Nifty Z-Score])</f>
        <v>693</v>
      </c>
      <c r="AT718">
        <f>_xlfn.RANK.AVG(Table2[[#This Row],[6M Return vs Nifty Z-Score]],Table2[6M Return vs Nifty Z-Score])</f>
        <v>669</v>
      </c>
      <c r="AU718">
        <f>_xlfn.RANK.AVG(Table2[[#This Row],[Sharpe Ratio Z-Score]],Table2[Sharpe Ratio Z-Score])</f>
        <v>703</v>
      </c>
      <c r="AV718">
        <f>(Table2[[#This Row],[Rank 1Y]]+Table2[[#This Row],[Rank 6M]]+Table2[[#This Row],[Rank Sharpe]])/3</f>
        <v>688.33333333333337</v>
      </c>
    </row>
    <row r="719" spans="1:48" x14ac:dyDescent="0.3">
      <c r="A719" t="s">
        <v>2308</v>
      </c>
      <c r="B719" t="s">
        <v>2309</v>
      </c>
      <c r="C719" t="s">
        <v>2999</v>
      </c>
      <c r="D719" t="s">
        <v>528</v>
      </c>
      <c r="E719">
        <v>2128.451067725</v>
      </c>
      <c r="F719">
        <v>547.29999999999995</v>
      </c>
      <c r="G719">
        <v>-46.056818818707598</v>
      </c>
      <c r="H719">
        <f>(Table2[[#This Row],[1Y Return vs Nifty]]-AVERAGE(Table2[1Y Return vs Nifty]))/_xlfn.STDEV.P(Table2[1Y Return vs Nifty])</f>
        <v>-1.07828552192589</v>
      </c>
      <c r="I719">
        <v>2.4251639556090399</v>
      </c>
      <c r="J719">
        <f>(Table2[[#This Row],[1M Return vs Nifty]]-AVERAGE(Table2[1M Return vs Nifty]))/_xlfn.STDEV.P(Table2[1M Return vs Nifty])</f>
        <v>-2.406019236369987E-2</v>
      </c>
      <c r="K719">
        <v>-29.1256589824836</v>
      </c>
      <c r="L719">
        <f>(Table2[[#This Row],[6M Return vs Nifty]]-AVERAGE(Table2[6M Return vs Nifty]))/_xlfn.STDEV.P(Table2[6M Return vs Nifty])</f>
        <v>-1.2651043360152556</v>
      </c>
      <c r="M719">
        <v>-5.9049230404930002</v>
      </c>
      <c r="N719">
        <f>(Table2[[#This Row],[1W Return vs Nifty]]-AVERAGE(Table2[1W Return vs Nifty]))/_xlfn.STDEV.P(Table2[1W Return vs Nifty])</f>
        <v>-0.9662421422791786</v>
      </c>
      <c r="O719">
        <v>548.09</v>
      </c>
      <c r="P719">
        <v>545.000917335704</v>
      </c>
      <c r="Q719">
        <v>604.14326398595404</v>
      </c>
      <c r="R719">
        <v>42.940130388376602</v>
      </c>
      <c r="S719">
        <f>(Table2[[#This Row],[Close Price]]-Table2[[#This Row],[20D EMA]])/Table2[[#This Row],[20D EMA]]</f>
        <v>-1.4413691182106538E-3</v>
      </c>
      <c r="T719">
        <f>(Table2[[#This Row],[Close Price]]-Table2[[#This Row],[50D EMA]])/Table2[[#This Row],[50D EMA]]</f>
        <v>4.2184932009569206E-3</v>
      </c>
      <c r="U719">
        <f>(Table2[[#This Row],[Close Price]]-Table2[[#This Row],[200D EMA]])/Table2[[#This Row],[200D EMA]]</f>
        <v>-9.4089047043112689E-2</v>
      </c>
      <c r="V719">
        <v>0.72700935880968098</v>
      </c>
      <c r="W719">
        <v>534.54999999999995</v>
      </c>
      <c r="X719">
        <v>550</v>
      </c>
      <c r="Y719">
        <v>534.54999999999995</v>
      </c>
      <c r="Z719">
        <v>567.85</v>
      </c>
      <c r="AA719">
        <v>461.05</v>
      </c>
      <c r="AB719">
        <v>582</v>
      </c>
      <c r="AC719">
        <f>(Table2[[#This Row],[Close Price]]/Table2[[#This Row],[Day Low]])-1</f>
        <v>2.3851837994574909E-2</v>
      </c>
      <c r="AD719">
        <f>(Table2[[#This Row],[Day High]]/Table2[[#This Row],[Close Price]])-1</f>
        <v>4.9333089713137213E-3</v>
      </c>
      <c r="AE719">
        <f>(Table2[[#This Row],[Close Price]]/Table2[[#This Row],[Current Week Low]])-1</f>
        <v>2.3851837994574909E-2</v>
      </c>
      <c r="AF719">
        <f>(Table2[[#This Row],[Current Week High]]/Table2[[#This Row],[Close Price]])-1</f>
        <v>3.7547962726110162E-2</v>
      </c>
      <c r="AG719">
        <f>(Table2[[#This Row],[Close Price]]/Table2[[#This Row],[Current Month Low]])-1</f>
        <v>0.18707298557640151</v>
      </c>
      <c r="AH719">
        <f>(Table2[[#This Row],[Current Month High]]/Table2[[#This Row],[Close Price]])-1</f>
        <v>6.3402156038735669E-2</v>
      </c>
      <c r="AI719">
        <v>44.6555819477434</v>
      </c>
      <c r="AJ719">
        <v>18.707298557640101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-7.0000000000000007E-2</v>
      </c>
      <c r="AM719" t="s">
        <v>3034</v>
      </c>
      <c r="AN719">
        <v>2.54</v>
      </c>
      <c r="AO719" t="s">
        <v>3033</v>
      </c>
      <c r="AP719">
        <v>-7.4864329678107994E-2</v>
      </c>
      <c r="AQ719">
        <f>(Table2[[#This Row],[Sharpe Ratio]]-AVERAGE(Table2[Sharpe Ratio]))/_xlfn.STDEV.P(Table2[Sharpe Ratio])</f>
        <v>-1.4948434376493012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9">
        <f>_xlfn.RANK.AVG(Table2[[#This Row],[1Y Return vs Nifty Z-Score]],Table2[1Y Return vs Nifty Z-Score])</f>
        <v>708</v>
      </c>
      <c r="AT719">
        <f>_xlfn.RANK.AVG(Table2[[#This Row],[6M Return vs Nifty Z-Score]],Table2[6M Return vs Nifty Z-Score])</f>
        <v>689</v>
      </c>
      <c r="AU719">
        <f>_xlfn.RANK.AVG(Table2[[#This Row],[Sharpe Ratio Z-Score]],Table2[Sharpe Ratio Z-Score])</f>
        <v>674</v>
      </c>
      <c r="AV719">
        <f>(Table2[[#This Row],[Rank 1Y]]+Table2[[#This Row],[Rank 6M]]+Table2[[#This Row],[Rank Sharpe]])/3</f>
        <v>690.33333333333337</v>
      </c>
    </row>
    <row r="720" spans="1:48" x14ac:dyDescent="0.3">
      <c r="A720" t="s">
        <v>398</v>
      </c>
      <c r="B720" t="s">
        <v>399</v>
      </c>
      <c r="C720" t="s">
        <v>3000</v>
      </c>
      <c r="D720" t="s">
        <v>106</v>
      </c>
      <c r="E720">
        <v>58295.631430244997</v>
      </c>
      <c r="F720">
        <v>495.8</v>
      </c>
      <c r="G720">
        <v>-39.818904565268099</v>
      </c>
      <c r="H720">
        <f>(Table2[[#This Row],[1Y Return vs Nifty]]-AVERAGE(Table2[1Y Return vs Nifty]))/_xlfn.STDEV.P(Table2[1Y Return vs Nifty])</f>
        <v>-1.0043031361802648</v>
      </c>
      <c r="I720">
        <v>-2.0658792129511698</v>
      </c>
      <c r="J720">
        <f>(Table2[[#This Row],[1M Return vs Nifty]]-AVERAGE(Table2[1M Return vs Nifty]))/_xlfn.STDEV.P(Table2[1M Return vs Nifty])</f>
        <v>-0.45720825764538592</v>
      </c>
      <c r="K720">
        <v>-26.972930873196798</v>
      </c>
      <c r="L720">
        <f>(Table2[[#This Row],[6M Return vs Nifty]]-AVERAGE(Table2[6M Return vs Nifty]))/_xlfn.STDEV.P(Table2[6M Return vs Nifty])</f>
        <v>-1.1998094744594809</v>
      </c>
      <c r="M720">
        <v>-2.6370681149860702</v>
      </c>
      <c r="N720">
        <f>(Table2[[#This Row],[1W Return vs Nifty]]-AVERAGE(Table2[1W Return vs Nifty]))/_xlfn.STDEV.P(Table2[1W Return vs Nifty])</f>
        <v>-0.24648322490052774</v>
      </c>
      <c r="O720">
        <v>495.77</v>
      </c>
      <c r="P720">
        <v>504.25471721095101</v>
      </c>
      <c r="Q720">
        <v>537.910104472277</v>
      </c>
      <c r="R720">
        <v>54.126802989147002</v>
      </c>
      <c r="S720">
        <f>(Table2[[#This Row],[Close Price]]-Table2[[#This Row],[20D EMA]])/Table2[[#This Row],[20D EMA]]</f>
        <v>6.0511930935775784E-5</v>
      </c>
      <c r="T720">
        <f>(Table2[[#This Row],[Close Price]]-Table2[[#This Row],[50D EMA]])/Table2[[#This Row],[50D EMA]]</f>
        <v>-1.6766758787531654E-2</v>
      </c>
      <c r="U720">
        <f>(Table2[[#This Row],[Close Price]]-Table2[[#This Row],[200D EMA]])/Table2[[#This Row],[200D EMA]]</f>
        <v>-7.8284650394492214E-2</v>
      </c>
      <c r="V720">
        <v>0.70904670627794397</v>
      </c>
      <c r="W720">
        <v>494.45</v>
      </c>
      <c r="X720">
        <v>502.25</v>
      </c>
      <c r="Y720">
        <v>494.45</v>
      </c>
      <c r="Z720">
        <v>504.95</v>
      </c>
      <c r="AA720">
        <v>439</v>
      </c>
      <c r="AB720">
        <v>515</v>
      </c>
      <c r="AC720">
        <f>(Table2[[#This Row],[Close Price]]/Table2[[#This Row],[Day Low]])-1</f>
        <v>2.730306401051763E-3</v>
      </c>
      <c r="AD720">
        <f>(Table2[[#This Row],[Day High]]/Table2[[#This Row],[Close Price]])-1</f>
        <v>1.300927793465112E-2</v>
      </c>
      <c r="AE720">
        <f>(Table2[[#This Row],[Close Price]]/Table2[[#This Row],[Current Week Low]])-1</f>
        <v>2.730306401051763E-3</v>
      </c>
      <c r="AF720">
        <f>(Table2[[#This Row],[Current Week High]]/Table2[[#This Row],[Close Price]])-1</f>
        <v>1.8455022186365522E-2</v>
      </c>
      <c r="AG720">
        <f>(Table2[[#This Row],[Close Price]]/Table2[[#This Row],[Current Month Low]])-1</f>
        <v>0.12938496583143499</v>
      </c>
      <c r="AH720">
        <f>(Table2[[#This Row],[Current Month High]]/Table2[[#This Row],[Close Price]])-1</f>
        <v>3.8725292456635696E-2</v>
      </c>
      <c r="AI720">
        <v>37.1016538926986</v>
      </c>
      <c r="AJ720">
        <v>12.9384965831435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-0.16</v>
      </c>
      <c r="AM720" t="s">
        <v>3034</v>
      </c>
      <c r="AN720">
        <v>2.75</v>
      </c>
      <c r="AO720" t="s">
        <v>3033</v>
      </c>
      <c r="AP720">
        <v>-0.120247474266179</v>
      </c>
      <c r="AQ720">
        <f>(Table2[[#This Row],[Sharpe Ratio]]-AVERAGE(Table2[Sharpe Ratio]))/_xlfn.STDEV.P(Table2[Sharpe Ratio])</f>
        <v>-2.0086330380967823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0">
        <f>_xlfn.RANK.AVG(Table2[[#This Row],[1Y Return vs Nifty Z-Score]],Table2[1Y Return vs Nifty Z-Score])</f>
        <v>691</v>
      </c>
      <c r="AT720">
        <f>_xlfn.RANK.AVG(Table2[[#This Row],[6M Return vs Nifty Z-Score]],Table2[6M Return vs Nifty Z-Score])</f>
        <v>680</v>
      </c>
      <c r="AU720">
        <f>_xlfn.RANK.AVG(Table2[[#This Row],[Sharpe Ratio Z-Score]],Table2[Sharpe Ratio Z-Score])</f>
        <v>716</v>
      </c>
      <c r="AV720">
        <f>(Table2[[#This Row],[Rank 1Y]]+Table2[[#This Row],[Rank 6M]]+Table2[[#This Row],[Rank Sharpe]])/3</f>
        <v>695.66666666666663</v>
      </c>
    </row>
    <row r="721" spans="1:48" x14ac:dyDescent="0.3">
      <c r="A721" t="s">
        <v>715</v>
      </c>
      <c r="B721" t="s">
        <v>716</v>
      </c>
      <c r="C721" t="s">
        <v>3000</v>
      </c>
      <c r="D721" t="s">
        <v>106</v>
      </c>
      <c r="E721">
        <v>22218.312756300002</v>
      </c>
      <c r="F721">
        <v>269.95</v>
      </c>
      <c r="G721">
        <v>-39.644848385815799</v>
      </c>
      <c r="H721">
        <f>(Table2[[#This Row],[1Y Return vs Nifty]]-AVERAGE(Table2[1Y Return vs Nifty]))/_xlfn.STDEV.P(Table2[1Y Return vs Nifty])</f>
        <v>-1.0022388097265067</v>
      </c>
      <c r="I721">
        <v>-3.6061570087646899</v>
      </c>
      <c r="J721">
        <f>(Table2[[#This Row],[1M Return vs Nifty]]-AVERAGE(Table2[1M Return vs Nifty]))/_xlfn.STDEV.P(Table2[1M Return vs Nifty])</f>
        <v>-0.60576357591164398</v>
      </c>
      <c r="K721">
        <v>-28.323654620914599</v>
      </c>
      <c r="L721">
        <f>(Table2[[#This Row],[6M Return vs Nifty]]-AVERAGE(Table2[6M Return vs Nifty]))/_xlfn.STDEV.P(Table2[6M Return vs Nifty])</f>
        <v>-1.2407785683858616</v>
      </c>
      <c r="M721">
        <v>-4.0529940215186899</v>
      </c>
      <c r="N721">
        <f>(Table2[[#This Row],[1W Return vs Nifty]]-AVERAGE(Table2[1W Return vs Nifty]))/_xlfn.STDEV.P(Table2[1W Return vs Nifty])</f>
        <v>-0.55834691554958871</v>
      </c>
      <c r="O721">
        <v>276.86</v>
      </c>
      <c r="P721">
        <v>278.423415599848</v>
      </c>
      <c r="Q721">
        <v>294.81436329474502</v>
      </c>
      <c r="R721">
        <v>44.177130034936297</v>
      </c>
      <c r="S721">
        <f>(Table2[[#This Row],[Close Price]]-Table2[[#This Row],[20D EMA]])/Table2[[#This Row],[20D EMA]]</f>
        <v>-2.4958462760962308E-2</v>
      </c>
      <c r="T721">
        <f>(Table2[[#This Row],[Close Price]]-Table2[[#This Row],[50D EMA]])/Table2[[#This Row],[50D EMA]]</f>
        <v>-3.0433559553863315E-2</v>
      </c>
      <c r="U721">
        <f>(Table2[[#This Row],[Close Price]]-Table2[[#This Row],[200D EMA]])/Table2[[#This Row],[200D EMA]]</f>
        <v>-8.4339049891834869E-2</v>
      </c>
      <c r="V721">
        <v>1.36781611046578</v>
      </c>
      <c r="W721">
        <v>269.5</v>
      </c>
      <c r="X721">
        <v>283.85000000000002</v>
      </c>
      <c r="Y721">
        <v>269.5</v>
      </c>
      <c r="Z721">
        <v>283.85000000000002</v>
      </c>
      <c r="AA721">
        <v>251.85</v>
      </c>
      <c r="AB721">
        <v>289.64999999999998</v>
      </c>
      <c r="AC721">
        <f>(Table2[[#This Row],[Close Price]]/Table2[[#This Row],[Day Low]])-1</f>
        <v>1.6697588126159957E-3</v>
      </c>
      <c r="AD721">
        <f>(Table2[[#This Row],[Day High]]/Table2[[#This Row],[Close Price]])-1</f>
        <v>5.149101685497337E-2</v>
      </c>
      <c r="AE721">
        <f>(Table2[[#This Row],[Close Price]]/Table2[[#This Row],[Current Week Low]])-1</f>
        <v>1.6697588126159957E-3</v>
      </c>
      <c r="AF721">
        <f>(Table2[[#This Row],[Current Week High]]/Table2[[#This Row],[Close Price]])-1</f>
        <v>5.149101685497337E-2</v>
      </c>
      <c r="AG721">
        <f>(Table2[[#This Row],[Close Price]]/Table2[[#This Row],[Current Month Low]])-1</f>
        <v>7.1868175501290432E-2</v>
      </c>
      <c r="AH721">
        <f>(Table2[[#This Row],[Current Month High]]/Table2[[#This Row],[Close Price]])-1</f>
        <v>7.2976477125393568E-2</v>
      </c>
      <c r="AI721">
        <v>32.357844045193502</v>
      </c>
      <c r="AJ721">
        <v>7.1868175501290397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-0.1</v>
      </c>
      <c r="AM721" t="s">
        <v>3034</v>
      </c>
      <c r="AN721">
        <v>-2.9</v>
      </c>
      <c r="AO721" t="s">
        <v>3034</v>
      </c>
      <c r="AP721">
        <v>-0.123284775406239</v>
      </c>
      <c r="AQ721">
        <f>(Table2[[#This Row],[Sharpe Ratio]]-AVERAGE(Table2[Sharpe Ratio]))/_xlfn.STDEV.P(Table2[Sharpe Ratio])</f>
        <v>-2.0430187941600657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1">
        <f>_xlfn.RANK.AVG(Table2[[#This Row],[1Y Return vs Nifty Z-Score]],Table2[1Y Return vs Nifty Z-Score])</f>
        <v>689</v>
      </c>
      <c r="AT721">
        <f>_xlfn.RANK.AVG(Table2[[#This Row],[6M Return vs Nifty Z-Score]],Table2[6M Return vs Nifty Z-Score])</f>
        <v>686</v>
      </c>
      <c r="AU721">
        <f>_xlfn.RANK.AVG(Table2[[#This Row],[Sharpe Ratio Z-Score]],Table2[Sharpe Ratio Z-Score])</f>
        <v>719</v>
      </c>
      <c r="AV721">
        <f>(Table2[[#This Row],[Rank 1Y]]+Table2[[#This Row],[Rank 6M]]+Table2[[#This Row],[Rank Sharpe]])/3</f>
        <v>698</v>
      </c>
    </row>
    <row r="722" spans="1:48" x14ac:dyDescent="0.3">
      <c r="A722" t="s">
        <v>2463</v>
      </c>
      <c r="B722" t="s">
        <v>2464</v>
      </c>
      <c r="C722" t="s">
        <v>3002</v>
      </c>
      <c r="D722" t="s">
        <v>533</v>
      </c>
      <c r="E722">
        <v>1789.5332020020001</v>
      </c>
      <c r="F722">
        <v>106.9</v>
      </c>
      <c r="G722">
        <v>-63.573561610225397</v>
      </c>
      <c r="H722">
        <f>(Table2[[#This Row],[1Y Return vs Nifty]]-AVERAGE(Table2[1Y Return vs Nifty]))/_xlfn.STDEV.P(Table2[1Y Return vs Nifty])</f>
        <v>-1.286036120853153</v>
      </c>
      <c r="I722">
        <v>3.9680735200029802</v>
      </c>
      <c r="J722">
        <f>(Table2[[#This Row],[1M Return vs Nifty]]-AVERAGE(Table2[1M Return vs Nifty]))/_xlfn.STDEV.P(Table2[1M Return vs Nifty])</f>
        <v>0.12474895233577053</v>
      </c>
      <c r="K722">
        <v>-31.841794799044699</v>
      </c>
      <c r="L722">
        <f>(Table2[[#This Row],[6M Return vs Nifty]]-AVERAGE(Table2[6M Return vs Nifty]))/_xlfn.STDEV.P(Table2[6M Return vs Nifty])</f>
        <v>-1.3474880385106878</v>
      </c>
      <c r="M722">
        <v>-3.64311228829003</v>
      </c>
      <c r="N722">
        <f>(Table2[[#This Row],[1W Return vs Nifty]]-AVERAGE(Table2[1W Return vs Nifty]))/_xlfn.STDEV.P(Table2[1W Return vs Nifty])</f>
        <v>-0.46806872410993017</v>
      </c>
      <c r="O722">
        <v>104.38</v>
      </c>
      <c r="P722">
        <v>103.78099358134</v>
      </c>
      <c r="Q722">
        <v>120.30899566408399</v>
      </c>
      <c r="R722">
        <v>54.860250814148401</v>
      </c>
      <c r="S722">
        <f>(Table2[[#This Row],[Close Price]]-Table2[[#This Row],[20D EMA]])/Table2[[#This Row],[20D EMA]]</f>
        <v>2.414255604521949E-2</v>
      </c>
      <c r="T722">
        <f>(Table2[[#This Row],[Close Price]]-Table2[[#This Row],[50D EMA]])/Table2[[#This Row],[50D EMA]]</f>
        <v>3.0053734417327928E-2</v>
      </c>
      <c r="U722">
        <f>(Table2[[#This Row],[Close Price]]-Table2[[#This Row],[200D EMA]])/Table2[[#This Row],[200D EMA]]</f>
        <v>-0.11145463886610263</v>
      </c>
      <c r="V722">
        <v>1.3478802066654501</v>
      </c>
      <c r="W722">
        <v>106.31</v>
      </c>
      <c r="X722">
        <v>108.43</v>
      </c>
      <c r="Y722">
        <v>106</v>
      </c>
      <c r="Z722">
        <v>109.99</v>
      </c>
      <c r="AA722">
        <v>79.95</v>
      </c>
      <c r="AB722">
        <v>113.5</v>
      </c>
      <c r="AC722">
        <f>(Table2[[#This Row],[Close Price]]/Table2[[#This Row],[Day Low]])-1</f>
        <v>5.5498071677171357E-3</v>
      </c>
      <c r="AD722">
        <f>(Table2[[#This Row],[Day High]]/Table2[[#This Row],[Close Price]])-1</f>
        <v>1.4312441534144016E-2</v>
      </c>
      <c r="AE722">
        <f>(Table2[[#This Row],[Close Price]]/Table2[[#This Row],[Current Week Low]])-1</f>
        <v>8.4905660377359027E-3</v>
      </c>
      <c r="AF722">
        <f>(Table2[[#This Row],[Current Week High]]/Table2[[#This Row],[Close Price]])-1</f>
        <v>2.890551917680062E-2</v>
      </c>
      <c r="AG722">
        <f>(Table2[[#This Row],[Close Price]]/Table2[[#This Row],[Current Month Low]])-1</f>
        <v>0.33708567854909322</v>
      </c>
      <c r="AH722">
        <f>(Table2[[#This Row],[Current Month High]]/Table2[[#This Row],[Close Price]])-1</f>
        <v>6.1739943872778147E-2</v>
      </c>
      <c r="AI722">
        <v>74.321796071094397</v>
      </c>
      <c r="AJ722">
        <v>33.708567854909298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0.02</v>
      </c>
      <c r="AM722" t="s">
        <v>3033</v>
      </c>
      <c r="AN722">
        <v>10.32</v>
      </c>
      <c r="AO722" t="s">
        <v>3033</v>
      </c>
      <c r="AP722">
        <v>-8.4814749817342994E-2</v>
      </c>
      <c r="AQ722">
        <f>(Table2[[#This Row],[Sharpe Ratio]]-AVERAGE(Table2[Sharpe Ratio]))/_xlfn.STDEV.P(Table2[Sharpe Ratio])</f>
        <v>-1.607493683330292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2">
        <f>_xlfn.RANK.AVG(Table2[[#This Row],[1Y Return vs Nifty Z-Score]],Table2[1Y Return vs Nifty Z-Score])</f>
        <v>720</v>
      </c>
      <c r="AT722">
        <f>_xlfn.RANK.AVG(Table2[[#This Row],[6M Return vs Nifty Z-Score]],Table2[6M Return vs Nifty Z-Score])</f>
        <v>701</v>
      </c>
      <c r="AU722">
        <f>_xlfn.RANK.AVG(Table2[[#This Row],[Sharpe Ratio Z-Score]],Table2[Sharpe Ratio Z-Score])</f>
        <v>685</v>
      </c>
      <c r="AV722">
        <f>(Table2[[#This Row],[Rank 1Y]]+Table2[[#This Row],[Rank 6M]]+Table2[[#This Row],[Rank Sharpe]])/3</f>
        <v>702</v>
      </c>
    </row>
    <row r="723" spans="1:48" x14ac:dyDescent="0.3">
      <c r="A723" t="s">
        <v>1154</v>
      </c>
      <c r="B723" t="s">
        <v>1155</v>
      </c>
      <c r="C723" t="s">
        <v>3000</v>
      </c>
      <c r="D723" t="s">
        <v>1156</v>
      </c>
      <c r="E723">
        <v>9978.9593905050006</v>
      </c>
      <c r="F723">
        <v>920.95</v>
      </c>
      <c r="G723">
        <v>-49.475135223983102</v>
      </c>
      <c r="H723">
        <f>(Table2[[#This Row],[1Y Return vs Nifty]]-AVERAGE(Table2[1Y Return vs Nifty]))/_xlfn.STDEV.P(Table2[1Y Return vs Nifty])</f>
        <v>-1.1188271505249443</v>
      </c>
      <c r="I723">
        <v>-3.01459308668078</v>
      </c>
      <c r="J723">
        <f>(Table2[[#This Row],[1M Return vs Nifty]]-AVERAGE(Table2[1M Return vs Nifty]))/_xlfn.STDEV.P(Table2[1M Return vs Nifty])</f>
        <v>-0.54870895436294087</v>
      </c>
      <c r="K723">
        <v>-35.516755731775604</v>
      </c>
      <c r="L723">
        <f>(Table2[[#This Row],[6M Return vs Nifty]]-AVERAGE(Table2[6M Return vs Nifty]))/_xlfn.STDEV.P(Table2[6M Return vs Nifty])</f>
        <v>-1.4589540728372623</v>
      </c>
      <c r="M723">
        <v>-3.8301663109204198</v>
      </c>
      <c r="N723">
        <f>(Table2[[#This Row],[1W Return vs Nifty]]-AVERAGE(Table2[1W Return vs Nifty]))/_xlfn.STDEV.P(Table2[1W Return vs Nifty])</f>
        <v>-0.50926816652363704</v>
      </c>
      <c r="O723">
        <v>923.88</v>
      </c>
      <c r="P723">
        <v>932.00301415010097</v>
      </c>
      <c r="Q723">
        <v>1033.1204903303501</v>
      </c>
      <c r="R723">
        <v>43.201973321244502</v>
      </c>
      <c r="S723">
        <f>(Table2[[#This Row],[Close Price]]-Table2[[#This Row],[20D EMA]])/Table2[[#This Row],[20D EMA]]</f>
        <v>-3.1714075421049813E-3</v>
      </c>
      <c r="T723">
        <f>(Table2[[#This Row],[Close Price]]-Table2[[#This Row],[50D EMA]])/Table2[[#This Row],[50D EMA]]</f>
        <v>-1.1859418888446653E-2</v>
      </c>
      <c r="U723">
        <f>(Table2[[#This Row],[Close Price]]-Table2[[#This Row],[200D EMA]])/Table2[[#This Row],[200D EMA]]</f>
        <v>-0.10857445126703708</v>
      </c>
      <c r="V723">
        <v>0.81532382479596099</v>
      </c>
      <c r="W723">
        <v>913.15</v>
      </c>
      <c r="X723">
        <v>928</v>
      </c>
      <c r="Y723">
        <v>913.15</v>
      </c>
      <c r="Z723">
        <v>953</v>
      </c>
      <c r="AA723">
        <v>854</v>
      </c>
      <c r="AB723">
        <v>975</v>
      </c>
      <c r="AC723">
        <f>(Table2[[#This Row],[Close Price]]/Table2[[#This Row],[Day Low]])-1</f>
        <v>8.5418605924547641E-3</v>
      </c>
      <c r="AD723">
        <f>(Table2[[#This Row],[Day High]]/Table2[[#This Row],[Close Price]])-1</f>
        <v>7.6551387154568662E-3</v>
      </c>
      <c r="AE723">
        <f>(Table2[[#This Row],[Close Price]]/Table2[[#This Row],[Current Week Low]])-1</f>
        <v>8.5418605924547641E-3</v>
      </c>
      <c r="AF723">
        <f>(Table2[[#This Row],[Current Week High]]/Table2[[#This Row],[Close Price]])-1</f>
        <v>3.480102068516211E-2</v>
      </c>
      <c r="AG723">
        <f>(Table2[[#This Row],[Close Price]]/Table2[[#This Row],[Current Month Low]])-1</f>
        <v>7.8395784543325631E-2</v>
      </c>
      <c r="AH723">
        <f>(Table2[[#This Row],[Current Month High]]/Table2[[#This Row],[Close Price]])-1</f>
        <v>5.8689396818502493E-2</v>
      </c>
      <c r="AI723">
        <v>48.754004017590503</v>
      </c>
      <c r="AJ723">
        <v>7.8395784543325604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-0.08</v>
      </c>
      <c r="AM723" t="s">
        <v>3034</v>
      </c>
      <c r="AN723">
        <v>0.87</v>
      </c>
      <c r="AO723" t="s">
        <v>3033</v>
      </c>
      <c r="AP723">
        <v>-8.1435893192501996E-2</v>
      </c>
      <c r="AQ723">
        <f>(Table2[[#This Row],[Sharpe Ratio]]-AVERAGE(Table2[Sharpe Ratio]))/_xlfn.STDEV.P(Table2[Sharpe Ratio])</f>
        <v>-1.5692411247867242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3">
        <f>_xlfn.RANK.AVG(Table2[[#This Row],[1Y Return vs Nifty Z-Score]],Table2[1Y Return vs Nifty Z-Score])</f>
        <v>713</v>
      </c>
      <c r="AT723">
        <f>_xlfn.RANK.AVG(Table2[[#This Row],[6M Return vs Nifty Z-Score]],Table2[6M Return vs Nifty Z-Score])</f>
        <v>713</v>
      </c>
      <c r="AU723">
        <f>_xlfn.RANK.AVG(Table2[[#This Row],[Sharpe Ratio Z-Score]],Table2[Sharpe Ratio Z-Score])</f>
        <v>681</v>
      </c>
      <c r="AV723">
        <f>(Table2[[#This Row],[Rank 1Y]]+Table2[[#This Row],[Rank 6M]]+Table2[[#This Row],[Rank Sharpe]])/3</f>
        <v>702.33333333333337</v>
      </c>
    </row>
    <row r="724" spans="1:48" x14ac:dyDescent="0.3">
      <c r="A724" t="s">
        <v>1275</v>
      </c>
      <c r="B724" t="s">
        <v>1276</v>
      </c>
      <c r="C724" t="s">
        <v>3000</v>
      </c>
      <c r="D724" t="s">
        <v>92</v>
      </c>
      <c r="E724">
        <v>8453.2926261699995</v>
      </c>
      <c r="F724">
        <v>285.89999999999998</v>
      </c>
      <c r="G724">
        <v>-75.486326532357396</v>
      </c>
      <c r="H724">
        <f>(Table2[[#This Row],[1Y Return vs Nifty]]-AVERAGE(Table2[1Y Return vs Nifty]))/_xlfn.STDEV.P(Table2[1Y Return vs Nifty])</f>
        <v>-1.4273228929950057</v>
      </c>
      <c r="I724">
        <v>-9.8091760352436097</v>
      </c>
      <c r="J724">
        <f>(Table2[[#This Row],[1M Return vs Nifty]]-AVERAGE(Table2[1M Return vs Nifty]))/_xlfn.STDEV.P(Table2[1M Return vs Nifty])</f>
        <v>-1.204026738696206</v>
      </c>
      <c r="K724">
        <v>-32.124672802113402</v>
      </c>
      <c r="L724">
        <f>(Table2[[#This Row],[6M Return vs Nifty]]-AVERAGE(Table2[6M Return vs Nifty]))/_xlfn.STDEV.P(Table2[6M Return vs Nifty])</f>
        <v>-1.3560680723606959</v>
      </c>
      <c r="M724">
        <v>-2.4002205313795701</v>
      </c>
      <c r="N724">
        <f>(Table2[[#This Row],[1W Return vs Nifty]]-AVERAGE(Table2[1W Return vs Nifty]))/_xlfn.STDEV.P(Table2[1W Return vs Nifty])</f>
        <v>-0.19431653933876916</v>
      </c>
      <c r="O724">
        <v>288.39</v>
      </c>
      <c r="P724">
        <v>295.09647624209498</v>
      </c>
      <c r="Q724">
        <v>364.46886118977801</v>
      </c>
      <c r="R724">
        <v>46.393342348670402</v>
      </c>
      <c r="S724">
        <f>(Table2[[#This Row],[Close Price]]-Table2[[#This Row],[20D EMA]])/Table2[[#This Row],[20D EMA]]</f>
        <v>-8.6341412670342572E-3</v>
      </c>
      <c r="T724">
        <f>(Table2[[#This Row],[Close Price]]-Table2[[#This Row],[50D EMA]])/Table2[[#This Row],[50D EMA]]</f>
        <v>-3.1164303820931705E-2</v>
      </c>
      <c r="U724">
        <f>(Table2[[#This Row],[Close Price]]-Table2[[#This Row],[200D EMA]])/Table2[[#This Row],[200D EMA]]</f>
        <v>-0.21557084721393366</v>
      </c>
      <c r="V724">
        <v>0.60978143417316</v>
      </c>
      <c r="W724">
        <v>284</v>
      </c>
      <c r="X724">
        <v>288.10000000000002</v>
      </c>
      <c r="Y724">
        <v>284</v>
      </c>
      <c r="Z724">
        <v>289.35000000000002</v>
      </c>
      <c r="AA724">
        <v>262.39999999999998</v>
      </c>
      <c r="AB724">
        <v>303.95</v>
      </c>
      <c r="AC724">
        <f>(Table2[[#This Row],[Close Price]]/Table2[[#This Row],[Day Low]])-1</f>
        <v>6.6901408450703581E-3</v>
      </c>
      <c r="AD724">
        <f>(Table2[[#This Row],[Day High]]/Table2[[#This Row],[Close Price]])-1</f>
        <v>7.694998251136953E-3</v>
      </c>
      <c r="AE724">
        <f>(Table2[[#This Row],[Close Price]]/Table2[[#This Row],[Current Week Low]])-1</f>
        <v>6.6901408450703581E-3</v>
      </c>
      <c r="AF724">
        <f>(Table2[[#This Row],[Current Week High]]/Table2[[#This Row],[Close Price]])-1</f>
        <v>1.2067156348373631E-2</v>
      </c>
      <c r="AG724">
        <f>(Table2[[#This Row],[Close Price]]/Table2[[#This Row],[Current Month Low]])-1</f>
        <v>8.9557926829268331E-2</v>
      </c>
      <c r="AH724">
        <f>(Table2[[#This Row],[Current Month High]]/Table2[[#This Row],[Close Price]])-1</f>
        <v>6.3133962924099452E-2</v>
      </c>
      <c r="AI724">
        <v>99.300454704442103</v>
      </c>
      <c r="AJ724">
        <v>9.5402298850574692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-0.15</v>
      </c>
      <c r="AM724" t="s">
        <v>3034</v>
      </c>
      <c r="AN724">
        <v>2.27</v>
      </c>
      <c r="AO724" t="s">
        <v>3033</v>
      </c>
      <c r="AP724">
        <v>-9.6829879213652006E-2</v>
      </c>
      <c r="AQ724">
        <f>(Table2[[#This Row],[Sharpe Ratio]]-AVERAGE(Table2[Sharpe Ratio]))/_xlfn.STDEV.P(Table2[Sharpe Ratio])</f>
        <v>-1.743518821911743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4">
        <f>_xlfn.RANK.AVG(Table2[[#This Row],[1Y Return vs Nifty Z-Score]],Table2[1Y Return vs Nifty Z-Score])</f>
        <v>724</v>
      </c>
      <c r="AT724">
        <f>_xlfn.RANK.AVG(Table2[[#This Row],[6M Return vs Nifty Z-Score]],Table2[6M Return vs Nifty Z-Score])</f>
        <v>704</v>
      </c>
      <c r="AU724">
        <f>_xlfn.RANK.AVG(Table2[[#This Row],[Sharpe Ratio Z-Score]],Table2[Sharpe Ratio Z-Score])</f>
        <v>700</v>
      </c>
      <c r="AV724">
        <f>(Table2[[#This Row],[Rank 1Y]]+Table2[[#This Row],[Rank 6M]]+Table2[[#This Row],[Rank Sharpe]])/3</f>
        <v>709.33333333333337</v>
      </c>
    </row>
    <row r="725" spans="1:48" x14ac:dyDescent="0.3">
      <c r="A725" t="s">
        <v>1096</v>
      </c>
      <c r="B725" t="s">
        <v>1097</v>
      </c>
      <c r="C725" t="s">
        <v>3002</v>
      </c>
      <c r="D725" t="s">
        <v>533</v>
      </c>
      <c r="E725">
        <v>10843.10230108</v>
      </c>
      <c r="F725">
        <v>2081.6999999999998</v>
      </c>
      <c r="G725">
        <v>-49.0465884791682</v>
      </c>
      <c r="H725">
        <f>(Table2[[#This Row],[1Y Return vs Nifty]]-AVERAGE(Table2[1Y Return vs Nifty]))/_xlfn.STDEV.P(Table2[1Y Return vs Nifty])</f>
        <v>-1.1137445364817251</v>
      </c>
      <c r="I725">
        <v>3.67588770243646</v>
      </c>
      <c r="J725">
        <f>(Table2[[#This Row],[1M Return vs Nifty]]-AVERAGE(Table2[1M Return vs Nifty]))/_xlfn.STDEV.P(Table2[1M Return vs Nifty])</f>
        <v>9.6568479151350028E-2</v>
      </c>
      <c r="K725">
        <v>-30.349704531088602</v>
      </c>
      <c r="L725">
        <f>(Table2[[#This Row],[6M Return vs Nifty]]-AVERAGE(Table2[6M Return vs Nifty]))/_xlfn.STDEV.P(Table2[6M Return vs Nifty])</f>
        <v>-1.3022311261051591</v>
      </c>
      <c r="M725">
        <v>4.6808984696281897</v>
      </c>
      <c r="N725">
        <f>(Table2[[#This Row],[1W Return vs Nifty]]-AVERAGE(Table2[1W Return vs Nifty]))/_xlfn.STDEV.P(Table2[1W Return vs Nifty])</f>
        <v>1.3653299756313244</v>
      </c>
      <c r="O725">
        <v>2029.82</v>
      </c>
      <c r="P725">
        <v>2023.29867477587</v>
      </c>
      <c r="Q725">
        <v>2177.8901967481502</v>
      </c>
      <c r="R725">
        <v>77.559965423179904</v>
      </c>
      <c r="S725">
        <f>(Table2[[#This Row],[Close Price]]-Table2[[#This Row],[20D EMA]])/Table2[[#This Row],[20D EMA]]</f>
        <v>2.555891655417716E-2</v>
      </c>
      <c r="T725">
        <f>(Table2[[#This Row],[Close Price]]-Table2[[#This Row],[50D EMA]])/Table2[[#This Row],[50D EMA]]</f>
        <v>2.8864411345793598E-2</v>
      </c>
      <c r="U725">
        <f>(Table2[[#This Row],[Close Price]]-Table2[[#This Row],[200D EMA]])/Table2[[#This Row],[200D EMA]]</f>
        <v>-4.4166687967912156E-2</v>
      </c>
      <c r="V725">
        <v>1.0821333855340201</v>
      </c>
      <c r="W725">
        <v>2058.0500000000002</v>
      </c>
      <c r="X725">
        <v>2139.5500000000002</v>
      </c>
      <c r="Y725">
        <v>2058.0500000000002</v>
      </c>
      <c r="Z725">
        <v>2150</v>
      </c>
      <c r="AA725">
        <v>1815</v>
      </c>
      <c r="AB725">
        <v>2161</v>
      </c>
      <c r="AC725">
        <f>(Table2[[#This Row],[Close Price]]/Table2[[#This Row],[Day Low]])-1</f>
        <v>1.1491460362964778E-2</v>
      </c>
      <c r="AD725">
        <f>(Table2[[#This Row],[Day High]]/Table2[[#This Row],[Close Price]])-1</f>
        <v>2.778978719315961E-2</v>
      </c>
      <c r="AE725">
        <f>(Table2[[#This Row],[Close Price]]/Table2[[#This Row],[Current Week Low]])-1</f>
        <v>1.1491460362964778E-2</v>
      </c>
      <c r="AF725">
        <f>(Table2[[#This Row],[Current Week High]]/Table2[[#This Row],[Close Price]])-1</f>
        <v>3.2809722822693121E-2</v>
      </c>
      <c r="AG725">
        <f>(Table2[[#This Row],[Close Price]]/Table2[[#This Row],[Current Month Low]])-1</f>
        <v>0.1469421487603304</v>
      </c>
      <c r="AH725">
        <f>(Table2[[#This Row],[Current Month High]]/Table2[[#This Row],[Close Price]])-1</f>
        <v>3.8093865590623111E-2</v>
      </c>
      <c r="AI725">
        <v>32.151606859777999</v>
      </c>
      <c r="AJ725">
        <v>15.1382743362831</v>
      </c>
      <c r="AK725" t="str">
        <f>IF(AND(Table2[[#This Row],[20D EMA]]&gt;Table2[[#This Row],[50D EMA]],Table2[[#This Row],[50D EMA]]&gt;Table2[[#This Row],[200D EMA]]),"Uptrend","Downtrend/NoTrend")</f>
        <v>Downtrend/NoTrend</v>
      </c>
      <c r="AL725">
        <v>-0.09</v>
      </c>
      <c r="AM725" t="s">
        <v>3034</v>
      </c>
      <c r="AN725">
        <v>5.78</v>
      </c>
      <c r="AO725" t="s">
        <v>3033</v>
      </c>
      <c r="AP725">
        <v>-0.136631111475496</v>
      </c>
      <c r="AQ725">
        <f>(Table2[[#This Row],[Sharpe Ratio]]-AVERAGE(Table2[Sharpe Ratio]))/_xlfn.STDEV.P(Table2[Sharpe Ratio])</f>
        <v>-2.1941147294175751</v>
      </c>
      <c r="AR7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5">
        <f>_xlfn.RANK.AVG(Table2[[#This Row],[1Y Return vs Nifty Z-Score]],Table2[1Y Return vs Nifty Z-Score])</f>
        <v>712</v>
      </c>
      <c r="AT725">
        <f>_xlfn.RANK.AVG(Table2[[#This Row],[6M Return vs Nifty Z-Score]],Table2[6M Return vs Nifty Z-Score])</f>
        <v>697</v>
      </c>
      <c r="AU725">
        <f>_xlfn.RANK.AVG(Table2[[#This Row],[Sharpe Ratio Z-Score]],Table2[Sharpe Ratio Z-Score])</f>
        <v>722</v>
      </c>
      <c r="AV725">
        <f>(Table2[[#This Row],[Rank 1Y]]+Table2[[#This Row],[Rank 6M]]+Table2[[#This Row],[Rank Sharpe]])/3</f>
        <v>710.33333333333337</v>
      </c>
    </row>
    <row r="726" spans="1:48" x14ac:dyDescent="0.3">
      <c r="A726" t="s">
        <v>657</v>
      </c>
      <c r="B726" t="s">
        <v>658</v>
      </c>
      <c r="C726" t="s">
        <v>2988</v>
      </c>
      <c r="D726" t="s">
        <v>659</v>
      </c>
      <c r="E726">
        <v>26253.778490879999</v>
      </c>
      <c r="F726">
        <v>409.35</v>
      </c>
      <c r="G726">
        <v>-78.858115962927201</v>
      </c>
      <c r="H726">
        <f>(Table2[[#This Row],[1Y Return vs Nifty]]-AVERAGE(Table2[1Y Return vs Nifty]))/_xlfn.STDEV.P(Table2[1Y Return vs Nifty])</f>
        <v>-1.4673127062836209</v>
      </c>
      <c r="I726">
        <v>15.1800722779679</v>
      </c>
      <c r="J726">
        <f>(Table2[[#This Row],[1M Return vs Nifty]]-AVERAGE(Table2[1M Return vs Nifty]))/_xlfn.STDEV.P(Table2[1M Return vs Nifty])</f>
        <v>1.2061136570776558</v>
      </c>
      <c r="K726">
        <v>-46.530275577984</v>
      </c>
      <c r="L726">
        <f>(Table2[[#This Row],[6M Return vs Nifty]]-AVERAGE(Table2[6M Return vs Nifty]))/_xlfn.STDEV.P(Table2[6M Return vs Nifty])</f>
        <v>-1.7930075236644547</v>
      </c>
      <c r="M726">
        <v>-3.6571643656272399</v>
      </c>
      <c r="N726">
        <f>(Table2[[#This Row],[1W Return vs Nifty]]-AVERAGE(Table2[1W Return vs Nifty]))/_xlfn.STDEV.P(Table2[1W Return vs Nifty])</f>
        <v>-0.4711637537858826</v>
      </c>
      <c r="O726">
        <v>394.76</v>
      </c>
      <c r="P726">
        <v>390.14594177916598</v>
      </c>
      <c r="Q726">
        <v>530.61828436934104</v>
      </c>
      <c r="R726">
        <v>62.516140445030302</v>
      </c>
      <c r="S726">
        <f>(Table2[[#This Row],[Close Price]]-Table2[[#This Row],[20D EMA]])/Table2[[#This Row],[20D EMA]]</f>
        <v>3.6959165062316425E-2</v>
      </c>
      <c r="T726">
        <f>(Table2[[#This Row],[Close Price]]-Table2[[#This Row],[50D EMA]])/Table2[[#This Row],[50D EMA]]</f>
        <v>4.9222755293207951E-2</v>
      </c>
      <c r="U726">
        <f>(Table2[[#This Row],[Close Price]]-Table2[[#This Row],[200D EMA]])/Table2[[#This Row],[200D EMA]]</f>
        <v>-0.22854147311088752</v>
      </c>
      <c r="V726">
        <v>1.4828309356193801</v>
      </c>
      <c r="W726">
        <v>406.55</v>
      </c>
      <c r="X726">
        <v>414.7</v>
      </c>
      <c r="Y726">
        <v>406.05</v>
      </c>
      <c r="Z726">
        <v>424.4</v>
      </c>
      <c r="AA726">
        <v>339.55</v>
      </c>
      <c r="AB726">
        <v>442</v>
      </c>
      <c r="AC726">
        <f>(Table2[[#This Row],[Close Price]]/Table2[[#This Row],[Day Low]])-1</f>
        <v>6.8872217439430727E-3</v>
      </c>
      <c r="AD726">
        <f>(Table2[[#This Row],[Day High]]/Table2[[#This Row],[Close Price]])-1</f>
        <v>1.3069500427506986E-2</v>
      </c>
      <c r="AE726">
        <f>(Table2[[#This Row],[Close Price]]/Table2[[#This Row],[Current Week Low]])-1</f>
        <v>8.1270779460658193E-3</v>
      </c>
      <c r="AF726">
        <f>(Table2[[#This Row],[Current Week High]]/Table2[[#This Row],[Close Price]])-1</f>
        <v>3.6765604006351316E-2</v>
      </c>
      <c r="AG726">
        <f>(Table2[[#This Row],[Close Price]]/Table2[[#This Row],[Current Month Low]])-1</f>
        <v>0.20556619054631131</v>
      </c>
      <c r="AH726">
        <f>(Table2[[#This Row],[Current Month High]]/Table2[[#This Row],[Close Price]])-1</f>
        <v>7.9760596066935419E-2</v>
      </c>
      <c r="AI726">
        <v>143.87443508000399</v>
      </c>
      <c r="AJ726">
        <v>32.048387096774199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0</v>
      </c>
      <c r="AM726" t="s">
        <v>3032</v>
      </c>
      <c r="AN726">
        <v>7.36</v>
      </c>
      <c r="AO726" t="s">
        <v>3033</v>
      </c>
      <c r="AP726">
        <v>-0.101804992629909</v>
      </c>
      <c r="AQ726">
        <f>(Table2[[#This Row],[Sharpe Ratio]]-AVERAGE(Table2[Sharpe Ratio]))/_xlfn.STDEV.P(Table2[Sharpe Ratio])</f>
        <v>-1.7998428505245923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6">
        <f>_xlfn.RANK.AVG(Table2[[#This Row],[1Y Return vs Nifty Z-Score]],Table2[1Y Return vs Nifty Z-Score])</f>
        <v>725</v>
      </c>
      <c r="AT726">
        <f>_xlfn.RANK.AVG(Table2[[#This Row],[6M Return vs Nifty Z-Score]],Table2[6M Return vs Nifty Z-Score])</f>
        <v>722</v>
      </c>
      <c r="AU726">
        <f>_xlfn.RANK.AVG(Table2[[#This Row],[Sharpe Ratio Z-Score]],Table2[Sharpe Ratio Z-Score])</f>
        <v>706</v>
      </c>
      <c r="AV726">
        <f>(Table2[[#This Row],[Rank 1Y]]+Table2[[#This Row],[Rank 6M]]+Table2[[#This Row],[Rank Sharpe]])/3</f>
        <v>717.66666666666663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48227-7803-4286-B1D6-4DF38D36C471}">
  <dimension ref="A1:Q1415"/>
  <sheetViews>
    <sheetView workbookViewId="0">
      <selection activeCell="C2" sqref="C2"/>
    </sheetView>
  </sheetViews>
  <sheetFormatPr defaultRowHeight="14.4" x14ac:dyDescent="0.3"/>
  <cols>
    <col min="1" max="1" width="46" bestFit="1" customWidth="1"/>
    <col min="2" max="2" width="13.5546875" bestFit="1" customWidth="1"/>
    <col min="3" max="3" width="30" bestFit="1" customWidth="1"/>
    <col min="4" max="4" width="39.5546875" bestFit="1" customWidth="1"/>
    <col min="5" max="5" width="13" bestFit="1" customWidth="1"/>
    <col min="6" max="6" width="12.33203125" bestFit="1" customWidth="1"/>
    <col min="7" max="7" width="18.33203125" bestFit="1" customWidth="1"/>
    <col min="8" max="10" width="19" bestFit="1" customWidth="1"/>
    <col min="11" max="12" width="12" bestFit="1" customWidth="1"/>
    <col min="13" max="13" width="23.5546875" bestFit="1" customWidth="1"/>
    <col min="14" max="14" width="17" bestFit="1" customWidth="1"/>
    <col min="15" max="15" width="23.33203125" bestFit="1" customWidth="1"/>
    <col min="16" max="16" width="22.88671875" bestFit="1" customWidth="1"/>
    <col min="17" max="17" width="13.88671875" bestFit="1" customWidth="1"/>
  </cols>
  <sheetData>
    <row r="1" spans="1:17" x14ac:dyDescent="0.3">
      <c r="A1" t="s">
        <v>0</v>
      </c>
      <c r="B1" t="s">
        <v>1</v>
      </c>
      <c r="C1" t="s">
        <v>2985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tr">
        <f>IFERROR(VLOOKUP(Table1[[#This Row],[Ticker]],[1]!Table1[[Symbol]:[Industry]],2,FALSE),"-")</f>
        <v>-</v>
      </c>
      <c r="D2" t="s">
        <v>18</v>
      </c>
      <c r="E2">
        <v>1967700.9864646799</v>
      </c>
      <c r="F2">
        <v>3028.05</v>
      </c>
      <c r="G2">
        <v>5.9521099605768697</v>
      </c>
      <c r="H2">
        <v>-5.8257032760516996</v>
      </c>
      <c r="I2">
        <v>6.1337045355218898</v>
      </c>
      <c r="J2">
        <v>-3.6765080885879402</v>
      </c>
      <c r="K2">
        <v>2905.4232247937898</v>
      </c>
      <c r="L2">
        <v>2734.4266421304501</v>
      </c>
      <c r="M2">
        <v>48.495362554685997</v>
      </c>
      <c r="N2">
        <v>1.0313736142801899</v>
      </c>
      <c r="O2">
        <v>0.32694308218159601</v>
      </c>
      <c r="P2">
        <v>36.380218889339197</v>
      </c>
      <c r="Q2">
        <v>1.7590665744142999E-2</v>
      </c>
    </row>
    <row r="3" spans="1:17" x14ac:dyDescent="0.3">
      <c r="A3" t="s">
        <v>19</v>
      </c>
      <c r="B3" t="s">
        <v>20</v>
      </c>
      <c r="C3" t="str">
        <f>IFERROR(VLOOKUP(Table1[[#This Row],[Ticker]],[1]!Table1[[Symbol]:[Industry]],2,FALSE),"-")</f>
        <v>-</v>
      </c>
      <c r="D3" t="s">
        <v>21</v>
      </c>
      <c r="E3">
        <v>1388784.80334671</v>
      </c>
      <c r="F3">
        <v>3855.85</v>
      </c>
      <c r="G3">
        <v>-6.81443203535978</v>
      </c>
      <c r="H3">
        <v>-4.6492602069525697</v>
      </c>
      <c r="I3">
        <v>-9.73264614281414</v>
      </c>
      <c r="J3">
        <v>-1.2272666396857701</v>
      </c>
      <c r="K3">
        <v>3852.8888734624302</v>
      </c>
      <c r="L3">
        <v>3769.1437296025802</v>
      </c>
      <c r="M3">
        <v>55.5572067728192</v>
      </c>
      <c r="N3">
        <v>0.88190144626197398</v>
      </c>
      <c r="O3">
        <v>10.345319449667301</v>
      </c>
      <c r="P3">
        <v>21.520642924676899</v>
      </c>
      <c r="Q3">
        <v>-4.6333651305443001E-2</v>
      </c>
    </row>
    <row r="4" spans="1:17" x14ac:dyDescent="0.3">
      <c r="A4" t="s">
        <v>22</v>
      </c>
      <c r="B4" t="s">
        <v>23</v>
      </c>
      <c r="C4" t="str">
        <f>IFERROR(VLOOKUP(Table1[[#This Row],[Ticker]],[1]!Table1[[Symbol]:[Industry]],2,FALSE),"-")</f>
        <v>-</v>
      </c>
      <c r="D4" t="s">
        <v>24</v>
      </c>
      <c r="E4">
        <v>1302016.01015277</v>
      </c>
      <c r="F4">
        <v>1701.5</v>
      </c>
      <c r="G4">
        <v>-23.668453456960801</v>
      </c>
      <c r="H4">
        <v>8.3625270977576101</v>
      </c>
      <c r="I4">
        <v>-10.1890713687401</v>
      </c>
      <c r="J4">
        <v>4.7254982452129504</v>
      </c>
      <c r="K4">
        <v>1553.2822810346599</v>
      </c>
      <c r="L4">
        <v>1535.44895988351</v>
      </c>
      <c r="M4">
        <v>85.685308310384201</v>
      </c>
      <c r="N4">
        <v>1.1395556285291</v>
      </c>
      <c r="O4">
        <v>3.2912136350279102</v>
      </c>
      <c r="P4">
        <v>24.784569689413601</v>
      </c>
      <c r="Q4">
        <v>-6.6035987296124005E-2</v>
      </c>
    </row>
    <row r="5" spans="1:17" x14ac:dyDescent="0.3">
      <c r="A5" t="s">
        <v>25</v>
      </c>
      <c r="B5" t="s">
        <v>26</v>
      </c>
      <c r="C5" t="str">
        <f>IFERROR(VLOOKUP(Table1[[#This Row],[Ticker]],[1]!Table1[[Symbol]:[Industry]],2,FALSE),"-")</f>
        <v>-</v>
      </c>
      <c r="D5" t="s">
        <v>27</v>
      </c>
      <c r="E5">
        <v>844864.61802758498</v>
      </c>
      <c r="F5">
        <v>1459.5</v>
      </c>
      <c r="G5">
        <v>43.612134298306799</v>
      </c>
      <c r="H5">
        <v>-2.7443923896298901</v>
      </c>
      <c r="I5">
        <v>34.650547081977102</v>
      </c>
      <c r="J5">
        <v>-2.6287576959185199</v>
      </c>
      <c r="K5">
        <v>1348.43929266855</v>
      </c>
      <c r="L5">
        <v>1157.6965695195399</v>
      </c>
      <c r="M5">
        <v>55.328255644738199</v>
      </c>
      <c r="N5">
        <v>1.37089589429453</v>
      </c>
      <c r="O5">
        <v>1.40116478245975</v>
      </c>
      <c r="P5">
        <v>72.446387428368794</v>
      </c>
      <c r="Q5">
        <v>0.17205102017618301</v>
      </c>
    </row>
    <row r="6" spans="1:17" x14ac:dyDescent="0.3">
      <c r="A6" t="s">
        <v>28</v>
      </c>
      <c r="B6" t="s">
        <v>29</v>
      </c>
      <c r="C6" t="str">
        <f>IFERROR(VLOOKUP(Table1[[#This Row],[Ticker]],[1]!Table1[[Symbol]:[Industry]],2,FALSE),"-")</f>
        <v>-</v>
      </c>
      <c r="D6" t="s">
        <v>24</v>
      </c>
      <c r="E6">
        <v>842891.60822255898</v>
      </c>
      <c r="F6">
        <v>1218</v>
      </c>
      <c r="G6">
        <v>3.62709820929049</v>
      </c>
      <c r="H6">
        <v>1.8453035537563001</v>
      </c>
      <c r="I6">
        <v>11.0784101158187</v>
      </c>
      <c r="J6">
        <v>4.2649856615242303</v>
      </c>
      <c r="K6">
        <v>1123.2491494703399</v>
      </c>
      <c r="L6">
        <v>1047.71771649945</v>
      </c>
      <c r="M6">
        <v>79.278066587518296</v>
      </c>
      <c r="N6">
        <v>1.4147347259841101</v>
      </c>
      <c r="O6">
        <v>0.39819376026270997</v>
      </c>
      <c r="P6">
        <v>35.4838709677419</v>
      </c>
      <c r="Q6">
        <v>9.0017859005162001E-2</v>
      </c>
    </row>
    <row r="7" spans="1:17" x14ac:dyDescent="0.3">
      <c r="A7" t="s">
        <v>30</v>
      </c>
      <c r="B7" t="s">
        <v>31</v>
      </c>
      <c r="C7" t="str">
        <f>IFERROR(VLOOKUP(Table1[[#This Row],[Ticker]],[1]!Table1[[Symbol]:[Industry]],2,FALSE),"-")</f>
        <v>-</v>
      </c>
      <c r="D7" t="s">
        <v>32</v>
      </c>
      <c r="E7">
        <v>751675.44014115003</v>
      </c>
      <c r="F7">
        <v>845.35</v>
      </c>
      <c r="G7">
        <v>24.054043467448501</v>
      </c>
      <c r="H7">
        <v>-2.7454325520752798</v>
      </c>
      <c r="I7">
        <v>21.168268098800599</v>
      </c>
      <c r="J7">
        <v>-2.0140751312585499</v>
      </c>
      <c r="K7">
        <v>814.61714598108995</v>
      </c>
      <c r="L7">
        <v>717.437404554723</v>
      </c>
      <c r="M7">
        <v>54.073677183746398</v>
      </c>
      <c r="N7">
        <v>0.80787269213893398</v>
      </c>
      <c r="O7">
        <v>7.8843082746791104</v>
      </c>
      <c r="P7">
        <v>55.624079528718703</v>
      </c>
      <c r="Q7">
        <v>8.6443636927720002E-2</v>
      </c>
    </row>
    <row r="8" spans="1:17" x14ac:dyDescent="0.3">
      <c r="A8" t="s">
        <v>33</v>
      </c>
      <c r="B8" t="s">
        <v>34</v>
      </c>
      <c r="C8" t="str">
        <f>IFERROR(VLOOKUP(Table1[[#This Row],[Ticker]],[1]!Table1[[Symbol]:[Industry]],2,FALSE),"-")</f>
        <v>-</v>
      </c>
      <c r="D8" t="s">
        <v>21</v>
      </c>
      <c r="E8">
        <v>638487.41944694996</v>
      </c>
      <c r="F8">
        <v>1540.7</v>
      </c>
      <c r="G8">
        <v>-6.4191995909065502</v>
      </c>
      <c r="H8">
        <v>1.16999764000013</v>
      </c>
      <c r="I8">
        <v>-11.5318477470486</v>
      </c>
      <c r="J8">
        <v>0.96170245972359203</v>
      </c>
      <c r="K8">
        <v>1485.58425430342</v>
      </c>
      <c r="L8">
        <v>1496.14871072915</v>
      </c>
      <c r="M8">
        <v>72.929162111574101</v>
      </c>
      <c r="N8">
        <v>0.82495707216988701</v>
      </c>
      <c r="O8">
        <v>12.481339650808</v>
      </c>
      <c r="P8">
        <v>22.059813824519701</v>
      </c>
      <c r="Q8">
        <v>-7.6977790412490005E-2</v>
      </c>
    </row>
    <row r="9" spans="1:17" x14ac:dyDescent="0.3">
      <c r="A9" t="s">
        <v>35</v>
      </c>
      <c r="B9" t="s">
        <v>36</v>
      </c>
      <c r="C9" t="str">
        <f>IFERROR(VLOOKUP(Table1[[#This Row],[Ticker]],[1]!Table1[[Symbol]:[Industry]],2,FALSE),"-")</f>
        <v>-</v>
      </c>
      <c r="D9" t="s">
        <v>37</v>
      </c>
      <c r="E9">
        <v>637338.39334126504</v>
      </c>
      <c r="F9">
        <v>1001.4</v>
      </c>
      <c r="G9">
        <v>34.8905935860124</v>
      </c>
      <c r="H9">
        <v>-6.4111713173916201</v>
      </c>
      <c r="I9">
        <v>16.8496483537979</v>
      </c>
      <c r="J9">
        <v>-6.5285303574969804</v>
      </c>
      <c r="K9">
        <v>993.41099421890101</v>
      </c>
      <c r="L9">
        <v>883.130411319308</v>
      </c>
      <c r="M9">
        <v>46.347560554409803</v>
      </c>
      <c r="N9">
        <v>0.958124039200834</v>
      </c>
      <c r="O9">
        <v>17.335729978030699</v>
      </c>
      <c r="P9">
        <v>67.640411818866596</v>
      </c>
      <c r="Q9">
        <v>-1.5847057852781E-2</v>
      </c>
    </row>
    <row r="10" spans="1:17" x14ac:dyDescent="0.3">
      <c r="A10" t="s">
        <v>38</v>
      </c>
      <c r="B10" t="s">
        <v>39</v>
      </c>
      <c r="C10" t="str">
        <f>IFERROR(VLOOKUP(Table1[[#This Row],[Ticker]],[1]!Table1[[Symbol]:[Industry]],2,FALSE),"-")</f>
        <v>-</v>
      </c>
      <c r="D10" t="s">
        <v>40</v>
      </c>
      <c r="E10">
        <v>571467.58674364001</v>
      </c>
      <c r="F10">
        <v>2445.6</v>
      </c>
      <c r="G10">
        <v>-35.487018743843002</v>
      </c>
      <c r="H10">
        <v>-1.3143614661357099</v>
      </c>
      <c r="I10">
        <v>-16.704848073702902</v>
      </c>
      <c r="J10">
        <v>-4.0172892135691702</v>
      </c>
      <c r="K10">
        <v>2406.6308569849798</v>
      </c>
      <c r="L10">
        <v>2431.4026281339402</v>
      </c>
      <c r="M10">
        <v>39.764701363516203</v>
      </c>
      <c r="N10">
        <v>0.82748060177273397</v>
      </c>
      <c r="O10">
        <v>13.250327118089601</v>
      </c>
      <c r="P10">
        <v>12.594093137819</v>
      </c>
      <c r="Q10">
        <v>-8.5029026223301996E-2</v>
      </c>
    </row>
    <row r="11" spans="1:17" x14ac:dyDescent="0.3">
      <c r="A11" t="s">
        <v>41</v>
      </c>
      <c r="B11" t="s">
        <v>42</v>
      </c>
      <c r="C11" t="str">
        <f>IFERROR(VLOOKUP(Table1[[#This Row],[Ticker]],[1]!Table1[[Symbol]:[Industry]],2,FALSE),"-")</f>
        <v>-</v>
      </c>
      <c r="D11" t="s">
        <v>43</v>
      </c>
      <c r="E11">
        <v>528478.25986742997</v>
      </c>
      <c r="F11">
        <v>423.95</v>
      </c>
      <c r="G11">
        <v>-32.580700276725899</v>
      </c>
      <c r="H11">
        <v>-7.2391449166487201</v>
      </c>
      <c r="I11">
        <v>-18.441515204745599</v>
      </c>
      <c r="J11">
        <v>-3.20697754181045</v>
      </c>
      <c r="K11">
        <v>429.18373852078798</v>
      </c>
      <c r="L11">
        <v>429.59185229427999</v>
      </c>
      <c r="M11">
        <v>40.672386265072902</v>
      </c>
      <c r="N11">
        <v>0.81755387267984803</v>
      </c>
      <c r="O11">
        <v>17.867673074654999</v>
      </c>
      <c r="P11">
        <v>6.1600100162764404</v>
      </c>
      <c r="Q11">
        <v>9.3975681396243002E-2</v>
      </c>
    </row>
    <row r="12" spans="1:17" x14ac:dyDescent="0.3">
      <c r="A12" t="s">
        <v>44</v>
      </c>
      <c r="B12" t="s">
        <v>45</v>
      </c>
      <c r="C12" t="str">
        <f>IFERROR(VLOOKUP(Table1[[#This Row],[Ticker]],[1]!Table1[[Symbol]:[Industry]],2,FALSE),"-")</f>
        <v>-</v>
      </c>
      <c r="D12" t="s">
        <v>46</v>
      </c>
      <c r="E12">
        <v>493268.00275311997</v>
      </c>
      <c r="F12">
        <v>3602.95</v>
      </c>
      <c r="G12">
        <v>23.839715129602201</v>
      </c>
      <c r="H12">
        <v>-5.5378928905149802</v>
      </c>
      <c r="I12">
        <v>-8.0864380277583194</v>
      </c>
      <c r="J12">
        <v>-4.1326910985375296</v>
      </c>
      <c r="K12">
        <v>3568.8664407036499</v>
      </c>
      <c r="L12">
        <v>3319.9354828405799</v>
      </c>
      <c r="M12">
        <v>50.033593331811197</v>
      </c>
      <c r="N12">
        <v>0.80804832140246896</v>
      </c>
      <c r="O12">
        <v>8.7969580482660099</v>
      </c>
      <c r="P12">
        <v>52.154817458138901</v>
      </c>
      <c r="Q12">
        <v>0.13910169134228201</v>
      </c>
    </row>
    <row r="13" spans="1:17" x14ac:dyDescent="0.3">
      <c r="A13" t="s">
        <v>47</v>
      </c>
      <c r="B13" t="s">
        <v>48</v>
      </c>
      <c r="C13" t="str">
        <f>IFERROR(VLOOKUP(Table1[[#This Row],[Ticker]],[1]!Table1[[Symbol]:[Industry]],2,FALSE),"-")</f>
        <v>-</v>
      </c>
      <c r="D13" t="s">
        <v>49</v>
      </c>
      <c r="E13">
        <v>437206.66319299501</v>
      </c>
      <c r="F13">
        <v>7158.2</v>
      </c>
      <c r="G13">
        <v>-25.421741504873602</v>
      </c>
      <c r="H13">
        <v>-0.65093660726612101</v>
      </c>
      <c r="I13">
        <v>-11.3785928837288</v>
      </c>
      <c r="J13">
        <v>-5.0385939669410797</v>
      </c>
      <c r="K13">
        <v>6982.8291459130896</v>
      </c>
      <c r="L13">
        <v>7005.9830207238601</v>
      </c>
      <c r="M13">
        <v>46.4598892832161</v>
      </c>
      <c r="N13">
        <v>0.817765744283804</v>
      </c>
      <c r="O13">
        <v>14.442178201223699</v>
      </c>
      <c r="P13">
        <v>15.6824719609554</v>
      </c>
      <c r="Q13">
        <v>-2.9801473947918E-2</v>
      </c>
    </row>
    <row r="14" spans="1:17" x14ac:dyDescent="0.3">
      <c r="A14" t="s">
        <v>50</v>
      </c>
      <c r="B14" t="s">
        <v>51</v>
      </c>
      <c r="C14" t="str">
        <f>IFERROR(VLOOKUP(Table1[[#This Row],[Ticker]],[1]!Table1[[Symbol]:[Industry]],2,FALSE),"-")</f>
        <v>-</v>
      </c>
      <c r="D14" t="s">
        <v>24</v>
      </c>
      <c r="E14">
        <v>392837.12723744498</v>
      </c>
      <c r="F14">
        <v>1285.4000000000001</v>
      </c>
      <c r="G14">
        <v>6.1184299274412002</v>
      </c>
      <c r="H14">
        <v>3.9845275958924198</v>
      </c>
      <c r="I14">
        <v>6.14723708696296</v>
      </c>
      <c r="J14">
        <v>5.3173538607000204</v>
      </c>
      <c r="K14">
        <v>1164.1642235235499</v>
      </c>
      <c r="L14">
        <v>1080.0939151811899</v>
      </c>
      <c r="M14">
        <v>74.157957248283694</v>
      </c>
      <c r="N14">
        <v>1.0265989674199301</v>
      </c>
      <c r="O14">
        <v>0.587365800529005</v>
      </c>
      <c r="P14">
        <v>38.639918028366502</v>
      </c>
      <c r="Q14">
        <v>4.6316392114137003E-2</v>
      </c>
    </row>
    <row r="15" spans="1:17" x14ac:dyDescent="0.3">
      <c r="A15" t="s">
        <v>52</v>
      </c>
      <c r="B15" t="s">
        <v>53</v>
      </c>
      <c r="C15" t="str">
        <f>IFERROR(VLOOKUP(Table1[[#This Row],[Ticker]],[1]!Table1[[Symbol]:[Industry]],2,FALSE),"-")</f>
        <v>-</v>
      </c>
      <c r="D15" t="s">
        <v>21</v>
      </c>
      <c r="E15">
        <v>392103.48690901499</v>
      </c>
      <c r="F15">
        <v>1443.7</v>
      </c>
      <c r="G15">
        <v>-4.04334859501264</v>
      </c>
      <c r="H15">
        <v>3.37965822829588</v>
      </c>
      <c r="I15">
        <v>-12.312330425807099</v>
      </c>
      <c r="J15">
        <v>-1.14331031593468</v>
      </c>
      <c r="K15">
        <v>1420.40460570542</v>
      </c>
      <c r="L15">
        <v>1403.13705226773</v>
      </c>
      <c r="M15">
        <v>68.381384556016002</v>
      </c>
      <c r="N15">
        <v>0.89268407741432299</v>
      </c>
      <c r="O15">
        <v>17.569439634272999</v>
      </c>
      <c r="P15">
        <v>32.808978427855202</v>
      </c>
      <c r="Q15">
        <v>1.4485705845584999E-2</v>
      </c>
    </row>
    <row r="16" spans="1:17" x14ac:dyDescent="0.3">
      <c r="A16" t="s">
        <v>54</v>
      </c>
      <c r="B16" t="s">
        <v>55</v>
      </c>
      <c r="C16" t="str">
        <f>IFERROR(VLOOKUP(Table1[[#This Row],[Ticker]],[1]!Table1[[Symbol]:[Industry]],2,FALSE),"-")</f>
        <v>-</v>
      </c>
      <c r="D16" t="s">
        <v>56</v>
      </c>
      <c r="E16">
        <v>380949.02281284</v>
      </c>
      <c r="F16">
        <v>12198.25</v>
      </c>
      <c r="G16">
        <v>1.10594161396338</v>
      </c>
      <c r="H16">
        <v>-10.796449320549399</v>
      </c>
      <c r="I16">
        <v>7.4466942160226699</v>
      </c>
      <c r="J16">
        <v>-5.3367630819408198</v>
      </c>
      <c r="K16">
        <v>12439.760277711801</v>
      </c>
      <c r="L16">
        <v>11380.046948508099</v>
      </c>
      <c r="M16">
        <v>28.033023319052901</v>
      </c>
      <c r="N16">
        <v>1.08757089524012</v>
      </c>
      <c r="O16">
        <v>7.1788986125058898</v>
      </c>
      <c r="P16">
        <v>31.813834874083501</v>
      </c>
      <c r="Q16">
        <v>2.904678028731E-2</v>
      </c>
    </row>
    <row r="17" spans="1:17" x14ac:dyDescent="0.3">
      <c r="A17" t="s">
        <v>57</v>
      </c>
      <c r="B17" t="s">
        <v>58</v>
      </c>
      <c r="C17" t="str">
        <f>IFERROR(VLOOKUP(Table1[[#This Row],[Ticker]],[1]!Table1[[Symbol]:[Industry]],2,FALSE),"-")</f>
        <v>-</v>
      </c>
      <c r="D17" t="s">
        <v>59</v>
      </c>
      <c r="E17">
        <v>361505.75548031001</v>
      </c>
      <c r="F17">
        <v>3170.5</v>
      </c>
      <c r="G17">
        <v>10.411304249848699</v>
      </c>
      <c r="H17">
        <v>-8.3698733286462996</v>
      </c>
      <c r="I17">
        <v>-0.67555135816879597</v>
      </c>
      <c r="J17">
        <v>-5.6256651921442096</v>
      </c>
      <c r="K17">
        <v>3169.2549087993698</v>
      </c>
      <c r="L17">
        <v>2948.2085526533601</v>
      </c>
      <c r="M17">
        <v>42.648333683052797</v>
      </c>
      <c r="N17">
        <v>0.99291013033990105</v>
      </c>
      <c r="O17">
        <v>18.0854754770541</v>
      </c>
      <c r="P17">
        <v>48.015873015872998</v>
      </c>
      <c r="Q17">
        <v>7.6600182935702005E-2</v>
      </c>
    </row>
    <row r="18" spans="1:17" x14ac:dyDescent="0.3">
      <c r="A18" t="s">
        <v>60</v>
      </c>
      <c r="B18" t="s">
        <v>61</v>
      </c>
      <c r="C18" t="str">
        <f>IFERROR(VLOOKUP(Table1[[#This Row],[Ticker]],[1]!Table1[[Symbol]:[Industry]],2,FALSE),"-")</f>
        <v>-</v>
      </c>
      <c r="D18" t="s">
        <v>62</v>
      </c>
      <c r="E18">
        <v>361147.89968440001</v>
      </c>
      <c r="F18">
        <v>1521.15</v>
      </c>
      <c r="G18">
        <v>25.186343577438901</v>
      </c>
      <c r="H18">
        <v>-2.55983313625131</v>
      </c>
      <c r="I18">
        <v>10.614523041096501</v>
      </c>
      <c r="J18">
        <v>-2.6949512200029302</v>
      </c>
      <c r="K18">
        <v>1504.6544773917001</v>
      </c>
      <c r="L18">
        <v>1387.6515093703999</v>
      </c>
      <c r="M18">
        <v>55.4104907278006</v>
      </c>
      <c r="N18">
        <v>0.83713113871492395</v>
      </c>
      <c r="O18">
        <v>7.7375669723564302</v>
      </c>
      <c r="P18">
        <v>54.274847870182498</v>
      </c>
      <c r="Q18">
        <v>0.10079413949509999</v>
      </c>
    </row>
    <row r="19" spans="1:17" x14ac:dyDescent="0.3">
      <c r="A19" t="s">
        <v>63</v>
      </c>
      <c r="B19" t="s">
        <v>64</v>
      </c>
      <c r="C19" t="str">
        <f>IFERROR(VLOOKUP(Table1[[#This Row],[Ticker]],[1]!Table1[[Symbol]:[Industry]],2,FALSE),"-")</f>
        <v>-</v>
      </c>
      <c r="D19" t="s">
        <v>65</v>
      </c>
      <c r="E19">
        <v>359242.52287500002</v>
      </c>
      <c r="F19">
        <v>5285.45</v>
      </c>
      <c r="G19">
        <v>157.91820979947801</v>
      </c>
      <c r="H19">
        <v>-0.89731990130098205</v>
      </c>
      <c r="I19">
        <v>76.062764888448498</v>
      </c>
      <c r="J19">
        <v>-5.1374178894053397</v>
      </c>
      <c r="K19">
        <v>4585.1475989033797</v>
      </c>
      <c r="L19">
        <v>3358.7800888232</v>
      </c>
      <c r="M19">
        <v>63.559748710457299</v>
      </c>
      <c r="N19">
        <v>1.3210842927867601</v>
      </c>
      <c r="O19">
        <v>5.6258218316321296</v>
      </c>
      <c r="P19">
        <v>198.984613644077</v>
      </c>
      <c r="Q19">
        <v>0.28780678513232</v>
      </c>
    </row>
    <row r="20" spans="1:17" x14ac:dyDescent="0.3">
      <c r="A20" t="s">
        <v>66</v>
      </c>
      <c r="B20" t="s">
        <v>67</v>
      </c>
      <c r="C20" t="str">
        <f>IFERROR(VLOOKUP(Table1[[#This Row],[Ticker]],[1]!Table1[[Symbol]:[Industry]],2,FALSE),"-")</f>
        <v>-</v>
      </c>
      <c r="D20" t="s">
        <v>24</v>
      </c>
      <c r="E20">
        <v>354233.04179062002</v>
      </c>
      <c r="F20">
        <v>1798.15</v>
      </c>
      <c r="G20">
        <v>-29.061168441693798</v>
      </c>
      <c r="H20">
        <v>0.39815184676028598</v>
      </c>
      <c r="I20">
        <v>-16.022305323213502</v>
      </c>
      <c r="J20">
        <v>2.0564368985027102</v>
      </c>
      <c r="K20">
        <v>1724.5397067916599</v>
      </c>
      <c r="L20">
        <v>1756.9511361326799</v>
      </c>
      <c r="M20">
        <v>70.513945556342904</v>
      </c>
      <c r="N20">
        <v>0.85834720449769097</v>
      </c>
      <c r="O20">
        <v>10.544170397352801</v>
      </c>
      <c r="P20">
        <v>16.471807494251301</v>
      </c>
      <c r="Q20">
        <v>-7.7776852236701E-2</v>
      </c>
    </row>
    <row r="21" spans="1:17" x14ac:dyDescent="0.3">
      <c r="A21" t="s">
        <v>68</v>
      </c>
      <c r="B21" t="s">
        <v>69</v>
      </c>
      <c r="C21" t="str">
        <f>IFERROR(VLOOKUP(Table1[[#This Row],[Ticker]],[1]!Table1[[Symbol]:[Industry]],2,FALSE),"-")</f>
        <v>-</v>
      </c>
      <c r="D21" t="s">
        <v>56</v>
      </c>
      <c r="E21">
        <v>349968.91635312</v>
      </c>
      <c r="F21">
        <v>951.85</v>
      </c>
      <c r="G21">
        <v>39.922755944085203</v>
      </c>
      <c r="H21">
        <v>-4.7711542201596302</v>
      </c>
      <c r="I21">
        <v>20.962717728017399</v>
      </c>
      <c r="J21">
        <v>-5.2058261058563797</v>
      </c>
      <c r="K21">
        <v>964.93348363203802</v>
      </c>
      <c r="L21">
        <v>850.14929730060601</v>
      </c>
      <c r="M21">
        <v>40.348311545161401</v>
      </c>
      <c r="N21">
        <v>0.88525699982383699</v>
      </c>
      <c r="O21">
        <v>11.950412354887799</v>
      </c>
      <c r="P21">
        <v>70.643599856579399</v>
      </c>
      <c r="Q21">
        <v>0.123987255523252</v>
      </c>
    </row>
    <row r="22" spans="1:17" x14ac:dyDescent="0.3">
      <c r="A22" t="s">
        <v>70</v>
      </c>
      <c r="B22" t="s">
        <v>71</v>
      </c>
      <c r="C22" t="str">
        <f>IFERROR(VLOOKUP(Table1[[#This Row],[Ticker]],[1]!Table1[[Symbol]:[Industry]],2,FALSE),"-")</f>
        <v>-</v>
      </c>
      <c r="D22" t="s">
        <v>72</v>
      </c>
      <c r="E22">
        <v>349904.19744538999</v>
      </c>
      <c r="F22">
        <v>365.05</v>
      </c>
      <c r="G22">
        <v>69.730307632150996</v>
      </c>
      <c r="H22">
        <v>-9.0107941036014694</v>
      </c>
      <c r="I22">
        <v>6.5888580159557701</v>
      </c>
      <c r="J22">
        <v>-4.0390802635962899</v>
      </c>
      <c r="K22">
        <v>358.296261048823</v>
      </c>
      <c r="L22">
        <v>311.743312900771</v>
      </c>
      <c r="M22">
        <v>47.240617462544201</v>
      </c>
      <c r="N22">
        <v>0.69958619511525599</v>
      </c>
      <c r="O22">
        <v>7.7112724284344498</v>
      </c>
      <c r="P22">
        <v>97.912713472485706</v>
      </c>
      <c r="Q22">
        <v>0.16334351023433499</v>
      </c>
    </row>
    <row r="23" spans="1:17" x14ac:dyDescent="0.3">
      <c r="A23" t="s">
        <v>73</v>
      </c>
      <c r="B23" t="s">
        <v>74</v>
      </c>
      <c r="C23" t="str">
        <f>IFERROR(VLOOKUP(Table1[[#This Row],[Ticker]],[1]!Table1[[Symbol]:[Industry]],2,FALSE),"-")</f>
        <v>-</v>
      </c>
      <c r="D23" t="s">
        <v>56</v>
      </c>
      <c r="E23">
        <v>348536.94375239999</v>
      </c>
      <c r="F23">
        <v>2851.5</v>
      </c>
      <c r="G23">
        <v>76.320299133956595</v>
      </c>
      <c r="H23">
        <v>8.9142575110013098</v>
      </c>
      <c r="I23">
        <v>60.223244469515002</v>
      </c>
      <c r="J23">
        <v>-3.6707691083441598</v>
      </c>
      <c r="K23">
        <v>2526.4843479062201</v>
      </c>
      <c r="L23">
        <v>1991.7437245813701</v>
      </c>
      <c r="M23">
        <v>62.690681424541999</v>
      </c>
      <c r="N23">
        <v>1.0534019718360299</v>
      </c>
      <c r="O23">
        <v>5.6812204103103596</v>
      </c>
      <c r="P23">
        <v>108.14628271104699</v>
      </c>
      <c r="Q23">
        <v>0.19541491405101299</v>
      </c>
    </row>
    <row r="24" spans="1:17" x14ac:dyDescent="0.3">
      <c r="A24" t="s">
        <v>75</v>
      </c>
      <c r="B24" t="s">
        <v>76</v>
      </c>
      <c r="C24" t="str">
        <f>IFERROR(VLOOKUP(Table1[[#This Row],[Ticker]],[1]!Table1[[Symbol]:[Industry]],2,FALSE),"-")</f>
        <v>-</v>
      </c>
      <c r="D24" t="s">
        <v>77</v>
      </c>
      <c r="E24">
        <v>335893.45480020001</v>
      </c>
      <c r="F24">
        <v>267.75</v>
      </c>
      <c r="G24">
        <v>42.949359426981999</v>
      </c>
      <c r="H24">
        <v>-9.3910866255546104</v>
      </c>
      <c r="I24">
        <v>17.8081424960662</v>
      </c>
      <c r="J24">
        <v>-4.9360598470603803</v>
      </c>
      <c r="K24">
        <v>269.882682396863</v>
      </c>
      <c r="L24">
        <v>240.17117910574899</v>
      </c>
      <c r="M24">
        <v>44.558589045342202</v>
      </c>
      <c r="N24">
        <v>0.72457373207708198</v>
      </c>
      <c r="O24">
        <v>9.4117647058823408</v>
      </c>
      <c r="P24">
        <v>71.799807507218404</v>
      </c>
      <c r="Q24">
        <v>8.9282759399026995E-2</v>
      </c>
    </row>
    <row r="25" spans="1:17" x14ac:dyDescent="0.3">
      <c r="A25" t="s">
        <v>78</v>
      </c>
      <c r="B25" t="s">
        <v>79</v>
      </c>
      <c r="C25" t="str">
        <f>IFERROR(VLOOKUP(Table1[[#This Row],[Ticker]],[1]!Table1[[Symbol]:[Industry]],2,FALSE),"-")</f>
        <v>-</v>
      </c>
      <c r="D25" t="s">
        <v>80</v>
      </c>
      <c r="E25">
        <v>314548.63247617497</v>
      </c>
      <c r="F25">
        <v>1467.8</v>
      </c>
      <c r="G25">
        <v>74.922124122865299</v>
      </c>
      <c r="H25">
        <v>-3.6163927832779201</v>
      </c>
      <c r="I25">
        <v>31.356658588010401</v>
      </c>
      <c r="J25">
        <v>-0.96518196122963396</v>
      </c>
      <c r="K25">
        <v>1380.66240993158</v>
      </c>
      <c r="L25">
        <v>1177.6421823921401</v>
      </c>
      <c r="M25">
        <v>57.029655456311602</v>
      </c>
      <c r="N25">
        <v>1.01501677362778</v>
      </c>
      <c r="O25">
        <v>10.4646409592587</v>
      </c>
      <c r="P25">
        <v>108.16905403488801</v>
      </c>
      <c r="Q25">
        <v>7.0324535880319006E-2</v>
      </c>
    </row>
    <row r="26" spans="1:17" x14ac:dyDescent="0.3">
      <c r="A26" t="s">
        <v>81</v>
      </c>
      <c r="B26" t="s">
        <v>82</v>
      </c>
      <c r="C26" t="str">
        <f>IFERROR(VLOOKUP(Table1[[#This Row],[Ticker]],[1]!Table1[[Symbol]:[Industry]],2,FALSE),"-")</f>
        <v>-</v>
      </c>
      <c r="D26" t="s">
        <v>83</v>
      </c>
      <c r="E26">
        <v>312570.68649006</v>
      </c>
      <c r="F26">
        <v>11143.1</v>
      </c>
      <c r="G26">
        <v>8.7381466594759196</v>
      </c>
      <c r="H26">
        <v>1.8669488845640101</v>
      </c>
      <c r="I26">
        <v>-9.7780656795505294E-2</v>
      </c>
      <c r="J26">
        <v>-4.2249188225629304</v>
      </c>
      <c r="K26">
        <v>10242.737991150299</v>
      </c>
      <c r="L26">
        <v>9505.0620906251497</v>
      </c>
      <c r="M26">
        <v>55.4622920698651</v>
      </c>
      <c r="N26">
        <v>1.2352309810753299</v>
      </c>
      <c r="O26">
        <v>1.39907207150613</v>
      </c>
      <c r="P26">
        <v>39.504109468992702</v>
      </c>
      <c r="Q26">
        <v>3.6287243340742001E-2</v>
      </c>
    </row>
    <row r="27" spans="1:17" x14ac:dyDescent="0.3">
      <c r="A27" t="s">
        <v>84</v>
      </c>
      <c r="B27" t="s">
        <v>85</v>
      </c>
      <c r="C27" t="str">
        <f>IFERROR(VLOOKUP(Table1[[#This Row],[Ticker]],[1]!Table1[[Symbol]:[Industry]],2,FALSE),"-")</f>
        <v>-</v>
      </c>
      <c r="D27" t="s">
        <v>86</v>
      </c>
      <c r="E27">
        <v>311268.40208177897</v>
      </c>
      <c r="F27">
        <v>4801</v>
      </c>
      <c r="G27">
        <v>-2.94272928906544</v>
      </c>
      <c r="H27">
        <v>-1.0659571683099101</v>
      </c>
      <c r="I27">
        <v>8.0041058204692597</v>
      </c>
      <c r="J27">
        <v>-7.7072395961083799</v>
      </c>
      <c r="K27">
        <v>4635.1486074327204</v>
      </c>
      <c r="L27">
        <v>4213.7924207946799</v>
      </c>
      <c r="M27">
        <v>50.810261608473702</v>
      </c>
      <c r="N27">
        <v>1.3340735653062801</v>
      </c>
      <c r="O27">
        <v>8.7065194751093404</v>
      </c>
      <c r="P27">
        <v>37.515216612960899</v>
      </c>
      <c r="Q27">
        <v>1.6876295149885E-2</v>
      </c>
    </row>
    <row r="28" spans="1:17" x14ac:dyDescent="0.3">
      <c r="A28" t="s">
        <v>87</v>
      </c>
      <c r="B28" t="s">
        <v>88</v>
      </c>
      <c r="C28" t="str">
        <f>IFERROR(VLOOKUP(Table1[[#This Row],[Ticker]],[1]!Table1[[Symbol]:[Industry]],2,FALSE),"-")</f>
        <v>-</v>
      </c>
      <c r="D28" t="s">
        <v>89</v>
      </c>
      <c r="E28">
        <v>304501.76903406001</v>
      </c>
      <c r="F28">
        <v>326.7</v>
      </c>
      <c r="G28">
        <v>47.591014327705601</v>
      </c>
      <c r="H28">
        <v>-1.7067569335249499</v>
      </c>
      <c r="I28">
        <v>28.682936705794599</v>
      </c>
      <c r="J28">
        <v>-3.5203060207882699</v>
      </c>
      <c r="K28">
        <v>309.46285051612102</v>
      </c>
      <c r="L28">
        <v>263.88715979323399</v>
      </c>
      <c r="M28">
        <v>56.253397404440001</v>
      </c>
      <c r="N28">
        <v>0.77707685835435503</v>
      </c>
      <c r="O28">
        <v>6.7340067340067202</v>
      </c>
      <c r="P28">
        <v>84.030418250950504</v>
      </c>
      <c r="Q28">
        <v>0.113235215904572</v>
      </c>
    </row>
    <row r="29" spans="1:17" x14ac:dyDescent="0.3">
      <c r="A29" t="s">
        <v>90</v>
      </c>
      <c r="B29" t="s">
        <v>91</v>
      </c>
      <c r="C29" t="str">
        <f>IFERROR(VLOOKUP(Table1[[#This Row],[Ticker]],[1]!Table1[[Symbol]:[Industry]],2,FALSE),"-")</f>
        <v>-</v>
      </c>
      <c r="D29" t="s">
        <v>92</v>
      </c>
      <c r="E29">
        <v>301818.26048220001</v>
      </c>
      <c r="F29">
        <v>3372.75</v>
      </c>
      <c r="G29">
        <v>-14.239456487497</v>
      </c>
      <c r="H29">
        <v>-4.6094070356336996</v>
      </c>
      <c r="I29">
        <v>-19.0865468318514</v>
      </c>
      <c r="J29">
        <v>-6.47833205776847</v>
      </c>
      <c r="K29">
        <v>3442.5163256461001</v>
      </c>
      <c r="L29">
        <v>3404.91085967051</v>
      </c>
      <c r="M29">
        <v>46.5340453665059</v>
      </c>
      <c r="N29">
        <v>1.27325036630101</v>
      </c>
      <c r="O29">
        <v>15.2457193684678</v>
      </c>
      <c r="P29">
        <v>17.009835383094199</v>
      </c>
      <c r="Q29">
        <v>7.9644433623358005E-2</v>
      </c>
    </row>
    <row r="30" spans="1:17" x14ac:dyDescent="0.3">
      <c r="A30" t="s">
        <v>93</v>
      </c>
      <c r="B30" t="s">
        <v>94</v>
      </c>
      <c r="C30" t="str">
        <f>IFERROR(VLOOKUP(Table1[[#This Row],[Ticker]],[1]!Table1[[Symbol]:[Industry]],2,FALSE),"-")</f>
        <v>-</v>
      </c>
      <c r="D30" t="s">
        <v>95</v>
      </c>
      <c r="E30">
        <v>289186.02674447501</v>
      </c>
      <c r="F30">
        <v>468.75</v>
      </c>
      <c r="G30">
        <v>81.282768060086497</v>
      </c>
      <c r="H30">
        <v>-10.130704480984701</v>
      </c>
      <c r="I30">
        <v>16.7349277625733</v>
      </c>
      <c r="J30">
        <v>-5.9689033539019398</v>
      </c>
      <c r="K30">
        <v>469.00581177678998</v>
      </c>
      <c r="L30">
        <v>401.52407383431603</v>
      </c>
      <c r="M30">
        <v>39.164098343056303</v>
      </c>
      <c r="N30">
        <v>0.69786605213561304</v>
      </c>
      <c r="O30">
        <v>12.511999999999899</v>
      </c>
      <c r="P30">
        <v>109.96640537514</v>
      </c>
      <c r="Q30">
        <v>0.13464386829496799</v>
      </c>
    </row>
    <row r="31" spans="1:17" x14ac:dyDescent="0.3">
      <c r="A31" t="s">
        <v>96</v>
      </c>
      <c r="B31" t="s">
        <v>97</v>
      </c>
      <c r="C31" t="str">
        <f>IFERROR(VLOOKUP(Table1[[#This Row],[Ticker]],[1]!Table1[[Symbol]:[Industry]],2,FALSE),"-")</f>
        <v>-</v>
      </c>
      <c r="D31" t="s">
        <v>98</v>
      </c>
      <c r="E31">
        <v>284666.47662137903</v>
      </c>
      <c r="F31">
        <v>1774.3</v>
      </c>
      <c r="G31">
        <v>55.509548299879803</v>
      </c>
      <c r="H31">
        <v>-11.736666344252299</v>
      </c>
      <c r="I31">
        <v>-0.441458688642201</v>
      </c>
      <c r="J31">
        <v>-2.7584969036746498</v>
      </c>
      <c r="K31">
        <v>1824.4199010099701</v>
      </c>
      <c r="L31">
        <v>1623.8816800428599</v>
      </c>
      <c r="M31">
        <v>45.1855027425092</v>
      </c>
      <c r="N31">
        <v>0.46851440671962802</v>
      </c>
      <c r="O31">
        <v>22.5328298483909</v>
      </c>
      <c r="P31">
        <v>117.55870271595801</v>
      </c>
      <c r="Q31">
        <v>5.6635168862152002E-2</v>
      </c>
    </row>
    <row r="32" spans="1:17" x14ac:dyDescent="0.3">
      <c r="A32" t="s">
        <v>99</v>
      </c>
      <c r="B32" t="s">
        <v>100</v>
      </c>
      <c r="C32" t="str">
        <f>IFERROR(VLOOKUP(Table1[[#This Row],[Ticker]],[1]!Table1[[Symbol]:[Industry]],2,FALSE),"-")</f>
        <v>-</v>
      </c>
      <c r="D32" t="s">
        <v>101</v>
      </c>
      <c r="E32">
        <v>280518.92840999999</v>
      </c>
      <c r="F32">
        <v>650</v>
      </c>
      <c r="G32">
        <v>84.025648189508402</v>
      </c>
      <c r="H32">
        <v>-14.206582723339</v>
      </c>
      <c r="I32">
        <v>97.212497945026897</v>
      </c>
      <c r="J32">
        <v>0.811349107918932</v>
      </c>
      <c r="K32">
        <v>588.37988988519999</v>
      </c>
      <c r="L32">
        <v>425.25454736366402</v>
      </c>
      <c r="M32">
        <v>50.7652288612353</v>
      </c>
      <c r="N32">
        <v>0.22664054507946599</v>
      </c>
      <c r="O32">
        <v>24.2615384615384</v>
      </c>
      <c r="P32">
        <v>128.390723822909</v>
      </c>
      <c r="Q32">
        <v>5.8618565286214001E-2</v>
      </c>
    </row>
    <row r="33" spans="1:17" x14ac:dyDescent="0.3">
      <c r="A33" t="s">
        <v>102</v>
      </c>
      <c r="B33" t="s">
        <v>103</v>
      </c>
      <c r="C33" t="str">
        <f>IFERROR(VLOOKUP(Table1[[#This Row],[Ticker]],[1]!Table1[[Symbol]:[Industry]],2,FALSE),"-")</f>
        <v>-</v>
      </c>
      <c r="D33" t="s">
        <v>72</v>
      </c>
      <c r="E33">
        <v>279743.78139073</v>
      </c>
      <c r="F33">
        <v>719.9</v>
      </c>
      <c r="G33">
        <v>159.56981450305901</v>
      </c>
      <c r="H33">
        <v>-2.01742668871904</v>
      </c>
      <c r="I33">
        <v>29.366554365813499</v>
      </c>
      <c r="J33">
        <v>-4.3792053328994101</v>
      </c>
      <c r="K33">
        <v>685.25267646449402</v>
      </c>
      <c r="L33">
        <v>544.44685298106594</v>
      </c>
      <c r="M33">
        <v>42.512384400020402</v>
      </c>
      <c r="N33">
        <v>0.92640195213731902</v>
      </c>
      <c r="O33">
        <v>24.440894568689998</v>
      </c>
      <c r="P33">
        <v>211.64502164502099</v>
      </c>
      <c r="Q33">
        <v>0.16548203017245899</v>
      </c>
    </row>
    <row r="34" spans="1:17" x14ac:dyDescent="0.3">
      <c r="A34" t="s">
        <v>104</v>
      </c>
      <c r="B34" t="s">
        <v>105</v>
      </c>
      <c r="C34" t="str">
        <f>IFERROR(VLOOKUP(Table1[[#This Row],[Ticker]],[1]!Table1[[Symbol]:[Industry]],2,FALSE),"-")</f>
        <v>-</v>
      </c>
      <c r="D34" t="s">
        <v>106</v>
      </c>
      <c r="E34">
        <v>274080.252946675</v>
      </c>
      <c r="F34">
        <v>2863.35</v>
      </c>
      <c r="G34">
        <v>-41.146317542541802</v>
      </c>
      <c r="H34">
        <v>-4.6160892758386396</v>
      </c>
      <c r="I34">
        <v>-26.690731119225799</v>
      </c>
      <c r="J34">
        <v>-3.5410365025267998</v>
      </c>
      <c r="K34">
        <v>2889.1169223325501</v>
      </c>
      <c r="L34">
        <v>2989.5933953335302</v>
      </c>
      <c r="M34">
        <v>36.602944403090902</v>
      </c>
      <c r="N34">
        <v>0.86804217490221602</v>
      </c>
      <c r="O34">
        <v>24.609286325457902</v>
      </c>
      <c r="P34">
        <v>7.2375566458185103</v>
      </c>
      <c r="Q34">
        <v>-7.9558627390816997E-2</v>
      </c>
    </row>
    <row r="35" spans="1:17" x14ac:dyDescent="0.3">
      <c r="A35" t="s">
        <v>107</v>
      </c>
      <c r="B35" t="s">
        <v>108</v>
      </c>
      <c r="C35" t="str">
        <f>IFERROR(VLOOKUP(Table1[[#This Row],[Ticker]],[1]!Table1[[Symbol]:[Industry]],2,FALSE),"-")</f>
        <v>-</v>
      </c>
      <c r="D35" t="s">
        <v>109</v>
      </c>
      <c r="E35">
        <v>269686.24839721998</v>
      </c>
      <c r="F35">
        <v>9474.65</v>
      </c>
      <c r="G35">
        <v>77.961422760197294</v>
      </c>
      <c r="H35">
        <v>3.5771517943265501</v>
      </c>
      <c r="I35">
        <v>35.241830482548899</v>
      </c>
      <c r="J35">
        <v>-3.7358927677022198</v>
      </c>
      <c r="K35">
        <v>9232.3087969152202</v>
      </c>
      <c r="L35">
        <v>7670.6009844601604</v>
      </c>
      <c r="M35">
        <v>51.118665531121501</v>
      </c>
      <c r="N35">
        <v>0.67155244968057903</v>
      </c>
      <c r="O35">
        <v>5.9543096578765304</v>
      </c>
      <c r="P35">
        <v>108.646773838361</v>
      </c>
      <c r="Q35">
        <v>0.10647223353741</v>
      </c>
    </row>
    <row r="36" spans="1:17" x14ac:dyDescent="0.3">
      <c r="A36" t="s">
        <v>110</v>
      </c>
      <c r="B36" t="s">
        <v>111</v>
      </c>
      <c r="C36" t="str">
        <f>IFERROR(VLOOKUP(Table1[[#This Row],[Ticker]],[1]!Table1[[Symbol]:[Industry]],2,FALSE),"-")</f>
        <v>-</v>
      </c>
      <c r="D36" t="s">
        <v>112</v>
      </c>
      <c r="E36">
        <v>269226.91278000001</v>
      </c>
      <c r="F36">
        <v>7597.1</v>
      </c>
      <c r="G36">
        <v>77.662368153826407</v>
      </c>
      <c r="H36">
        <v>-0.321645352896125</v>
      </c>
      <c r="I36">
        <v>78.399829516296705</v>
      </c>
      <c r="J36">
        <v>-4.2029578481355898</v>
      </c>
      <c r="K36">
        <v>6716.9476136323001</v>
      </c>
      <c r="L36">
        <v>5165.5061007255899</v>
      </c>
      <c r="M36">
        <v>61.431964916323899</v>
      </c>
      <c r="N36">
        <v>1.0263221873627999</v>
      </c>
      <c r="O36">
        <v>4.15882376169853</v>
      </c>
      <c r="P36">
        <v>134.04497843499601</v>
      </c>
      <c r="Q36">
        <v>0.187865802354587</v>
      </c>
    </row>
    <row r="37" spans="1:17" x14ac:dyDescent="0.3">
      <c r="A37" t="s">
        <v>113</v>
      </c>
      <c r="B37" t="s">
        <v>114</v>
      </c>
      <c r="C37" t="str">
        <f>IFERROR(VLOOKUP(Table1[[#This Row],[Ticker]],[1]!Table1[[Symbol]:[Industry]],2,FALSE),"-")</f>
        <v>-</v>
      </c>
      <c r="D37" t="s">
        <v>21</v>
      </c>
      <c r="E37">
        <v>259553.83861276001</v>
      </c>
      <c r="F37">
        <v>495.2</v>
      </c>
      <c r="G37">
        <v>2.7403244705263701</v>
      </c>
      <c r="H37">
        <v>4.0747815703883203</v>
      </c>
      <c r="I37">
        <v>-5.9820591895208803</v>
      </c>
      <c r="J37">
        <v>-0.61700641446842197</v>
      </c>
      <c r="K37">
        <v>471.852559016736</v>
      </c>
      <c r="L37">
        <v>457.07605854890897</v>
      </c>
      <c r="M37">
        <v>71.460683656522207</v>
      </c>
      <c r="N37">
        <v>1.0912334481816599</v>
      </c>
      <c r="O37">
        <v>10.238287560581499</v>
      </c>
      <c r="P37">
        <v>32.035728569523997</v>
      </c>
      <c r="Q37">
        <v>-9.1661862769241001E-2</v>
      </c>
    </row>
    <row r="38" spans="1:17" x14ac:dyDescent="0.3">
      <c r="A38" t="s">
        <v>115</v>
      </c>
      <c r="B38" t="s">
        <v>116</v>
      </c>
      <c r="C38" t="str">
        <f>IFERROR(VLOOKUP(Table1[[#This Row],[Ticker]],[1]!Table1[[Symbol]:[Industry]],2,FALSE),"-")</f>
        <v>-</v>
      </c>
      <c r="D38" t="s">
        <v>37</v>
      </c>
      <c r="E38">
        <v>255531.92739542999</v>
      </c>
      <c r="F38">
        <v>1600.25</v>
      </c>
      <c r="G38">
        <v>-21.551686392552298</v>
      </c>
      <c r="H38">
        <v>-4.0741241577087104</v>
      </c>
      <c r="I38">
        <v>-14.0594511761034</v>
      </c>
      <c r="J38">
        <v>-0.82841889766974297</v>
      </c>
      <c r="K38">
        <v>1587.6284372940499</v>
      </c>
      <c r="L38">
        <v>1588.42503288782</v>
      </c>
      <c r="M38">
        <v>63.126282823103701</v>
      </c>
      <c r="N38">
        <v>1.0377849341505201</v>
      </c>
      <c r="O38">
        <v>8.7955007030151506</v>
      </c>
      <c r="P38">
        <v>12.769106092103801</v>
      </c>
      <c r="Q38">
        <v>3.9468103902790003E-3</v>
      </c>
    </row>
    <row r="39" spans="1:17" x14ac:dyDescent="0.3">
      <c r="A39" t="s">
        <v>117</v>
      </c>
      <c r="B39" t="s">
        <v>118</v>
      </c>
      <c r="C39" t="str">
        <f>IFERROR(VLOOKUP(Table1[[#This Row],[Ticker]],[1]!Table1[[Symbol]:[Industry]],2,FALSE),"-")</f>
        <v>-</v>
      </c>
      <c r="D39" t="s">
        <v>119</v>
      </c>
      <c r="E39">
        <v>242528.9128122</v>
      </c>
      <c r="F39">
        <v>2534.25</v>
      </c>
      <c r="G39">
        <v>-15.718393527239799</v>
      </c>
      <c r="H39">
        <v>-2.3000055978396801</v>
      </c>
      <c r="I39">
        <v>-12.180239127845301</v>
      </c>
      <c r="J39">
        <v>-2.85709128590074</v>
      </c>
      <c r="K39">
        <v>2504.4493772584701</v>
      </c>
      <c r="L39">
        <v>2443.9111494772901</v>
      </c>
      <c r="M39">
        <v>50.223593756657898</v>
      </c>
      <c r="N39">
        <v>0.64896681715563898</v>
      </c>
      <c r="O39">
        <v>9.2749334122521603</v>
      </c>
      <c r="P39">
        <v>18.1468531468531</v>
      </c>
      <c r="Q39">
        <v>-2.8246091910750001E-3</v>
      </c>
    </row>
    <row r="40" spans="1:17" x14ac:dyDescent="0.3">
      <c r="A40" t="s">
        <v>120</v>
      </c>
      <c r="B40" t="s">
        <v>121</v>
      </c>
      <c r="C40" t="str">
        <f>IFERROR(VLOOKUP(Table1[[#This Row],[Ticker]],[1]!Table1[[Symbol]:[Industry]],2,FALSE),"-")</f>
        <v>-</v>
      </c>
      <c r="D40" t="s">
        <v>18</v>
      </c>
      <c r="E40">
        <v>232110.79530137099</v>
      </c>
      <c r="F40">
        <v>164.27</v>
      </c>
      <c r="G40">
        <v>55.738683143503799</v>
      </c>
      <c r="H40">
        <v>-7.0836104282326797</v>
      </c>
      <c r="I40">
        <v>16.964477146887099</v>
      </c>
      <c r="J40">
        <v>-4.8915799367811799</v>
      </c>
      <c r="K40">
        <v>165.82930751550799</v>
      </c>
      <c r="L40">
        <v>144.67195122439401</v>
      </c>
      <c r="M40">
        <v>42.333732976214499</v>
      </c>
      <c r="N40">
        <v>0.70622216556604001</v>
      </c>
      <c r="O40">
        <v>19.802763742618801</v>
      </c>
      <c r="P40">
        <v>92.128654970760195</v>
      </c>
      <c r="Q40">
        <v>9.7764798725079996E-2</v>
      </c>
    </row>
    <row r="41" spans="1:17" x14ac:dyDescent="0.3">
      <c r="A41" t="s">
        <v>122</v>
      </c>
      <c r="B41" t="s">
        <v>123</v>
      </c>
      <c r="C41" t="str">
        <f>IFERROR(VLOOKUP(Table1[[#This Row],[Ticker]],[1]!Table1[[Symbol]:[Industry]],2,FALSE),"-")</f>
        <v>-</v>
      </c>
      <c r="D41" t="s">
        <v>124</v>
      </c>
      <c r="E41">
        <v>229496.03386600001</v>
      </c>
      <c r="F41">
        <v>175.04</v>
      </c>
      <c r="G41">
        <v>413.38118036255401</v>
      </c>
      <c r="H41">
        <v>-10.487157523463299</v>
      </c>
      <c r="I41">
        <v>68.391176964960593</v>
      </c>
      <c r="J41">
        <v>-1.7785061391864301</v>
      </c>
      <c r="K41">
        <v>166.55786654692901</v>
      </c>
      <c r="L41">
        <v>127.682032912719</v>
      </c>
      <c r="M41">
        <v>52.365834005662101</v>
      </c>
      <c r="N41">
        <v>0.63603345035417902</v>
      </c>
      <c r="O41">
        <v>14.2595978062157</v>
      </c>
      <c r="P41">
        <v>447.85602503912298</v>
      </c>
      <c r="Q41">
        <v>0.16848209237067799</v>
      </c>
    </row>
    <row r="42" spans="1:17" x14ac:dyDescent="0.3">
      <c r="A42" t="s">
        <v>125</v>
      </c>
      <c r="B42" t="s">
        <v>126</v>
      </c>
      <c r="C42" t="str">
        <f>IFERROR(VLOOKUP(Table1[[#This Row],[Ticker]],[1]!Table1[[Symbol]:[Industry]],2,FALSE),"-")</f>
        <v>-</v>
      </c>
      <c r="D42" t="s">
        <v>49</v>
      </c>
      <c r="E42">
        <v>228114.66877013899</v>
      </c>
      <c r="F42">
        <v>356.25</v>
      </c>
      <c r="G42">
        <v>15.4290348170539</v>
      </c>
      <c r="H42">
        <v>-6.1508599916563096</v>
      </c>
      <c r="I42">
        <v>40.468169831908597</v>
      </c>
      <c r="J42">
        <v>-2.7516302829466399</v>
      </c>
      <c r="K42">
        <v>353.41722269591003</v>
      </c>
      <c r="L42">
        <v>287.52157026964397</v>
      </c>
      <c r="M42">
        <v>52.294200933892697</v>
      </c>
      <c r="N42">
        <v>0.91132255180553501</v>
      </c>
      <c r="O42">
        <v>10.792982456140299</v>
      </c>
      <c r="P42">
        <v>75.665680473372703</v>
      </c>
    </row>
    <row r="43" spans="1:17" x14ac:dyDescent="0.3">
      <c r="A43" t="s">
        <v>127</v>
      </c>
      <c r="B43" t="s">
        <v>128</v>
      </c>
      <c r="C43" t="str">
        <f>IFERROR(VLOOKUP(Table1[[#This Row],[Ticker]],[1]!Table1[[Symbol]:[Industry]],2,FALSE),"-")</f>
        <v>-</v>
      </c>
      <c r="D43" t="s">
        <v>129</v>
      </c>
      <c r="E43">
        <v>226570.35064381</v>
      </c>
      <c r="F43">
        <v>919.2</v>
      </c>
      <c r="G43">
        <v>-4.9443259189021704</v>
      </c>
      <c r="H43">
        <v>-2.22614836402688</v>
      </c>
      <c r="I43">
        <v>-3.4719998815527302</v>
      </c>
      <c r="J43">
        <v>-1.4787428296320999</v>
      </c>
      <c r="K43">
        <v>893.08492753847395</v>
      </c>
      <c r="L43">
        <v>836.78645823437603</v>
      </c>
      <c r="M43">
        <v>58.922493098202899</v>
      </c>
      <c r="N43">
        <v>0.830076000593583</v>
      </c>
      <c r="O43">
        <v>2.69799825935594</v>
      </c>
      <c r="P43">
        <v>27.136929460580902</v>
      </c>
      <c r="Q43">
        <v>2.3825681586719999E-3</v>
      </c>
    </row>
    <row r="44" spans="1:17" x14ac:dyDescent="0.3">
      <c r="A44" t="s">
        <v>130</v>
      </c>
      <c r="B44" t="s">
        <v>131</v>
      </c>
      <c r="C44" t="str">
        <f>IFERROR(VLOOKUP(Table1[[#This Row],[Ticker]],[1]!Table1[[Symbol]:[Industry]],2,FALSE),"-")</f>
        <v>-</v>
      </c>
      <c r="D44" t="s">
        <v>132</v>
      </c>
      <c r="E44">
        <v>226383.85033412999</v>
      </c>
      <c r="F44">
        <v>306.85000000000002</v>
      </c>
      <c r="G44">
        <v>125.05873664182</v>
      </c>
      <c r="H44">
        <v>-1.43862715668611</v>
      </c>
      <c r="I44">
        <v>57.323883504259697</v>
      </c>
      <c r="J44">
        <v>-4.30897945109741</v>
      </c>
      <c r="K44">
        <v>270.22637894542697</v>
      </c>
      <c r="L44">
        <v>206.41983905034201</v>
      </c>
      <c r="M44">
        <v>60.966535134355503</v>
      </c>
      <c r="N44">
        <v>0.948787824430807</v>
      </c>
      <c r="O44">
        <v>5.26315789473683</v>
      </c>
      <c r="P44">
        <v>160.26293469041499</v>
      </c>
      <c r="Q44">
        <v>0.22534288029747601</v>
      </c>
    </row>
    <row r="45" spans="1:17" x14ac:dyDescent="0.3">
      <c r="A45" t="s">
        <v>133</v>
      </c>
      <c r="B45" t="s">
        <v>134</v>
      </c>
      <c r="C45" t="str">
        <f>IFERROR(VLOOKUP(Table1[[#This Row],[Ticker]],[1]!Table1[[Symbol]:[Industry]],2,FALSE),"-")</f>
        <v>-</v>
      </c>
      <c r="D45" t="s">
        <v>129</v>
      </c>
      <c r="E45">
        <v>219310.68211228799</v>
      </c>
      <c r="F45">
        <v>172.56</v>
      </c>
      <c r="G45">
        <v>29.386200556594702</v>
      </c>
      <c r="H45">
        <v>-4.5485699949427199</v>
      </c>
      <c r="I45">
        <v>16.311787392284</v>
      </c>
      <c r="J45">
        <v>-5.0098942952104402</v>
      </c>
      <c r="K45">
        <v>170.37400436366201</v>
      </c>
      <c r="L45">
        <v>148.58603188611599</v>
      </c>
      <c r="M45">
        <v>42.840368706681801</v>
      </c>
      <c r="N45">
        <v>0.74403442691756305</v>
      </c>
      <c r="O45">
        <v>6.9772832637922999</v>
      </c>
      <c r="P45">
        <v>59.629972247918502</v>
      </c>
      <c r="Q45">
        <v>2.9016097630056002E-2</v>
      </c>
    </row>
    <row r="46" spans="1:17" x14ac:dyDescent="0.3">
      <c r="A46" t="s">
        <v>135</v>
      </c>
      <c r="B46" t="s">
        <v>136</v>
      </c>
      <c r="C46" t="str">
        <f>IFERROR(VLOOKUP(Table1[[#This Row],[Ticker]],[1]!Table1[[Symbol]:[Industry]],2,FALSE),"-")</f>
        <v>-</v>
      </c>
      <c r="D46" t="s">
        <v>137</v>
      </c>
      <c r="E46">
        <v>206461.59001950501</v>
      </c>
      <c r="F46">
        <v>1607.55</v>
      </c>
      <c r="G46">
        <v>71.104318879742493</v>
      </c>
      <c r="H46">
        <v>2.5342433291007902</v>
      </c>
      <c r="I46">
        <v>17.277507343367599</v>
      </c>
      <c r="J46">
        <v>-4.7960555106185296</v>
      </c>
      <c r="K46">
        <v>1499.4205833016499</v>
      </c>
      <c r="L46">
        <v>1276.13897717841</v>
      </c>
      <c r="M46">
        <v>57.859985061461799</v>
      </c>
      <c r="N46">
        <v>0.938508976866962</v>
      </c>
      <c r="O46">
        <v>4.00920655656122</v>
      </c>
      <c r="P46">
        <v>112.92052980132399</v>
      </c>
      <c r="Q46">
        <v>0.23935490961575201</v>
      </c>
    </row>
    <row r="47" spans="1:17" x14ac:dyDescent="0.3">
      <c r="A47" t="s">
        <v>138</v>
      </c>
      <c r="B47" t="s">
        <v>139</v>
      </c>
      <c r="C47" t="str">
        <f>IFERROR(VLOOKUP(Table1[[#This Row],[Ticker]],[1]!Table1[[Symbol]:[Industry]],2,FALSE),"-")</f>
        <v>-</v>
      </c>
      <c r="D47" t="s">
        <v>140</v>
      </c>
      <c r="E47">
        <v>204126.57983529</v>
      </c>
      <c r="F47">
        <v>825.7</v>
      </c>
      <c r="G47">
        <v>45.3475714847525</v>
      </c>
      <c r="H47">
        <v>-6.3102593109115599</v>
      </c>
      <c r="I47">
        <v>4.1854009653719899</v>
      </c>
      <c r="J47">
        <v>-7.79002787270562</v>
      </c>
      <c r="K47">
        <v>849.45517830782603</v>
      </c>
      <c r="L47">
        <v>756.15017275518903</v>
      </c>
      <c r="M47">
        <v>37.766867249307801</v>
      </c>
      <c r="N47">
        <v>0.83581869576395396</v>
      </c>
      <c r="O47">
        <v>17.185418432844799</v>
      </c>
      <c r="P47">
        <v>78.317676276859899</v>
      </c>
      <c r="Q47">
        <v>0.13832136043149301</v>
      </c>
    </row>
    <row r="48" spans="1:17" x14ac:dyDescent="0.3">
      <c r="A48" t="s">
        <v>141</v>
      </c>
      <c r="B48" t="s">
        <v>142</v>
      </c>
      <c r="C48" t="str">
        <f>IFERROR(VLOOKUP(Table1[[#This Row],[Ticker]],[1]!Table1[[Symbol]:[Industry]],2,FALSE),"-")</f>
        <v>-</v>
      </c>
      <c r="D48" t="s">
        <v>143</v>
      </c>
      <c r="E48">
        <v>189788.90563548001</v>
      </c>
      <c r="F48">
        <v>5363.8</v>
      </c>
      <c r="G48">
        <v>178.16417415456999</v>
      </c>
      <c r="H48">
        <v>8.3358055338038906</v>
      </c>
      <c r="I48">
        <v>69.277977896936093</v>
      </c>
      <c r="J48">
        <v>-2.1709715375182501</v>
      </c>
      <c r="K48">
        <v>4701.7150941339396</v>
      </c>
      <c r="L48">
        <v>3601.5171032518801</v>
      </c>
      <c r="M48">
        <v>68.622023294062004</v>
      </c>
      <c r="N48">
        <v>0.95027854135531298</v>
      </c>
      <c r="O48">
        <v>1.77486110593236</v>
      </c>
      <c r="P48">
        <v>223.61760535762701</v>
      </c>
      <c r="Q48">
        <v>0.24797617463983701</v>
      </c>
    </row>
    <row r="49" spans="1:17" x14ac:dyDescent="0.3">
      <c r="A49" t="s">
        <v>144</v>
      </c>
      <c r="B49" t="s">
        <v>145</v>
      </c>
      <c r="C49" t="str">
        <f>IFERROR(VLOOKUP(Table1[[#This Row],[Ticker]],[1]!Table1[[Symbol]:[Industry]],2,FALSE),"-")</f>
        <v>-</v>
      </c>
      <c r="D49" t="s">
        <v>146</v>
      </c>
      <c r="E49">
        <v>177995.61820687499</v>
      </c>
      <c r="F49">
        <v>8390.85</v>
      </c>
      <c r="G49">
        <v>68.102407091865203</v>
      </c>
      <c r="H49">
        <v>-4.0640952797826397</v>
      </c>
      <c r="I49">
        <v>64.537684904450302</v>
      </c>
      <c r="J49">
        <v>-6.4428788383395004</v>
      </c>
      <c r="K49">
        <v>7755.36878790228</v>
      </c>
      <c r="L49">
        <v>5960.8474845107403</v>
      </c>
      <c r="M49">
        <v>49.739944510079297</v>
      </c>
      <c r="N49">
        <v>1.00155170159915</v>
      </c>
      <c r="O49">
        <v>9.0467592675354602</v>
      </c>
      <c r="P49">
        <v>117.94415584415501</v>
      </c>
      <c r="Q49">
        <v>0.18590252338751301</v>
      </c>
    </row>
    <row r="50" spans="1:17" x14ac:dyDescent="0.3">
      <c r="A50" t="s">
        <v>147</v>
      </c>
      <c r="B50" t="s">
        <v>148</v>
      </c>
      <c r="C50" t="str">
        <f>IFERROR(VLOOKUP(Table1[[#This Row],[Ticker]],[1]!Table1[[Symbol]:[Industry]],2,FALSE),"-")</f>
        <v>-</v>
      </c>
      <c r="D50" t="s">
        <v>149</v>
      </c>
      <c r="E50">
        <v>175721.18466842701</v>
      </c>
      <c r="F50">
        <v>197.25</v>
      </c>
      <c r="G50">
        <v>142.533064759891</v>
      </c>
      <c r="H50">
        <v>5.6007272512482702</v>
      </c>
      <c r="I50">
        <v>46.478651297609503</v>
      </c>
      <c r="J50">
        <v>4.95763959140921</v>
      </c>
      <c r="K50">
        <v>185.39857378485999</v>
      </c>
      <c r="L50">
        <v>150.754370225293</v>
      </c>
      <c r="M50">
        <v>73.000692766078203</v>
      </c>
      <c r="N50">
        <v>1.1909717682066501</v>
      </c>
      <c r="O50">
        <v>5.0443599493029003</v>
      </c>
      <c r="P50">
        <v>170.20547945205399</v>
      </c>
      <c r="Q50">
        <v>4.3261945554189003E-2</v>
      </c>
    </row>
    <row r="51" spans="1:17" x14ac:dyDescent="0.3">
      <c r="A51" t="s">
        <v>150</v>
      </c>
      <c r="B51" t="s">
        <v>151</v>
      </c>
      <c r="C51" t="str">
        <f>IFERROR(VLOOKUP(Table1[[#This Row],[Ticker]],[1]!Table1[[Symbol]:[Industry]],2,FALSE),"-")</f>
        <v>-</v>
      </c>
      <c r="D51" t="s">
        <v>83</v>
      </c>
      <c r="E51">
        <v>173249.69403402499</v>
      </c>
      <c r="F51">
        <v>2552.25</v>
      </c>
      <c r="G51">
        <v>20.689250202052499</v>
      </c>
      <c r="H51">
        <v>-0.94219579547314902</v>
      </c>
      <c r="I51">
        <v>12.492924195792099</v>
      </c>
      <c r="J51">
        <v>0.89803614830184197</v>
      </c>
      <c r="K51">
        <v>2391.7352730493199</v>
      </c>
      <c r="L51">
        <v>2170.9036828185799</v>
      </c>
      <c r="M51">
        <v>66.615793175700105</v>
      </c>
      <c r="N51">
        <v>1.22497184922291</v>
      </c>
      <c r="O51">
        <v>0.46037809775687499</v>
      </c>
      <c r="P51">
        <v>51.0848045261992</v>
      </c>
      <c r="Q51">
        <v>5.1577812278895997E-2</v>
      </c>
    </row>
    <row r="52" spans="1:17" x14ac:dyDescent="0.3">
      <c r="A52" t="s">
        <v>152</v>
      </c>
      <c r="B52" t="s">
        <v>153</v>
      </c>
      <c r="C52" t="str">
        <f>IFERROR(VLOOKUP(Table1[[#This Row],[Ticker]],[1]!Table1[[Symbol]:[Industry]],2,FALSE),"-")</f>
        <v>-</v>
      </c>
      <c r="D52" t="s">
        <v>154</v>
      </c>
      <c r="E52">
        <v>168472.39843251</v>
      </c>
      <c r="F52">
        <v>442.1</v>
      </c>
      <c r="G52">
        <v>34.575889986231502</v>
      </c>
      <c r="H52">
        <v>-6.0524073290307996</v>
      </c>
      <c r="I52">
        <v>57.612545069103597</v>
      </c>
      <c r="J52">
        <v>-1.3348018032753799</v>
      </c>
      <c r="K52">
        <v>418.20034837389102</v>
      </c>
      <c r="L52">
        <v>330.53867104176999</v>
      </c>
      <c r="M52">
        <v>50.042623784354497</v>
      </c>
      <c r="N52">
        <v>1.46038539051913</v>
      </c>
      <c r="O52">
        <v>14.6233883736711</v>
      </c>
      <c r="P52">
        <v>112.548076923076</v>
      </c>
      <c r="Q52">
        <v>4.6578433958421997E-2</v>
      </c>
    </row>
    <row r="53" spans="1:17" x14ac:dyDescent="0.3">
      <c r="A53" t="s">
        <v>155</v>
      </c>
      <c r="B53" t="s">
        <v>156</v>
      </c>
      <c r="C53" t="str">
        <f>IFERROR(VLOOKUP(Table1[[#This Row],[Ticker]],[1]!Table1[[Symbol]:[Industry]],2,FALSE),"-")</f>
        <v>-</v>
      </c>
      <c r="D53" t="s">
        <v>157</v>
      </c>
      <c r="E53">
        <v>163404.50133815</v>
      </c>
      <c r="F53">
        <v>4225.8999999999996</v>
      </c>
      <c r="G53">
        <v>43.745802153591903</v>
      </c>
      <c r="H53">
        <v>-3.8412352727495098</v>
      </c>
      <c r="I53">
        <v>33.346755778798098</v>
      </c>
      <c r="J53">
        <v>-3.2295959068070799</v>
      </c>
      <c r="K53">
        <v>4087.5740194402101</v>
      </c>
      <c r="L53">
        <v>3357.9757482873902</v>
      </c>
      <c r="M53">
        <v>44.742242432291299</v>
      </c>
      <c r="N53">
        <v>1.30178191387769</v>
      </c>
      <c r="O53">
        <v>9.0844553822854301</v>
      </c>
      <c r="P53">
        <v>81.108706366383103</v>
      </c>
      <c r="Q53">
        <v>0.103305577539005</v>
      </c>
    </row>
    <row r="54" spans="1:17" x14ac:dyDescent="0.3">
      <c r="A54" t="s">
        <v>158</v>
      </c>
      <c r="B54" t="s">
        <v>159</v>
      </c>
      <c r="C54" t="str">
        <f>IFERROR(VLOOKUP(Table1[[#This Row],[Ticker]],[1]!Table1[[Symbol]:[Industry]],2,FALSE),"-")</f>
        <v>-</v>
      </c>
      <c r="D54" t="s">
        <v>83</v>
      </c>
      <c r="E54">
        <v>159807.45125263999</v>
      </c>
      <c r="F54">
        <v>657.05</v>
      </c>
      <c r="G54">
        <v>24.376569692063999</v>
      </c>
      <c r="H54">
        <v>-1.894542571688</v>
      </c>
      <c r="I54">
        <v>18.697450149890098</v>
      </c>
      <c r="J54">
        <v>-5.4244369905387702</v>
      </c>
      <c r="K54">
        <v>630.16966817592004</v>
      </c>
      <c r="L54">
        <v>560.039527284727</v>
      </c>
      <c r="M54">
        <v>48.517677624635098</v>
      </c>
      <c r="N54">
        <v>1.31197071717267</v>
      </c>
      <c r="O54">
        <v>4.8626436344266102</v>
      </c>
      <c r="P54">
        <v>62.616012869694302</v>
      </c>
      <c r="Q54">
        <v>6.1193777775070998E-2</v>
      </c>
    </row>
    <row r="55" spans="1:17" x14ac:dyDescent="0.3">
      <c r="A55" t="s">
        <v>160</v>
      </c>
      <c r="B55" t="s">
        <v>161</v>
      </c>
      <c r="C55" t="str">
        <f>IFERROR(VLOOKUP(Table1[[#This Row],[Ticker]],[1]!Table1[[Symbol]:[Industry]],2,FALSE),"-")</f>
        <v>-</v>
      </c>
      <c r="D55" t="s">
        <v>162</v>
      </c>
      <c r="E55">
        <v>159632.12745239999</v>
      </c>
      <c r="F55">
        <v>3173.95</v>
      </c>
      <c r="G55">
        <v>-7.0595107391499203</v>
      </c>
      <c r="H55">
        <v>0.79010750831144705</v>
      </c>
      <c r="I55">
        <v>7.6445239713852597</v>
      </c>
      <c r="J55">
        <v>-1.19505069040661</v>
      </c>
      <c r="K55">
        <v>3028.5696300136301</v>
      </c>
      <c r="L55">
        <v>2801.34539523082</v>
      </c>
      <c r="M55">
        <v>57.973456077764702</v>
      </c>
      <c r="N55">
        <v>0.97826477104181397</v>
      </c>
      <c r="O55">
        <v>1.79744482427259</v>
      </c>
      <c r="P55">
        <v>38.446271618939498</v>
      </c>
      <c r="Q55">
        <v>6.591198006504E-3</v>
      </c>
    </row>
    <row r="56" spans="1:17" x14ac:dyDescent="0.3">
      <c r="A56" t="s">
        <v>163</v>
      </c>
      <c r="B56" t="s">
        <v>164</v>
      </c>
      <c r="C56" t="str">
        <f>IFERROR(VLOOKUP(Table1[[#This Row],[Ticker]],[1]!Table1[[Symbol]:[Industry]],2,FALSE),"-")</f>
        <v>-</v>
      </c>
      <c r="D56" t="s">
        <v>124</v>
      </c>
      <c r="E56">
        <v>159625.9221312</v>
      </c>
      <c r="F56">
        <v>480.05</v>
      </c>
      <c r="G56">
        <v>172.51815062893999</v>
      </c>
      <c r="H56">
        <v>-6.9110214327349899</v>
      </c>
      <c r="I56">
        <v>11.062335172689099</v>
      </c>
      <c r="J56">
        <v>-6.4987821021254097</v>
      </c>
      <c r="K56">
        <v>464.59640830156002</v>
      </c>
      <c r="L56">
        <v>379.82521017443901</v>
      </c>
      <c r="M56">
        <v>46.674455530178903</v>
      </c>
      <c r="N56">
        <v>0.76524392476771697</v>
      </c>
      <c r="O56">
        <v>16.4462035204666</v>
      </c>
      <c r="P56">
        <v>202.87066246056699</v>
      </c>
      <c r="Q56">
        <v>0.194181375917129</v>
      </c>
    </row>
    <row r="57" spans="1:17" x14ac:dyDescent="0.3">
      <c r="A57" t="s">
        <v>165</v>
      </c>
      <c r="B57" t="s">
        <v>166</v>
      </c>
      <c r="C57" t="str">
        <f>IFERROR(VLOOKUP(Table1[[#This Row],[Ticker]],[1]!Table1[[Symbol]:[Industry]],2,FALSE),"-")</f>
        <v>-</v>
      </c>
      <c r="D57" t="s">
        <v>167</v>
      </c>
      <c r="E57">
        <v>153342.21218490001</v>
      </c>
      <c r="F57">
        <v>674.7</v>
      </c>
      <c r="G57">
        <v>34.995188589577801</v>
      </c>
      <c r="H57">
        <v>-3.7593476103857499</v>
      </c>
      <c r="I57">
        <v>5.0363300076207302</v>
      </c>
      <c r="J57">
        <v>-0.90593421212891601</v>
      </c>
      <c r="K57">
        <v>653.71987415754495</v>
      </c>
      <c r="L57">
        <v>572.64857757553295</v>
      </c>
      <c r="M57">
        <v>56.231955763723001</v>
      </c>
      <c r="N57">
        <v>0.81373709863958499</v>
      </c>
      <c r="O57">
        <v>6.0100785534311401</v>
      </c>
      <c r="P57">
        <v>65.286624203821603</v>
      </c>
      <c r="Q57">
        <v>5.4953359340339999E-2</v>
      </c>
    </row>
    <row r="58" spans="1:17" x14ac:dyDescent="0.3">
      <c r="A58" t="s">
        <v>68</v>
      </c>
      <c r="B58" t="s">
        <v>168</v>
      </c>
      <c r="C58" t="str">
        <f>IFERROR(VLOOKUP(Table1[[#This Row],[Ticker]],[1]!Table1[[Symbol]:[Industry]],2,FALSE),"-")</f>
        <v>-</v>
      </c>
      <c r="D58" t="s">
        <v>56</v>
      </c>
      <c r="E58">
        <v>151860.11489632499</v>
      </c>
      <c r="F58">
        <v>639.20000000000005</v>
      </c>
      <c r="G58">
        <v>84.763947221729197</v>
      </c>
      <c r="H58">
        <v>-5.4650068992184702</v>
      </c>
      <c r="I58">
        <v>20.7584116034262</v>
      </c>
      <c r="J58">
        <v>-5.4636240089668897</v>
      </c>
      <c r="K58">
        <v>646.55882519165004</v>
      </c>
      <c r="L58">
        <v>560.664018086037</v>
      </c>
      <c r="M58">
        <v>39.2687657472623</v>
      </c>
      <c r="N58">
        <v>1.01922719325852</v>
      </c>
      <c r="O58">
        <v>11.4831038798498</v>
      </c>
      <c r="P58">
        <v>117.119565217391</v>
      </c>
      <c r="Q58">
        <v>0.108572439416318</v>
      </c>
    </row>
    <row r="59" spans="1:17" x14ac:dyDescent="0.3">
      <c r="A59" t="s">
        <v>169</v>
      </c>
      <c r="B59" t="s">
        <v>170</v>
      </c>
      <c r="C59" t="str">
        <f>IFERROR(VLOOKUP(Table1[[#This Row],[Ticker]],[1]!Table1[[Symbol]:[Industry]],2,FALSE),"-")</f>
        <v>-</v>
      </c>
      <c r="D59" t="s">
        <v>21</v>
      </c>
      <c r="E59">
        <v>151749.667825065</v>
      </c>
      <c r="F59">
        <v>5177.5</v>
      </c>
      <c r="G59">
        <v>-24.3016987699243</v>
      </c>
      <c r="H59">
        <v>1.75791073078857</v>
      </c>
      <c r="I59">
        <v>-28.609717154552701</v>
      </c>
      <c r="J59">
        <v>-0.45805439607378501</v>
      </c>
      <c r="K59">
        <v>4926.5669283135803</v>
      </c>
      <c r="L59">
        <v>5109.19170577779</v>
      </c>
      <c r="M59">
        <v>69.872654533071199</v>
      </c>
      <c r="N59">
        <v>1.1084402395059501</v>
      </c>
      <c r="O59">
        <v>24.4229840656687</v>
      </c>
      <c r="P59">
        <v>14.7101505466871</v>
      </c>
      <c r="Q59">
        <v>-5.0360541645640003E-3</v>
      </c>
    </row>
    <row r="60" spans="1:17" x14ac:dyDescent="0.3">
      <c r="A60" t="s">
        <v>171</v>
      </c>
      <c r="B60" t="s">
        <v>172</v>
      </c>
      <c r="C60" t="str">
        <f>IFERROR(VLOOKUP(Table1[[#This Row],[Ticker]],[1]!Table1[[Symbol]:[Industry]],2,FALSE),"-")</f>
        <v>-</v>
      </c>
      <c r="D60" t="s">
        <v>140</v>
      </c>
      <c r="E60">
        <v>147261.17614490999</v>
      </c>
      <c r="F60">
        <v>1434.85</v>
      </c>
      <c r="G60">
        <v>94.498257243193095</v>
      </c>
      <c r="H60">
        <v>6.4988288343403804</v>
      </c>
      <c r="I60">
        <v>39.271640382412201</v>
      </c>
      <c r="J60">
        <v>-8.9554769265588305</v>
      </c>
      <c r="K60">
        <v>1348.2204311278999</v>
      </c>
      <c r="L60">
        <v>1088.0960856265799</v>
      </c>
      <c r="M60">
        <v>46.906999978592502</v>
      </c>
      <c r="N60">
        <v>1.05561340778149</v>
      </c>
      <c r="O60">
        <v>14.991114053733799</v>
      </c>
      <c r="P60">
        <v>123.985326256634</v>
      </c>
      <c r="Q60">
        <v>0.137433923956782</v>
      </c>
    </row>
    <row r="61" spans="1:17" x14ac:dyDescent="0.3">
      <c r="A61" t="s">
        <v>173</v>
      </c>
      <c r="B61" t="s">
        <v>174</v>
      </c>
      <c r="C61" t="str">
        <f>IFERROR(VLOOKUP(Table1[[#This Row],[Ticker]],[1]!Table1[[Symbol]:[Industry]],2,FALSE),"-")</f>
        <v>-</v>
      </c>
      <c r="D61" t="s">
        <v>37</v>
      </c>
      <c r="E61">
        <v>146430.53620100001</v>
      </c>
      <c r="F61">
        <v>1450.9</v>
      </c>
      <c r="G61">
        <v>-13.1273559881603</v>
      </c>
      <c r="H61">
        <v>-2.3588655959269502</v>
      </c>
      <c r="I61">
        <v>-7.3365425675090803</v>
      </c>
      <c r="J61">
        <v>-2.2470304339596998</v>
      </c>
      <c r="K61">
        <v>1443.5099900923201</v>
      </c>
      <c r="L61">
        <v>1411.5516574826399</v>
      </c>
      <c r="M61">
        <v>57.846201181480097</v>
      </c>
      <c r="N61">
        <v>0.96445669521008204</v>
      </c>
      <c r="O61">
        <v>8.16734440691984</v>
      </c>
      <c r="P61">
        <v>15.918986937242799</v>
      </c>
      <c r="Q61">
        <v>6.3392573471009999E-3</v>
      </c>
    </row>
    <row r="62" spans="1:17" x14ac:dyDescent="0.3">
      <c r="A62" t="s">
        <v>175</v>
      </c>
      <c r="B62" t="s">
        <v>176</v>
      </c>
      <c r="C62" t="str">
        <f>IFERROR(VLOOKUP(Table1[[#This Row],[Ticker]],[1]!Table1[[Symbol]:[Industry]],2,FALSE),"-")</f>
        <v>-</v>
      </c>
      <c r="D62" t="s">
        <v>32</v>
      </c>
      <c r="E62">
        <v>145134.27955363499</v>
      </c>
      <c r="F62">
        <v>280.95</v>
      </c>
      <c r="G62">
        <v>19.586288726391299</v>
      </c>
      <c r="H62">
        <v>3.09030380854045E-2</v>
      </c>
      <c r="I62">
        <v>13.351382604465501</v>
      </c>
      <c r="J62">
        <v>-3.5763193464098801</v>
      </c>
      <c r="K62">
        <v>271.02290829856099</v>
      </c>
      <c r="L62">
        <v>243.27994682156901</v>
      </c>
      <c r="M62">
        <v>53.313418826701501</v>
      </c>
      <c r="N62">
        <v>0.87758746217128203</v>
      </c>
      <c r="O62">
        <v>6.6737853710624604</v>
      </c>
      <c r="P62">
        <v>51.5780954950094</v>
      </c>
      <c r="Q62">
        <v>0.14875475853016901</v>
      </c>
    </row>
    <row r="63" spans="1:17" x14ac:dyDescent="0.3">
      <c r="A63" t="s">
        <v>177</v>
      </c>
      <c r="B63" t="s">
        <v>178</v>
      </c>
      <c r="C63" t="str">
        <f>IFERROR(VLOOKUP(Table1[[#This Row],[Ticker]],[1]!Table1[[Symbol]:[Industry]],2,FALSE),"-")</f>
        <v>-</v>
      </c>
      <c r="D63" t="s">
        <v>179</v>
      </c>
      <c r="E63">
        <v>140688.93625395</v>
      </c>
      <c r="F63">
        <v>1414.25</v>
      </c>
      <c r="G63">
        <v>9.2991669536229509</v>
      </c>
      <c r="H63">
        <v>0.40322903616165701</v>
      </c>
      <c r="I63">
        <v>18.064315265406002</v>
      </c>
      <c r="J63">
        <v>-3.9470636560711898</v>
      </c>
      <c r="K63">
        <v>1325.5622249666301</v>
      </c>
      <c r="L63">
        <v>1189.61825120246</v>
      </c>
      <c r="M63">
        <v>49.0682556409228</v>
      </c>
      <c r="N63">
        <v>0.830173723851798</v>
      </c>
      <c r="O63">
        <v>3.73696305462258</v>
      </c>
      <c r="P63">
        <v>47.348405917899498</v>
      </c>
      <c r="Q63">
        <v>2.2411173672394001E-2</v>
      </c>
    </row>
    <row r="64" spans="1:17" x14ac:dyDescent="0.3">
      <c r="A64" t="s">
        <v>180</v>
      </c>
      <c r="B64" t="s">
        <v>181</v>
      </c>
      <c r="C64" t="str">
        <f>IFERROR(VLOOKUP(Table1[[#This Row],[Ticker]],[1]!Table1[[Symbol]:[Industry]],2,FALSE),"-")</f>
        <v>-</v>
      </c>
      <c r="D64" t="s">
        <v>182</v>
      </c>
      <c r="E64">
        <v>140147.82259054499</v>
      </c>
      <c r="F64">
        <v>213.43</v>
      </c>
      <c r="G64">
        <v>75.953843977359298</v>
      </c>
      <c r="H64">
        <v>-0.87579442180933098</v>
      </c>
      <c r="I64">
        <v>27.269560388518599</v>
      </c>
      <c r="J64">
        <v>-5.6594278073033903</v>
      </c>
      <c r="K64">
        <v>204.763412838932</v>
      </c>
      <c r="L64">
        <v>172.034603609751</v>
      </c>
      <c r="M64">
        <v>49.284178612165</v>
      </c>
      <c r="N64">
        <v>0.80708496047840705</v>
      </c>
      <c r="O64">
        <v>9.2629902075621793</v>
      </c>
      <c r="P64">
        <v>105.914134105161</v>
      </c>
      <c r="Q64">
        <v>7.7353947122412003E-2</v>
      </c>
    </row>
    <row r="65" spans="1:17" x14ac:dyDescent="0.3">
      <c r="A65" t="s">
        <v>183</v>
      </c>
      <c r="B65" t="s">
        <v>184</v>
      </c>
      <c r="C65" t="str">
        <f>IFERROR(VLOOKUP(Table1[[#This Row],[Ticker]],[1]!Table1[[Symbol]:[Industry]],2,FALSE),"-")</f>
        <v>-</v>
      </c>
      <c r="D65" t="s">
        <v>21</v>
      </c>
      <c r="E65">
        <v>139617.15409177501</v>
      </c>
      <c r="F65">
        <v>1413.05</v>
      </c>
      <c r="G65">
        <v>-0.61646600713186195</v>
      </c>
      <c r="H65">
        <v>3.6737204823318201</v>
      </c>
      <c r="I65">
        <v>-1.09903981003478</v>
      </c>
      <c r="J65">
        <v>2.3210072164053801</v>
      </c>
      <c r="K65">
        <v>1319.97589266519</v>
      </c>
      <c r="L65">
        <v>1261.1811999884901</v>
      </c>
      <c r="M65">
        <v>77.418363010563198</v>
      </c>
      <c r="N65">
        <v>0.93713335014375199</v>
      </c>
      <c r="O65">
        <v>1.9284526379108999</v>
      </c>
      <c r="P65">
        <v>30.559918691675101</v>
      </c>
      <c r="Q65">
        <v>7.7008979934530004E-3</v>
      </c>
    </row>
    <row r="66" spans="1:17" x14ac:dyDescent="0.3">
      <c r="A66" t="s">
        <v>185</v>
      </c>
      <c r="B66" t="s">
        <v>186</v>
      </c>
      <c r="C66" t="str">
        <f>IFERROR(VLOOKUP(Table1[[#This Row],[Ticker]],[1]!Table1[[Symbol]:[Industry]],2,FALSE),"-")</f>
        <v>-</v>
      </c>
      <c r="D66" t="s">
        <v>89</v>
      </c>
      <c r="E66">
        <v>137639.25098702501</v>
      </c>
      <c r="F66">
        <v>432.2</v>
      </c>
      <c r="G66">
        <v>70.011981116544803</v>
      </c>
      <c r="H66">
        <v>-8.1319612025703893</v>
      </c>
      <c r="I66">
        <v>21.499794505968399</v>
      </c>
      <c r="J66">
        <v>-6.2015825790612098</v>
      </c>
      <c r="K66">
        <v>431.63443851672702</v>
      </c>
      <c r="L66">
        <v>365.37234563154698</v>
      </c>
      <c r="M66">
        <v>37.836826808687903</v>
      </c>
      <c r="N66">
        <v>0.60643889733863399</v>
      </c>
      <c r="O66">
        <v>7.40397963905599</v>
      </c>
      <c r="P66">
        <v>99.8150716597318</v>
      </c>
      <c r="Q66">
        <v>0.15586699719515701</v>
      </c>
    </row>
    <row r="67" spans="1:17" x14ac:dyDescent="0.3">
      <c r="A67" t="s">
        <v>187</v>
      </c>
      <c r="B67" t="s">
        <v>188</v>
      </c>
      <c r="C67" t="str">
        <f>IFERROR(VLOOKUP(Table1[[#This Row],[Ticker]],[1]!Table1[[Symbol]:[Industry]],2,FALSE),"-")</f>
        <v>-</v>
      </c>
      <c r="D67" t="s">
        <v>124</v>
      </c>
      <c r="E67">
        <v>137335.79772</v>
      </c>
      <c r="F67">
        <v>515.6</v>
      </c>
      <c r="G67">
        <v>202.283263824687</v>
      </c>
      <c r="H67">
        <v>-10.670783746761201</v>
      </c>
      <c r="I67">
        <v>11.7335438990415</v>
      </c>
      <c r="J67">
        <v>-2.9178905296120798</v>
      </c>
      <c r="K67">
        <v>509.06914027530399</v>
      </c>
      <c r="L67">
        <v>418.66927314796197</v>
      </c>
      <c r="M67">
        <v>52.071014182651602</v>
      </c>
      <c r="N67">
        <v>0.64267263800470897</v>
      </c>
      <c r="O67">
        <v>17.8820791311093</v>
      </c>
      <c r="P67">
        <v>232.21649484535999</v>
      </c>
      <c r="Q67">
        <v>0.18471624265032099</v>
      </c>
    </row>
    <row r="68" spans="1:17" x14ac:dyDescent="0.3">
      <c r="A68" t="s">
        <v>189</v>
      </c>
      <c r="B68" t="s">
        <v>190</v>
      </c>
      <c r="C68" t="str">
        <f>IFERROR(VLOOKUP(Table1[[#This Row],[Ticker]],[1]!Table1[[Symbol]:[Industry]],2,FALSE),"-")</f>
        <v>-</v>
      </c>
      <c r="D68" t="s">
        <v>32</v>
      </c>
      <c r="E68">
        <v>136679.73612145401</v>
      </c>
      <c r="F68">
        <v>124.36</v>
      </c>
      <c r="G68">
        <v>119.535844341586</v>
      </c>
      <c r="H68">
        <v>-6.2696281722441602</v>
      </c>
      <c r="I68">
        <v>29.198425308908899</v>
      </c>
      <c r="J68">
        <v>-5.1260315429484304</v>
      </c>
      <c r="K68">
        <v>126.37699043817</v>
      </c>
      <c r="L68">
        <v>107.32222529008</v>
      </c>
      <c r="M68">
        <v>39.530714587261002</v>
      </c>
      <c r="N68">
        <v>0.644139587885177</v>
      </c>
      <c r="O68">
        <v>14.908330652943</v>
      </c>
      <c r="P68">
        <v>150.22132796780599</v>
      </c>
      <c r="Q68">
        <v>0.12198829788986899</v>
      </c>
    </row>
    <row r="69" spans="1:17" x14ac:dyDescent="0.3">
      <c r="A69" t="s">
        <v>191</v>
      </c>
      <c r="B69" t="s">
        <v>192</v>
      </c>
      <c r="C69" t="str">
        <f>IFERROR(VLOOKUP(Table1[[#This Row],[Ticker]],[1]!Table1[[Symbol]:[Industry]],2,FALSE),"-")</f>
        <v>-</v>
      </c>
      <c r="D69" t="s">
        <v>193</v>
      </c>
      <c r="E69">
        <v>130841.390965075</v>
      </c>
      <c r="F69">
        <v>4739.7</v>
      </c>
      <c r="G69">
        <v>5.7499135227152198</v>
      </c>
      <c r="H69">
        <v>-5.6038936019301397</v>
      </c>
      <c r="I69">
        <v>5.98634360530182</v>
      </c>
      <c r="J69">
        <v>-4.9370599988201498</v>
      </c>
      <c r="K69">
        <v>4628.3500655118696</v>
      </c>
      <c r="L69">
        <v>4096.2512389392996</v>
      </c>
      <c r="M69">
        <v>43.995276361253502</v>
      </c>
      <c r="N69">
        <v>0.79779019792171701</v>
      </c>
      <c r="O69">
        <v>4.9855476084984298</v>
      </c>
      <c r="P69">
        <v>49.990506329113899</v>
      </c>
      <c r="Q69">
        <v>5.5217197369261999E-2</v>
      </c>
    </row>
    <row r="70" spans="1:17" x14ac:dyDescent="0.3">
      <c r="A70" t="s">
        <v>194</v>
      </c>
      <c r="B70" t="s">
        <v>195</v>
      </c>
      <c r="C70" t="str">
        <f>IFERROR(VLOOKUP(Table1[[#This Row],[Ticker]],[1]!Table1[[Symbol]:[Industry]],2,FALSE),"-")</f>
        <v>-</v>
      </c>
      <c r="D70" t="s">
        <v>196</v>
      </c>
      <c r="E70">
        <v>130710.391728774</v>
      </c>
      <c r="F70">
        <v>193.75</v>
      </c>
      <c r="G70">
        <v>100.643400536532</v>
      </c>
      <c r="H70">
        <v>32.684719254714501</v>
      </c>
      <c r="I70">
        <v>90.291554523415897</v>
      </c>
      <c r="J70">
        <v>4.98056185705122</v>
      </c>
      <c r="K70">
        <v>151.02794851367801</v>
      </c>
      <c r="L70">
        <v>120.47068888076799</v>
      </c>
      <c r="M70">
        <v>92.331634030713204</v>
      </c>
      <c r="N70">
        <v>1.4237362512498499</v>
      </c>
      <c r="O70">
        <v>1.4245161290322399</v>
      </c>
      <c r="P70">
        <v>133.57444243520101</v>
      </c>
      <c r="Q70">
        <v>1.7058093232042E-2</v>
      </c>
    </row>
    <row r="71" spans="1:17" x14ac:dyDescent="0.3">
      <c r="A71" t="s">
        <v>197</v>
      </c>
      <c r="B71" t="s">
        <v>198</v>
      </c>
      <c r="C71" t="str">
        <f>IFERROR(VLOOKUP(Table1[[#This Row],[Ticker]],[1]!Table1[[Symbol]:[Industry]],2,FALSE),"-")</f>
        <v>-</v>
      </c>
      <c r="D71" t="s">
        <v>119</v>
      </c>
      <c r="E71">
        <v>128913.91636068</v>
      </c>
      <c r="F71">
        <v>5421.7</v>
      </c>
      <c r="G71">
        <v>-19.4658882954114</v>
      </c>
      <c r="H71">
        <v>-1.8816685357476499</v>
      </c>
      <c r="I71">
        <v>-7.7737594396969802</v>
      </c>
      <c r="J71">
        <v>-2.6810158544432299</v>
      </c>
      <c r="K71">
        <v>5206.1825724678001</v>
      </c>
      <c r="L71">
        <v>4947.96493134292</v>
      </c>
      <c r="M71">
        <v>49.720135220015798</v>
      </c>
      <c r="N71">
        <v>0.61769215651430898</v>
      </c>
      <c r="O71">
        <v>5.5941863253223101</v>
      </c>
      <c r="P71">
        <v>24.702716378774898</v>
      </c>
      <c r="Q71">
        <v>1.3260153969716E-2</v>
      </c>
    </row>
    <row r="72" spans="1:17" x14ac:dyDescent="0.3">
      <c r="A72" t="s">
        <v>199</v>
      </c>
      <c r="B72" t="s">
        <v>200</v>
      </c>
      <c r="C72" t="str">
        <f>IFERROR(VLOOKUP(Table1[[#This Row],[Ticker]],[1]!Table1[[Symbol]:[Industry]],2,FALSE),"-")</f>
        <v>-</v>
      </c>
      <c r="D72" t="s">
        <v>18</v>
      </c>
      <c r="E72">
        <v>128549.917609439</v>
      </c>
      <c r="F72">
        <v>298.39999999999998</v>
      </c>
      <c r="G72">
        <v>38.863595390414503</v>
      </c>
      <c r="H72">
        <v>-13.732246260718799</v>
      </c>
      <c r="I72">
        <v>20.830998507529699</v>
      </c>
      <c r="J72">
        <v>-7.9490672063690297</v>
      </c>
      <c r="K72">
        <v>305.70555106058902</v>
      </c>
      <c r="L72">
        <v>265.96415360876199</v>
      </c>
      <c r="M72">
        <v>35.253254022983299</v>
      </c>
      <c r="N72">
        <v>0.89255660433168404</v>
      </c>
      <c r="O72">
        <v>15.273123324396799</v>
      </c>
      <c r="P72">
        <v>80.057323879921498</v>
      </c>
      <c r="Q72">
        <v>3.8425228706129998E-3</v>
      </c>
    </row>
    <row r="73" spans="1:17" x14ac:dyDescent="0.3">
      <c r="A73" t="s">
        <v>201</v>
      </c>
      <c r="B73" t="s">
        <v>202</v>
      </c>
      <c r="C73" t="str">
        <f>IFERROR(VLOOKUP(Table1[[#This Row],[Ticker]],[1]!Table1[[Symbol]:[Industry]],2,FALSE),"-")</f>
        <v>-</v>
      </c>
      <c r="D73" t="s">
        <v>37</v>
      </c>
      <c r="E73">
        <v>127112.124510964</v>
      </c>
      <c r="F73">
        <v>589.04999999999995</v>
      </c>
      <c r="G73">
        <v>-34.237824632273899</v>
      </c>
      <c r="H73">
        <v>0.27105036910791103</v>
      </c>
      <c r="I73">
        <v>-18.9937624954939</v>
      </c>
      <c r="J73">
        <v>-3.4009855571194598</v>
      </c>
      <c r="K73">
        <v>579.873365697846</v>
      </c>
      <c r="L73">
        <v>599.33943611064899</v>
      </c>
      <c r="M73">
        <v>60.994472301158901</v>
      </c>
      <c r="N73">
        <v>1.1469083261734401</v>
      </c>
      <c r="O73">
        <v>20.634920634920601</v>
      </c>
      <c r="P73">
        <v>15.1838091513492</v>
      </c>
      <c r="Q73">
        <v>-9.6365108184273005E-2</v>
      </c>
    </row>
    <row r="74" spans="1:17" x14ac:dyDescent="0.3">
      <c r="A74" t="s">
        <v>203</v>
      </c>
      <c r="B74" t="s">
        <v>204</v>
      </c>
      <c r="C74" t="str">
        <f>IFERROR(VLOOKUP(Table1[[#This Row],[Ticker]],[1]!Table1[[Symbol]:[Industry]],2,FALSE),"-")</f>
        <v>-</v>
      </c>
      <c r="D74" t="s">
        <v>72</v>
      </c>
      <c r="E74">
        <v>125607.36344450001</v>
      </c>
      <c r="F74">
        <v>712.3</v>
      </c>
      <c r="G74">
        <v>134.12613388533799</v>
      </c>
      <c r="H74">
        <v>14.4564404555371</v>
      </c>
      <c r="I74">
        <v>60.255189898115297</v>
      </c>
      <c r="J74">
        <v>-0.43358847876622297</v>
      </c>
      <c r="K74">
        <v>628.04977008677702</v>
      </c>
      <c r="L74">
        <v>510.10763559032699</v>
      </c>
      <c r="M74">
        <v>65.099012183433203</v>
      </c>
      <c r="N74">
        <v>0.73142844601347401</v>
      </c>
      <c r="O74">
        <v>5.2927137442088901</v>
      </c>
      <c r="P74">
        <v>177.86229763994501</v>
      </c>
      <c r="Q74">
        <v>0.13725411572933599</v>
      </c>
    </row>
    <row r="75" spans="1:17" x14ac:dyDescent="0.3">
      <c r="A75" t="s">
        <v>205</v>
      </c>
      <c r="B75" t="s">
        <v>206</v>
      </c>
      <c r="C75" t="str">
        <f>IFERROR(VLOOKUP(Table1[[#This Row],[Ticker]],[1]!Table1[[Symbol]:[Industry]],2,FALSE),"-")</f>
        <v>-</v>
      </c>
      <c r="D75" t="s">
        <v>32</v>
      </c>
      <c r="E75">
        <v>121504.705981568</v>
      </c>
      <c r="F75">
        <v>64.180000000000007</v>
      </c>
      <c r="G75">
        <v>141.96312937090599</v>
      </c>
      <c r="H75">
        <v>-8.6710980324376496</v>
      </c>
      <c r="I75">
        <v>38.282380901339103</v>
      </c>
      <c r="J75">
        <v>-5.4165481200218304</v>
      </c>
      <c r="K75">
        <v>65.373044199759406</v>
      </c>
      <c r="L75">
        <v>54.4536747850062</v>
      </c>
      <c r="M75">
        <v>36.222762097992302</v>
      </c>
      <c r="N75">
        <v>0.63855011068796597</v>
      </c>
      <c r="O75">
        <v>30.4923652228108</v>
      </c>
      <c r="P75">
        <v>170.80168776371301</v>
      </c>
      <c r="Q75">
        <v>7.6020850573182003E-2</v>
      </c>
    </row>
    <row r="76" spans="1:17" x14ac:dyDescent="0.3">
      <c r="A76" t="s">
        <v>207</v>
      </c>
      <c r="B76" t="s">
        <v>208</v>
      </c>
      <c r="C76" t="str">
        <f>IFERROR(VLOOKUP(Table1[[#This Row],[Ticker]],[1]!Table1[[Symbol]:[Industry]],2,FALSE),"-")</f>
        <v>-</v>
      </c>
      <c r="D76" t="s">
        <v>62</v>
      </c>
      <c r="E76">
        <v>121103.47431003</v>
      </c>
      <c r="F76">
        <v>1479.1</v>
      </c>
      <c r="G76">
        <v>17.039453667137799</v>
      </c>
      <c r="H76">
        <v>-2.9201783130638699</v>
      </c>
      <c r="I76">
        <v>7.48663555400534</v>
      </c>
      <c r="J76">
        <v>-6.4019672570372004</v>
      </c>
      <c r="K76">
        <v>1473.3402334981399</v>
      </c>
      <c r="L76">
        <v>1352.19981485157</v>
      </c>
      <c r="M76">
        <v>39.4799915597264</v>
      </c>
      <c r="N76">
        <v>0.86849181833771405</v>
      </c>
      <c r="O76">
        <v>6.9569332702319002</v>
      </c>
      <c r="P76">
        <v>49.502198413099499</v>
      </c>
      <c r="Q76">
        <v>1.6902620741014E-2</v>
      </c>
    </row>
    <row r="77" spans="1:17" x14ac:dyDescent="0.3">
      <c r="A77" t="s">
        <v>209</v>
      </c>
      <c r="B77" t="s">
        <v>210</v>
      </c>
      <c r="C77" t="str">
        <f>IFERROR(VLOOKUP(Table1[[#This Row],[Ticker]],[1]!Table1[[Symbol]:[Industry]],2,FALSE),"-")</f>
        <v>-</v>
      </c>
      <c r="D77" t="s">
        <v>211</v>
      </c>
      <c r="E77">
        <v>120504.1525194</v>
      </c>
      <c r="F77">
        <v>4545.3500000000004</v>
      </c>
      <c r="G77">
        <v>0.90424069455049105</v>
      </c>
      <c r="H77">
        <v>3.5173429873885</v>
      </c>
      <c r="I77">
        <v>6.3271565389709803</v>
      </c>
      <c r="J77">
        <v>-2.29142550932754</v>
      </c>
      <c r="K77">
        <v>4210.15881596074</v>
      </c>
      <c r="L77">
        <v>3842.2124018725299</v>
      </c>
      <c r="M77">
        <v>61.301970701526699</v>
      </c>
      <c r="N77">
        <v>0.66483827731074596</v>
      </c>
      <c r="O77">
        <v>1.8172417965612999</v>
      </c>
      <c r="P77">
        <v>37.934330713440303</v>
      </c>
      <c r="Q77">
        <v>-4.3979604464331003E-2</v>
      </c>
    </row>
    <row r="78" spans="1:17" x14ac:dyDescent="0.3">
      <c r="A78" t="s">
        <v>212</v>
      </c>
      <c r="B78" t="s">
        <v>213</v>
      </c>
      <c r="C78" t="str">
        <f>IFERROR(VLOOKUP(Table1[[#This Row],[Ticker]],[1]!Table1[[Symbol]:[Industry]],2,FALSE),"-")</f>
        <v>-</v>
      </c>
      <c r="D78" t="s">
        <v>49</v>
      </c>
      <c r="E78">
        <v>120260.85930467</v>
      </c>
      <c r="F78">
        <v>1430.25</v>
      </c>
      <c r="G78">
        <v>5.0247649382733099</v>
      </c>
      <c r="H78">
        <v>9.0805712163408199</v>
      </c>
      <c r="I78">
        <v>3.53049422702412</v>
      </c>
      <c r="J78">
        <v>-3.2438624905504501</v>
      </c>
      <c r="K78">
        <v>1302.1888345278801</v>
      </c>
      <c r="L78">
        <v>1183.46855706205</v>
      </c>
      <c r="M78">
        <v>62.812355366781198</v>
      </c>
      <c r="N78">
        <v>1.0441390848169501</v>
      </c>
      <c r="O78">
        <v>3.2127250480685299</v>
      </c>
      <c r="P78">
        <v>43.419403359237897</v>
      </c>
      <c r="Q78">
        <v>0.124477217821702</v>
      </c>
    </row>
    <row r="79" spans="1:17" x14ac:dyDescent="0.3">
      <c r="A79" t="s">
        <v>214</v>
      </c>
      <c r="B79" t="s">
        <v>215</v>
      </c>
      <c r="C79" t="str">
        <f>IFERROR(VLOOKUP(Table1[[#This Row],[Ticker]],[1]!Table1[[Symbol]:[Industry]],2,FALSE),"-")</f>
        <v>-</v>
      </c>
      <c r="D79" t="s">
        <v>216</v>
      </c>
      <c r="E79">
        <v>120170.98193295</v>
      </c>
      <c r="F79">
        <v>1918.3</v>
      </c>
      <c r="G79">
        <v>20.958594264861102</v>
      </c>
      <c r="H79">
        <v>-2.5345844295513</v>
      </c>
      <c r="I79">
        <v>29.543682873464999</v>
      </c>
      <c r="J79">
        <v>2.7783870044963699</v>
      </c>
      <c r="K79">
        <v>1761.5882608873601</v>
      </c>
      <c r="L79">
        <v>1528.81841339781</v>
      </c>
      <c r="M79">
        <v>72.555735111893398</v>
      </c>
      <c r="N79">
        <v>1.32385223418737</v>
      </c>
      <c r="O79">
        <v>3.4978887556690901</v>
      </c>
      <c r="P79">
        <v>55.598815752119002</v>
      </c>
      <c r="Q79">
        <v>6.8605214514235E-2</v>
      </c>
    </row>
    <row r="80" spans="1:17" x14ac:dyDescent="0.3">
      <c r="A80" t="s">
        <v>217</v>
      </c>
      <c r="B80" t="s">
        <v>218</v>
      </c>
      <c r="C80" t="str">
        <f>IFERROR(VLOOKUP(Table1[[#This Row],[Ticker]],[1]!Table1[[Symbol]:[Industry]],2,FALSE),"-")</f>
        <v>-</v>
      </c>
      <c r="D80" t="s">
        <v>27</v>
      </c>
      <c r="E80">
        <v>116683.801204067</v>
      </c>
      <c r="F80">
        <v>18.02</v>
      </c>
      <c r="G80">
        <v>107.854819380243</v>
      </c>
      <c r="H80">
        <v>8.7499910560188798</v>
      </c>
      <c r="I80">
        <v>23.6599247058492</v>
      </c>
      <c r="J80">
        <v>0.33623774556238001</v>
      </c>
      <c r="K80">
        <v>15.0642693680003</v>
      </c>
      <c r="L80">
        <v>13.3477216591683</v>
      </c>
      <c r="M80">
        <v>67.019908875804404</v>
      </c>
      <c r="N80">
        <v>0.96255276243341303</v>
      </c>
      <c r="O80">
        <v>2.4972253052164302</v>
      </c>
      <c r="P80">
        <v>152.027972027972</v>
      </c>
      <c r="Q80">
        <v>6.0913155180026997E-2</v>
      </c>
    </row>
    <row r="81" spans="1:17" x14ac:dyDescent="0.3">
      <c r="A81" t="s">
        <v>219</v>
      </c>
      <c r="B81" t="s">
        <v>220</v>
      </c>
      <c r="C81" t="str">
        <f>IFERROR(VLOOKUP(Table1[[#This Row],[Ticker]],[1]!Table1[[Symbol]:[Industry]],2,FALSE),"-")</f>
        <v>-</v>
      </c>
      <c r="D81" t="s">
        <v>24</v>
      </c>
      <c r="E81">
        <v>116461.395570275</v>
      </c>
      <c r="F81">
        <v>1497.9</v>
      </c>
      <c r="G81">
        <v>-13.796321894486599</v>
      </c>
      <c r="H81">
        <v>-0.49095370083015499</v>
      </c>
      <c r="I81">
        <v>-15.9622959903965</v>
      </c>
      <c r="J81">
        <v>-2.9142300959932101</v>
      </c>
      <c r="K81">
        <v>1483.3079007014201</v>
      </c>
      <c r="L81">
        <v>1461.44098323802</v>
      </c>
      <c r="M81">
        <v>49.313128189895401</v>
      </c>
      <c r="N81">
        <v>1.1783638234645399</v>
      </c>
      <c r="O81">
        <v>13.125041725081701</v>
      </c>
      <c r="P81">
        <v>15.458434501098401</v>
      </c>
      <c r="Q81">
        <v>2.1539263507786E-2</v>
      </c>
    </row>
    <row r="82" spans="1:17" x14ac:dyDescent="0.3">
      <c r="A82" t="s">
        <v>221</v>
      </c>
      <c r="B82" t="s">
        <v>222</v>
      </c>
      <c r="C82" t="str">
        <f>IFERROR(VLOOKUP(Table1[[#This Row],[Ticker]],[1]!Table1[[Symbol]:[Industry]],2,FALSE),"-")</f>
        <v>-</v>
      </c>
      <c r="D82" t="s">
        <v>109</v>
      </c>
      <c r="E82">
        <v>114719.28541758</v>
      </c>
      <c r="F82">
        <v>2376.75</v>
      </c>
      <c r="G82">
        <v>56.493474697706503</v>
      </c>
      <c r="H82">
        <v>3.2319471337178798</v>
      </c>
      <c r="I82">
        <v>7.7423723676425702</v>
      </c>
      <c r="J82">
        <v>-3.73912154219403</v>
      </c>
      <c r="K82">
        <v>2252.2436432900799</v>
      </c>
      <c r="L82">
        <v>1956.45633942726</v>
      </c>
      <c r="M82">
        <v>53.5560194615245</v>
      </c>
      <c r="N82">
        <v>0.80495993280224298</v>
      </c>
      <c r="O82">
        <v>5.98506363731987</v>
      </c>
      <c r="P82">
        <v>84.387121799844806</v>
      </c>
      <c r="Q82">
        <v>0.20102042309707599</v>
      </c>
    </row>
    <row r="83" spans="1:17" x14ac:dyDescent="0.3">
      <c r="A83" t="s">
        <v>223</v>
      </c>
      <c r="B83" t="s">
        <v>224</v>
      </c>
      <c r="C83" t="str">
        <f>IFERROR(VLOOKUP(Table1[[#This Row],[Ticker]],[1]!Table1[[Symbol]:[Industry]],2,FALSE),"-")</f>
        <v>-</v>
      </c>
      <c r="D83" t="s">
        <v>225</v>
      </c>
      <c r="E83">
        <v>113133.26790986001</v>
      </c>
      <c r="F83">
        <v>1005.1</v>
      </c>
      <c r="G83">
        <v>2.7047130624429898</v>
      </c>
      <c r="H83">
        <v>-13.864261648123501</v>
      </c>
      <c r="I83">
        <v>-14.8255729727437</v>
      </c>
      <c r="J83">
        <v>-3.0342357279571601</v>
      </c>
      <c r="K83">
        <v>1039.3391325664199</v>
      </c>
      <c r="L83">
        <v>1057.35363675186</v>
      </c>
      <c r="M83">
        <v>45.027632976199598</v>
      </c>
      <c r="N83">
        <v>0.53714575665873598</v>
      </c>
      <c r="O83">
        <v>24.365734752760901</v>
      </c>
      <c r="P83">
        <v>46.516034985422699</v>
      </c>
      <c r="Q83">
        <v>1.7224315686683998E-2</v>
      </c>
    </row>
    <row r="84" spans="1:17" x14ac:dyDescent="0.3">
      <c r="A84" t="s">
        <v>226</v>
      </c>
      <c r="B84" t="s">
        <v>227</v>
      </c>
      <c r="C84" t="str">
        <f>IFERROR(VLOOKUP(Table1[[#This Row],[Ticker]],[1]!Table1[[Symbol]:[Industry]],2,FALSE),"-")</f>
        <v>-</v>
      </c>
      <c r="D84" t="s">
        <v>49</v>
      </c>
      <c r="E84">
        <v>112391.93211788</v>
      </c>
      <c r="F84">
        <v>2989.05</v>
      </c>
      <c r="G84">
        <v>47.779934268225297</v>
      </c>
      <c r="H84">
        <v>20.559064019777601</v>
      </c>
      <c r="I84">
        <v>35.506601684444803</v>
      </c>
      <c r="J84">
        <v>4.1518880398386599</v>
      </c>
      <c r="K84">
        <v>2546.2855240465801</v>
      </c>
      <c r="L84">
        <v>2246.5473299144601</v>
      </c>
      <c r="M84">
        <v>84.750100880549297</v>
      </c>
      <c r="N84">
        <v>1.1022851269590701</v>
      </c>
      <c r="O84">
        <v>2.3552633779963399</v>
      </c>
      <c r="P84">
        <v>82.0094382706652</v>
      </c>
      <c r="Q84">
        <v>8.4731960001562995E-2</v>
      </c>
    </row>
    <row r="85" spans="1:17" x14ac:dyDescent="0.3">
      <c r="A85" t="s">
        <v>228</v>
      </c>
      <c r="B85" t="s">
        <v>229</v>
      </c>
      <c r="C85" t="str">
        <f>IFERROR(VLOOKUP(Table1[[#This Row],[Ticker]],[1]!Table1[[Symbol]:[Industry]],2,FALSE),"-")</f>
        <v>-</v>
      </c>
      <c r="D85" t="s">
        <v>230</v>
      </c>
      <c r="E85">
        <v>111068.496</v>
      </c>
      <c r="F85">
        <v>3999.3</v>
      </c>
      <c r="G85">
        <v>86.068406193129704</v>
      </c>
      <c r="H85">
        <v>3.9268888171783201</v>
      </c>
      <c r="I85">
        <v>85.965482563179407</v>
      </c>
      <c r="J85">
        <v>2.6658157492649499</v>
      </c>
      <c r="K85">
        <v>3540.6588852670602</v>
      </c>
      <c r="L85">
        <v>2732.1881924673198</v>
      </c>
      <c r="M85">
        <v>70.807945142289995</v>
      </c>
      <c r="N85">
        <v>1.3272105736786</v>
      </c>
      <c r="O85">
        <v>4.3157552571699798</v>
      </c>
      <c r="P85">
        <v>141.89802213754299</v>
      </c>
      <c r="Q85">
        <v>0.23324190884141099</v>
      </c>
    </row>
    <row r="86" spans="1:17" x14ac:dyDescent="0.3">
      <c r="A86" t="s">
        <v>231</v>
      </c>
      <c r="B86" t="s">
        <v>232</v>
      </c>
      <c r="C86" t="str">
        <f>IFERROR(VLOOKUP(Table1[[#This Row],[Ticker]],[1]!Table1[[Symbol]:[Industry]],2,FALSE),"-")</f>
        <v>-</v>
      </c>
      <c r="D86" t="s">
        <v>109</v>
      </c>
      <c r="E86">
        <v>110162.04161</v>
      </c>
      <c r="F86">
        <v>5453</v>
      </c>
      <c r="G86">
        <v>63.548715819426697</v>
      </c>
      <c r="H86">
        <v>3.9272040536001498</v>
      </c>
      <c r="I86">
        <v>22.7429913632526</v>
      </c>
      <c r="J86">
        <v>-6.0856953338376796</v>
      </c>
      <c r="K86">
        <v>5176.7924256783899</v>
      </c>
      <c r="L86">
        <v>4342.9831337871401</v>
      </c>
      <c r="M86">
        <v>46.394410268457101</v>
      </c>
      <c r="N86">
        <v>0.74534886296968705</v>
      </c>
      <c r="O86">
        <v>8.0973775903172491</v>
      </c>
      <c r="P86">
        <v>96.504504504504496</v>
      </c>
      <c r="Q86">
        <v>6.3446501326293994E-2</v>
      </c>
    </row>
    <row r="87" spans="1:17" x14ac:dyDescent="0.3">
      <c r="A87" t="s">
        <v>233</v>
      </c>
      <c r="B87" t="s">
        <v>234</v>
      </c>
      <c r="C87" t="str">
        <f>IFERROR(VLOOKUP(Table1[[#This Row],[Ticker]],[1]!Table1[[Symbol]:[Industry]],2,FALSE),"-")</f>
        <v>-</v>
      </c>
      <c r="D87" t="s">
        <v>216</v>
      </c>
      <c r="E87">
        <v>108627.0985584</v>
      </c>
      <c r="F87">
        <v>7180.35</v>
      </c>
      <c r="G87">
        <v>79.443666438387794</v>
      </c>
      <c r="H87">
        <v>3.4136629772111</v>
      </c>
      <c r="I87">
        <v>21.777497397984799</v>
      </c>
      <c r="J87">
        <v>-0.31587883295913799</v>
      </c>
      <c r="K87">
        <v>6451.3515173891001</v>
      </c>
      <c r="L87">
        <v>5366.2991321334302</v>
      </c>
      <c r="M87">
        <v>68.250433914961604</v>
      </c>
      <c r="N87">
        <v>0.777428245722664</v>
      </c>
      <c r="O87">
        <v>2.1043542445702501</v>
      </c>
      <c r="P87">
        <v>110.197599531615</v>
      </c>
      <c r="Q87">
        <v>0.158359050073757</v>
      </c>
    </row>
    <row r="88" spans="1:17" x14ac:dyDescent="0.3">
      <c r="A88" t="s">
        <v>235</v>
      </c>
      <c r="B88" t="s">
        <v>236</v>
      </c>
      <c r="C88" t="str">
        <f>IFERROR(VLOOKUP(Table1[[#This Row],[Ticker]],[1]!Table1[[Symbol]:[Industry]],2,FALSE),"-")</f>
        <v>-</v>
      </c>
      <c r="D88" t="s">
        <v>62</v>
      </c>
      <c r="E88">
        <v>107843.12787825</v>
      </c>
      <c r="F88">
        <v>1065.8</v>
      </c>
      <c r="G88">
        <v>62.010904978122902</v>
      </c>
      <c r="H88">
        <v>-4.72142460052721</v>
      </c>
      <c r="I88">
        <v>46.294741211835998</v>
      </c>
      <c r="J88">
        <v>-2.7987770407222898</v>
      </c>
      <c r="K88">
        <v>1026.1789742380899</v>
      </c>
      <c r="L88">
        <v>847.26707341147505</v>
      </c>
      <c r="M88">
        <v>48.508313865713497</v>
      </c>
      <c r="N88">
        <v>0.73369966567123901</v>
      </c>
      <c r="O88">
        <v>10.0112591480578</v>
      </c>
      <c r="P88">
        <v>91.243495424367495</v>
      </c>
      <c r="Q88">
        <v>3.7716642883826999E-2</v>
      </c>
    </row>
    <row r="89" spans="1:17" x14ac:dyDescent="0.3">
      <c r="A89" t="s">
        <v>237</v>
      </c>
      <c r="B89" t="s">
        <v>238</v>
      </c>
      <c r="C89" t="str">
        <f>IFERROR(VLOOKUP(Table1[[#This Row],[Ticker]],[1]!Table1[[Symbol]:[Industry]],2,FALSE),"-")</f>
        <v>-</v>
      </c>
      <c r="D89" t="s">
        <v>32</v>
      </c>
      <c r="E89">
        <v>107079.0381243</v>
      </c>
      <c r="F89">
        <v>118.69</v>
      </c>
      <c r="G89">
        <v>74.324795739581106</v>
      </c>
      <c r="H89">
        <v>-4.0136574219311703</v>
      </c>
      <c r="I89">
        <v>28.182647536443501</v>
      </c>
      <c r="J89">
        <v>-4.73796006346568</v>
      </c>
      <c r="K89">
        <v>117.654075945424</v>
      </c>
      <c r="L89">
        <v>101.426527606226</v>
      </c>
      <c r="M89">
        <v>42.8854000439758</v>
      </c>
      <c r="N89">
        <v>1.18106782201934</v>
      </c>
      <c r="O89">
        <v>8.6022411323616303</v>
      </c>
      <c r="P89">
        <v>103.48019886850599</v>
      </c>
      <c r="Q89">
        <v>0.164425183183871</v>
      </c>
    </row>
    <row r="90" spans="1:17" x14ac:dyDescent="0.3">
      <c r="A90" t="s">
        <v>239</v>
      </c>
      <c r="B90" t="s">
        <v>240</v>
      </c>
      <c r="C90" t="str">
        <f>IFERROR(VLOOKUP(Table1[[#This Row],[Ticker]],[1]!Table1[[Symbol]:[Industry]],2,FALSE),"-")</f>
        <v>-</v>
      </c>
      <c r="D90" t="s">
        <v>32</v>
      </c>
      <c r="E90">
        <v>107030.784215747</v>
      </c>
      <c r="F90">
        <v>140.47</v>
      </c>
      <c r="G90">
        <v>76.538156759865899</v>
      </c>
      <c r="H90">
        <v>-14.9490981971687</v>
      </c>
      <c r="I90">
        <v>8.5847545839944903</v>
      </c>
      <c r="J90">
        <v>-6.3458608461454702</v>
      </c>
      <c r="K90">
        <v>146.886304249593</v>
      </c>
      <c r="L90">
        <v>129.83452826346101</v>
      </c>
      <c r="M90">
        <v>33.016814580126002</v>
      </c>
      <c r="N90">
        <v>0.71728042113953605</v>
      </c>
      <c r="O90">
        <v>22.802021784010801</v>
      </c>
      <c r="P90">
        <v>106.573529411764</v>
      </c>
      <c r="Q90">
        <v>0.13708376887555401</v>
      </c>
    </row>
    <row r="91" spans="1:17" x14ac:dyDescent="0.3">
      <c r="A91" t="s">
        <v>241</v>
      </c>
      <c r="B91" t="s">
        <v>242</v>
      </c>
      <c r="C91" t="str">
        <f>IFERROR(VLOOKUP(Table1[[#This Row],[Ticker]],[1]!Table1[[Symbol]:[Industry]],2,FALSE),"-")</f>
        <v>-</v>
      </c>
      <c r="D91" t="s">
        <v>129</v>
      </c>
      <c r="E91">
        <v>106663.31622635</v>
      </c>
      <c r="F91">
        <v>1047.0999999999999</v>
      </c>
      <c r="G91">
        <v>56.745274041351202</v>
      </c>
      <c r="H91">
        <v>-5.35229266092208</v>
      </c>
      <c r="I91">
        <v>32.175978966514499</v>
      </c>
      <c r="J91">
        <v>0.76307978969444401</v>
      </c>
      <c r="K91">
        <v>992.57830296273301</v>
      </c>
      <c r="L91">
        <v>828.89552540712498</v>
      </c>
      <c r="M91">
        <v>59.492396025282602</v>
      </c>
      <c r="N91">
        <v>1.0211459399145</v>
      </c>
      <c r="O91">
        <v>4.7655429280870996</v>
      </c>
      <c r="P91">
        <v>85.952761498845604</v>
      </c>
      <c r="Q91">
        <v>0.11107913340395401</v>
      </c>
    </row>
    <row r="92" spans="1:17" x14ac:dyDescent="0.3">
      <c r="A92" t="s">
        <v>243</v>
      </c>
      <c r="B92" t="s">
        <v>244</v>
      </c>
      <c r="C92" t="str">
        <f>IFERROR(VLOOKUP(Table1[[#This Row],[Ticker]],[1]!Table1[[Symbol]:[Industry]],2,FALSE),"-")</f>
        <v>-</v>
      </c>
      <c r="D92" t="s">
        <v>146</v>
      </c>
      <c r="E92">
        <v>105711.27191693999</v>
      </c>
      <c r="F92">
        <v>685.3</v>
      </c>
      <c r="G92">
        <v>55.583564439825203</v>
      </c>
      <c r="H92">
        <v>2.4074069092287802</v>
      </c>
      <c r="I92">
        <v>35.959975174678</v>
      </c>
      <c r="J92">
        <v>-0.64044750917524595</v>
      </c>
      <c r="K92">
        <v>622.07256660707799</v>
      </c>
      <c r="L92">
        <v>506.34557469613702</v>
      </c>
      <c r="M92">
        <v>62.803855344499603</v>
      </c>
      <c r="N92">
        <v>0.79551901677775105</v>
      </c>
      <c r="O92">
        <v>7.2522982635342101</v>
      </c>
      <c r="P92">
        <v>90.785077951002194</v>
      </c>
      <c r="Q92">
        <v>0.24240363543753099</v>
      </c>
    </row>
    <row r="93" spans="1:17" x14ac:dyDescent="0.3">
      <c r="A93" t="s">
        <v>245</v>
      </c>
      <c r="B93" t="s">
        <v>246</v>
      </c>
      <c r="C93" t="str">
        <f>IFERROR(VLOOKUP(Table1[[#This Row],[Ticker]],[1]!Table1[[Symbol]:[Industry]],2,FALSE),"-")</f>
        <v>-</v>
      </c>
      <c r="D93" t="s">
        <v>179</v>
      </c>
      <c r="E93">
        <v>105160.095791635</v>
      </c>
      <c r="F93">
        <v>601.79999999999995</v>
      </c>
      <c r="G93">
        <v>-22.038371150292601</v>
      </c>
      <c r="H93">
        <v>1.7009859029598899</v>
      </c>
      <c r="I93">
        <v>2.09742250002187</v>
      </c>
      <c r="J93">
        <v>-2.8059770349871198</v>
      </c>
      <c r="K93">
        <v>568.35772810834499</v>
      </c>
      <c r="L93">
        <v>548.61531700575199</v>
      </c>
      <c r="M93">
        <v>48.251855562704002</v>
      </c>
      <c r="N93">
        <v>0.81415856136443898</v>
      </c>
      <c r="O93">
        <v>5.2509139248919796</v>
      </c>
      <c r="P93">
        <v>23.017170891250998</v>
      </c>
      <c r="Q93">
        <v>-8.7649656876619006E-2</v>
      </c>
    </row>
    <row r="94" spans="1:17" x14ac:dyDescent="0.3">
      <c r="A94" t="s">
        <v>247</v>
      </c>
      <c r="B94" t="s">
        <v>248</v>
      </c>
      <c r="C94" t="str">
        <f>IFERROR(VLOOKUP(Table1[[#This Row],[Ticker]],[1]!Table1[[Symbol]:[Industry]],2,FALSE),"-")</f>
        <v>-</v>
      </c>
      <c r="D94" t="s">
        <v>249</v>
      </c>
      <c r="E94">
        <v>104297.298959359</v>
      </c>
      <c r="F94">
        <v>1086.9000000000001</v>
      </c>
      <c r="G94">
        <v>-1.6906498035078801</v>
      </c>
      <c r="H94">
        <v>-4.5300303898656296</v>
      </c>
      <c r="I94">
        <v>-3.4243913390112999</v>
      </c>
      <c r="J94">
        <v>-4.5557860992899402</v>
      </c>
      <c r="K94">
        <v>1109.2327985757199</v>
      </c>
      <c r="L94">
        <v>1048.69895598419</v>
      </c>
      <c r="M94">
        <v>42.424638785123101</v>
      </c>
      <c r="N94">
        <v>0.54634344393421197</v>
      </c>
      <c r="O94">
        <v>16.754071211703</v>
      </c>
      <c r="P94">
        <v>32.2262773722627</v>
      </c>
      <c r="Q94">
        <v>5.1135839740510001E-3</v>
      </c>
    </row>
    <row r="95" spans="1:17" x14ac:dyDescent="0.3">
      <c r="A95" t="s">
        <v>250</v>
      </c>
      <c r="B95" t="s">
        <v>251</v>
      </c>
      <c r="C95" t="str">
        <f>IFERROR(VLOOKUP(Table1[[#This Row],[Ticker]],[1]!Table1[[Symbol]:[Industry]],2,FALSE),"-")</f>
        <v>-</v>
      </c>
      <c r="D95" t="s">
        <v>146</v>
      </c>
      <c r="E95">
        <v>102337.84200345</v>
      </c>
      <c r="F95">
        <v>295.75</v>
      </c>
      <c r="G95">
        <v>225.22289150965099</v>
      </c>
      <c r="H95">
        <v>-8.0666051314157592</v>
      </c>
      <c r="I95">
        <v>51.000275885973899</v>
      </c>
      <c r="J95">
        <v>-5.5329082066573898</v>
      </c>
      <c r="K95">
        <v>283.20411615298002</v>
      </c>
      <c r="L95">
        <v>220.37094945619401</v>
      </c>
      <c r="M95">
        <v>49.5381194110469</v>
      </c>
      <c r="N95">
        <v>0.70021407066321395</v>
      </c>
      <c r="O95">
        <v>9.0448013524936499</v>
      </c>
      <c r="P95">
        <v>255.04201680672199</v>
      </c>
      <c r="Q95">
        <v>0.15381154510350001</v>
      </c>
    </row>
    <row r="96" spans="1:17" x14ac:dyDescent="0.3">
      <c r="A96" t="s">
        <v>252</v>
      </c>
      <c r="B96" t="s">
        <v>253</v>
      </c>
      <c r="C96" t="str">
        <f>IFERROR(VLOOKUP(Table1[[#This Row],[Ticker]],[1]!Table1[[Symbol]:[Industry]],2,FALSE),"-")</f>
        <v>-</v>
      </c>
      <c r="D96" t="s">
        <v>62</v>
      </c>
      <c r="E96">
        <v>101229.6188944</v>
      </c>
      <c r="F96">
        <v>6070.05</v>
      </c>
      <c r="G96">
        <v>-7.3014581683305302</v>
      </c>
      <c r="H96">
        <v>2.9843057694526099E-2</v>
      </c>
      <c r="I96">
        <v>-3.5463427100074498</v>
      </c>
      <c r="J96">
        <v>-2.4462157119043301E-2</v>
      </c>
      <c r="K96">
        <v>6007.7935900139601</v>
      </c>
      <c r="L96">
        <v>5823.7721199973903</v>
      </c>
      <c r="M96">
        <v>62.420364606135699</v>
      </c>
      <c r="N96">
        <v>0.98191591429549496</v>
      </c>
      <c r="O96">
        <v>7.1803362410523599</v>
      </c>
      <c r="P96">
        <v>22.577746365105</v>
      </c>
      <c r="Q96">
        <v>-5.1740748754453003E-2</v>
      </c>
    </row>
    <row r="97" spans="1:17" x14ac:dyDescent="0.3">
      <c r="A97" t="s">
        <v>254</v>
      </c>
      <c r="B97" t="s">
        <v>255</v>
      </c>
      <c r="C97" t="str">
        <f>IFERROR(VLOOKUP(Table1[[#This Row],[Ticker]],[1]!Table1[[Symbol]:[Industry]],2,FALSE),"-")</f>
        <v>-</v>
      </c>
      <c r="D97" t="s">
        <v>98</v>
      </c>
      <c r="E97">
        <v>100329.80763234</v>
      </c>
      <c r="F97">
        <v>99.7</v>
      </c>
      <c r="G97">
        <v>91.179615087036595</v>
      </c>
      <c r="H97">
        <v>-8.0251148478251508</v>
      </c>
      <c r="I97">
        <v>43.013016622686898</v>
      </c>
      <c r="J97">
        <v>-3.5018250041456098</v>
      </c>
      <c r="K97">
        <v>98.412903610763806</v>
      </c>
      <c r="L97">
        <v>80.760604231041299</v>
      </c>
      <c r="M97">
        <v>42.427482252732403</v>
      </c>
      <c r="N97">
        <v>0.45426238659356999</v>
      </c>
      <c r="O97">
        <v>18.3550651955867</v>
      </c>
      <c r="P97">
        <v>122.296544035674</v>
      </c>
      <c r="Q97">
        <v>0.15764554955607299</v>
      </c>
    </row>
    <row r="98" spans="1:17" x14ac:dyDescent="0.3">
      <c r="A98" t="s">
        <v>256</v>
      </c>
      <c r="B98" t="s">
        <v>257</v>
      </c>
      <c r="C98" t="str">
        <f>IFERROR(VLOOKUP(Table1[[#This Row],[Ticker]],[1]!Table1[[Symbol]:[Industry]],2,FALSE),"-")</f>
        <v>-</v>
      </c>
      <c r="D98" t="s">
        <v>196</v>
      </c>
      <c r="E98">
        <v>99741.444283799996</v>
      </c>
      <c r="F98">
        <v>34149.4</v>
      </c>
      <c r="G98">
        <v>56.012762565837903</v>
      </c>
      <c r="H98">
        <v>2.4958001189585701</v>
      </c>
      <c r="I98">
        <v>44.569986508671299</v>
      </c>
      <c r="J98">
        <v>-0.54994529098687395</v>
      </c>
      <c r="K98">
        <v>31012.907082923499</v>
      </c>
      <c r="L98">
        <v>26462.652636631101</v>
      </c>
      <c r="M98">
        <v>73.333496012982195</v>
      </c>
      <c r="N98">
        <v>0.88724358453206398</v>
      </c>
      <c r="O98">
        <v>0.81260578516753001</v>
      </c>
      <c r="P98">
        <v>90.447350002649003</v>
      </c>
      <c r="Q98">
        <v>0.10705812636407799</v>
      </c>
    </row>
    <row r="99" spans="1:17" x14ac:dyDescent="0.3">
      <c r="A99" t="s">
        <v>258</v>
      </c>
      <c r="B99" t="s">
        <v>259</v>
      </c>
      <c r="C99" t="str">
        <f>IFERROR(VLOOKUP(Table1[[#This Row],[Ticker]],[1]!Table1[[Symbol]:[Industry]],2,FALSE),"-")</f>
        <v>-</v>
      </c>
      <c r="D99" t="s">
        <v>83</v>
      </c>
      <c r="E99">
        <v>98202.956272740004</v>
      </c>
      <c r="F99">
        <v>27498.9</v>
      </c>
      <c r="G99">
        <v>-11.682147144359501</v>
      </c>
      <c r="H99">
        <v>3.11693107573022</v>
      </c>
      <c r="I99">
        <v>-15.1940360926043</v>
      </c>
      <c r="J99">
        <v>-2.3831757572318701</v>
      </c>
      <c r="K99">
        <v>26243.880109579801</v>
      </c>
      <c r="L99">
        <v>25964.709664231701</v>
      </c>
      <c r="M99">
        <v>57.515997406517798</v>
      </c>
      <c r="N99">
        <v>0.823480277622335</v>
      </c>
      <c r="O99">
        <v>11.778107487935801</v>
      </c>
      <c r="P99">
        <v>21.6464062002335</v>
      </c>
      <c r="Q99">
        <v>-5.5511930276140001E-2</v>
      </c>
    </row>
    <row r="100" spans="1:17" x14ac:dyDescent="0.3">
      <c r="A100" t="s">
        <v>260</v>
      </c>
      <c r="B100" t="s">
        <v>261</v>
      </c>
      <c r="C100" t="str">
        <f>IFERROR(VLOOKUP(Table1[[#This Row],[Ticker]],[1]!Table1[[Symbol]:[Industry]],2,FALSE),"-")</f>
        <v>-</v>
      </c>
      <c r="D100" t="s">
        <v>182</v>
      </c>
      <c r="E100">
        <v>97828.106882849999</v>
      </c>
      <c r="F100">
        <v>893.65</v>
      </c>
      <c r="G100">
        <v>11.064791774998101</v>
      </c>
      <c r="H100">
        <v>-15.132369108529501</v>
      </c>
      <c r="I100">
        <v>-21.5117913937125</v>
      </c>
      <c r="J100">
        <v>-7.3732710184487598</v>
      </c>
      <c r="K100">
        <v>941.86547184526796</v>
      </c>
      <c r="L100">
        <v>969.20978496585201</v>
      </c>
      <c r="M100">
        <v>28.657124233600701</v>
      </c>
      <c r="N100">
        <v>0.487799138198237</v>
      </c>
      <c r="O100">
        <v>40.927656241257701</v>
      </c>
      <c r="P100">
        <v>71.197318007662801</v>
      </c>
      <c r="Q100">
        <v>1.9655236322220999E-2</v>
      </c>
    </row>
    <row r="101" spans="1:17" x14ac:dyDescent="0.3">
      <c r="A101" t="s">
        <v>262</v>
      </c>
      <c r="B101" t="s">
        <v>263</v>
      </c>
      <c r="C101" t="str">
        <f>IFERROR(VLOOKUP(Table1[[#This Row],[Ticker]],[1]!Table1[[Symbol]:[Industry]],2,FALSE),"-")</f>
        <v>-</v>
      </c>
      <c r="D101" t="s">
        <v>264</v>
      </c>
      <c r="E101">
        <v>95840.962604050001</v>
      </c>
      <c r="F101">
        <v>8503.6</v>
      </c>
      <c r="G101">
        <v>-5.5401270674256304</v>
      </c>
      <c r="H101">
        <v>3.8023830247419999</v>
      </c>
      <c r="I101">
        <v>-3.5635364003908201</v>
      </c>
      <c r="J101">
        <v>1.6469037276985701</v>
      </c>
      <c r="K101">
        <v>8255.9756096318797</v>
      </c>
      <c r="L101">
        <v>7918.0348664351204</v>
      </c>
      <c r="M101">
        <v>67.746416549836496</v>
      </c>
      <c r="N101">
        <v>1.85428612444188</v>
      </c>
      <c r="O101">
        <v>9.9410837762829996</v>
      </c>
      <c r="P101">
        <v>28.3000648772612</v>
      </c>
      <c r="Q101">
        <v>9.5870441989298005E-2</v>
      </c>
    </row>
    <row r="102" spans="1:17" x14ac:dyDescent="0.3">
      <c r="A102" t="s">
        <v>265</v>
      </c>
      <c r="B102" t="s">
        <v>266</v>
      </c>
      <c r="C102" t="str">
        <f>IFERROR(VLOOKUP(Table1[[#This Row],[Ticker]],[1]!Table1[[Symbol]:[Industry]],2,FALSE),"-")</f>
        <v>-</v>
      </c>
      <c r="D102" t="s">
        <v>62</v>
      </c>
      <c r="E102">
        <v>95795.289564799998</v>
      </c>
      <c r="F102">
        <v>2790.55</v>
      </c>
      <c r="G102">
        <v>21.706304381507199</v>
      </c>
      <c r="H102">
        <v>-0.158740188325492</v>
      </c>
      <c r="I102">
        <v>10.9478534182772</v>
      </c>
      <c r="J102">
        <v>-3.7299615357610501</v>
      </c>
      <c r="K102">
        <v>2725.8808964402501</v>
      </c>
      <c r="L102">
        <v>2423.6416495389799</v>
      </c>
      <c r="M102">
        <v>50.777866787989304</v>
      </c>
      <c r="N102">
        <v>0.85956026357110504</v>
      </c>
      <c r="O102">
        <v>6.78898425041658</v>
      </c>
      <c r="P102">
        <v>57.475804858779298</v>
      </c>
      <c r="Q102">
        <v>6.3967770843018995E-2</v>
      </c>
    </row>
    <row r="103" spans="1:17" x14ac:dyDescent="0.3">
      <c r="A103" t="s">
        <v>267</v>
      </c>
      <c r="B103" t="s">
        <v>268</v>
      </c>
      <c r="C103" t="str">
        <f>IFERROR(VLOOKUP(Table1[[#This Row],[Ticker]],[1]!Table1[[Symbol]:[Industry]],2,FALSE),"-")</f>
        <v>-</v>
      </c>
      <c r="D103" t="s">
        <v>269</v>
      </c>
      <c r="E103">
        <v>93910.941176324995</v>
      </c>
      <c r="F103">
        <v>649.95000000000005</v>
      </c>
      <c r="G103">
        <v>41.7335703940306</v>
      </c>
      <c r="H103">
        <v>11.3695886715181</v>
      </c>
      <c r="I103">
        <v>37.561940726082703</v>
      </c>
      <c r="J103">
        <v>4.2628099395302401</v>
      </c>
      <c r="K103">
        <v>588.81642965144897</v>
      </c>
      <c r="L103">
        <v>514.46188924969101</v>
      </c>
      <c r="M103">
        <v>83.300383668703304</v>
      </c>
      <c r="N103">
        <v>1.32032235575655</v>
      </c>
      <c r="O103">
        <v>2.0001538579890799</v>
      </c>
      <c r="P103">
        <v>74.905812701829902</v>
      </c>
      <c r="Q103">
        <v>0.21034806956302901</v>
      </c>
    </row>
    <row r="104" spans="1:17" hidden="1" x14ac:dyDescent="0.3">
      <c r="A104" t="s">
        <v>270</v>
      </c>
      <c r="B104" t="s">
        <v>271</v>
      </c>
      <c r="C104" t="str">
        <f>IFERROR(VLOOKUP(Table1[[#This Row],[Ticker]],[1]!Table1[[Symbol]:[Industry]],2,FALSE),"-")</f>
        <v>-</v>
      </c>
      <c r="D104" t="s">
        <v>272</v>
      </c>
      <c r="E104">
        <v>93239.105846070001</v>
      </c>
      <c r="F104">
        <v>1276.8</v>
      </c>
      <c r="G104">
        <v>14.574513547218</v>
      </c>
      <c r="H104">
        <v>3.04541790343746</v>
      </c>
      <c r="I104">
        <v>7.224679801393</v>
      </c>
      <c r="J104">
        <v>0.61469287703097497</v>
      </c>
      <c r="K104">
        <v>1217.0812529539</v>
      </c>
      <c r="L104">
        <v>1115.0315667520399</v>
      </c>
      <c r="M104">
        <v>56.514471600828998</v>
      </c>
      <c r="N104">
        <v>1.1095150327401799</v>
      </c>
      <c r="O104">
        <v>4.5465225563909604</v>
      </c>
      <c r="P104">
        <v>42.436412315930298</v>
      </c>
      <c r="Q104">
        <v>6.7385790473477994E-2</v>
      </c>
    </row>
    <row r="105" spans="1:17" x14ac:dyDescent="0.3">
      <c r="A105" t="s">
        <v>273</v>
      </c>
      <c r="B105" t="s">
        <v>274</v>
      </c>
      <c r="C105" t="str">
        <f>IFERROR(VLOOKUP(Table1[[#This Row],[Ticker]],[1]!Table1[[Symbol]:[Industry]],2,FALSE),"-")</f>
        <v>-</v>
      </c>
      <c r="D105" t="s">
        <v>275</v>
      </c>
      <c r="E105">
        <v>92726.422170139995</v>
      </c>
      <c r="F105">
        <v>356.1</v>
      </c>
      <c r="G105">
        <v>87.660618526834497</v>
      </c>
      <c r="H105">
        <v>-4.9921687299588902</v>
      </c>
      <c r="I105">
        <v>80.749848708612703</v>
      </c>
      <c r="J105">
        <v>3.31095070109573</v>
      </c>
      <c r="K105">
        <v>331.66773435223098</v>
      </c>
      <c r="L105">
        <v>265.35247366525198</v>
      </c>
      <c r="M105">
        <v>55.547499440784598</v>
      </c>
      <c r="N105">
        <v>3.2638722440694501</v>
      </c>
      <c r="O105">
        <v>3.8753159224936602</v>
      </c>
      <c r="P105">
        <v>126.310772163965</v>
      </c>
      <c r="Q105">
        <v>2.4163847019236E-2</v>
      </c>
    </row>
    <row r="106" spans="1:17" x14ac:dyDescent="0.3">
      <c r="A106" t="s">
        <v>276</v>
      </c>
      <c r="B106" t="s">
        <v>277</v>
      </c>
      <c r="C106" t="str">
        <f>IFERROR(VLOOKUP(Table1[[#This Row],[Ticker]],[1]!Table1[[Symbol]:[Industry]],2,FALSE),"-")</f>
        <v>-</v>
      </c>
      <c r="D106" t="s">
        <v>278</v>
      </c>
      <c r="E106">
        <v>91341.656476624994</v>
      </c>
      <c r="F106">
        <v>84.59</v>
      </c>
      <c r="G106">
        <v>30.116428003791999</v>
      </c>
      <c r="H106">
        <v>-6.8856061336766601</v>
      </c>
      <c r="I106">
        <v>17.922348776601101</v>
      </c>
      <c r="J106">
        <v>-3.7442137185053901</v>
      </c>
      <c r="K106">
        <v>85.592762332405798</v>
      </c>
      <c r="L106">
        <v>77.517001403649999</v>
      </c>
      <c r="M106">
        <v>43.065674678301697</v>
      </c>
      <c r="N106">
        <v>0.62073672091600396</v>
      </c>
      <c r="O106">
        <v>16.680458683059399</v>
      </c>
      <c r="P106">
        <v>58.854460093896698</v>
      </c>
      <c r="Q106">
        <v>7.264516859023E-2</v>
      </c>
    </row>
    <row r="107" spans="1:17" x14ac:dyDescent="0.3">
      <c r="A107" t="s">
        <v>279</v>
      </c>
      <c r="B107" t="s">
        <v>280</v>
      </c>
      <c r="C107" t="str">
        <f>IFERROR(VLOOKUP(Table1[[#This Row],[Ticker]],[1]!Table1[[Symbol]:[Industry]],2,FALSE),"-")</f>
        <v>-</v>
      </c>
      <c r="D107" t="s">
        <v>281</v>
      </c>
      <c r="E107">
        <v>90517.474044495</v>
      </c>
      <c r="F107">
        <v>6136.8</v>
      </c>
      <c r="G107">
        <v>-5.8651015154488197</v>
      </c>
      <c r="H107">
        <v>2.3268551359207001</v>
      </c>
      <c r="I107">
        <v>-2.3805251844653199</v>
      </c>
      <c r="J107">
        <v>-0.55661688679422805</v>
      </c>
      <c r="K107">
        <v>6080.5438594357101</v>
      </c>
      <c r="L107">
        <v>5799.6589062867897</v>
      </c>
      <c r="M107">
        <v>78.199865883626799</v>
      </c>
      <c r="N107">
        <v>0.72209305492707299</v>
      </c>
      <c r="O107">
        <v>12.0201081997131</v>
      </c>
      <c r="P107">
        <v>29.851883199322899</v>
      </c>
      <c r="Q107">
        <v>3.7431034773832E-2</v>
      </c>
    </row>
    <row r="108" spans="1:17" x14ac:dyDescent="0.3">
      <c r="A108" t="s">
        <v>282</v>
      </c>
      <c r="B108" t="s">
        <v>283</v>
      </c>
      <c r="C108" t="str">
        <f>IFERROR(VLOOKUP(Table1[[#This Row],[Ticker]],[1]!Table1[[Symbol]:[Industry]],2,FALSE),"-")</f>
        <v>-</v>
      </c>
      <c r="D108" t="s">
        <v>284</v>
      </c>
      <c r="E108">
        <v>90428.974212874993</v>
      </c>
      <c r="F108">
        <v>9908.7999999999993</v>
      </c>
      <c r="G108">
        <v>136.308642488228</v>
      </c>
      <c r="H108">
        <v>-4.53649173694658</v>
      </c>
      <c r="I108">
        <v>34.543235474316901</v>
      </c>
      <c r="J108">
        <v>-2.7375988097292998</v>
      </c>
      <c r="K108">
        <v>9209.1926346802993</v>
      </c>
      <c r="L108">
        <v>7445.96651508789</v>
      </c>
      <c r="M108">
        <v>62.104062874618599</v>
      </c>
      <c r="N108">
        <v>0.442645398154555</v>
      </c>
      <c r="O108">
        <v>5.4618117229129703</v>
      </c>
      <c r="P108">
        <v>186.93297812269199</v>
      </c>
      <c r="Q108">
        <v>0.19602806186951299</v>
      </c>
    </row>
    <row r="109" spans="1:17" x14ac:dyDescent="0.3">
      <c r="A109" t="s">
        <v>285</v>
      </c>
      <c r="B109" t="s">
        <v>286</v>
      </c>
      <c r="C109" t="str">
        <f>IFERROR(VLOOKUP(Table1[[#This Row],[Ticker]],[1]!Table1[[Symbol]:[Industry]],2,FALSE),"-")</f>
        <v>-</v>
      </c>
      <c r="D109" t="s">
        <v>264</v>
      </c>
      <c r="E109">
        <v>87857.734031999993</v>
      </c>
      <c r="F109">
        <v>4044.35</v>
      </c>
      <c r="G109">
        <v>73.861685952771197</v>
      </c>
      <c r="H109">
        <v>4.0283645290193499</v>
      </c>
      <c r="I109">
        <v>15.2445496843782</v>
      </c>
      <c r="J109">
        <v>2.1834711775201501</v>
      </c>
      <c r="K109">
        <v>3835.9514966199099</v>
      </c>
      <c r="L109">
        <v>3391.38396579442</v>
      </c>
      <c r="M109">
        <v>68.054031235671502</v>
      </c>
      <c r="N109">
        <v>0.985101035471455</v>
      </c>
      <c r="O109">
        <v>3.52590651155315</v>
      </c>
      <c r="P109">
        <v>102.714149666683</v>
      </c>
      <c r="Q109">
        <v>1.1862261480335E-2</v>
      </c>
    </row>
    <row r="110" spans="1:17" x14ac:dyDescent="0.3">
      <c r="A110" t="s">
        <v>287</v>
      </c>
      <c r="B110" t="s">
        <v>288</v>
      </c>
      <c r="C110" t="str">
        <f>IFERROR(VLOOKUP(Table1[[#This Row],[Ticker]],[1]!Table1[[Symbol]:[Industry]],2,FALSE),"-")</f>
        <v>-</v>
      </c>
      <c r="D110" t="s">
        <v>37</v>
      </c>
      <c r="E110">
        <v>87795.620367209995</v>
      </c>
      <c r="F110">
        <v>1786.9</v>
      </c>
      <c r="G110">
        <v>11.737422232803</v>
      </c>
      <c r="H110">
        <v>3.3241443990511099</v>
      </c>
      <c r="I110">
        <v>14.8632427812618</v>
      </c>
      <c r="J110">
        <v>0.222454336611494</v>
      </c>
      <c r="K110">
        <v>1678.3795164774699</v>
      </c>
      <c r="L110">
        <v>1550.43109086801</v>
      </c>
      <c r="M110">
        <v>75.637084307280205</v>
      </c>
      <c r="N110">
        <v>1.9520056919809501</v>
      </c>
      <c r="O110">
        <v>0.948570149420779</v>
      </c>
      <c r="P110">
        <v>41.868127505855199</v>
      </c>
      <c r="Q110">
        <v>-4.6005866929769997E-2</v>
      </c>
    </row>
    <row r="111" spans="1:17" x14ac:dyDescent="0.3">
      <c r="A111" t="s">
        <v>289</v>
      </c>
      <c r="B111" t="s">
        <v>290</v>
      </c>
      <c r="C111" t="str">
        <f>IFERROR(VLOOKUP(Table1[[#This Row],[Ticker]],[1]!Table1[[Symbol]:[Industry]],2,FALSE),"-")</f>
        <v>-</v>
      </c>
      <c r="D111" t="s">
        <v>281</v>
      </c>
      <c r="E111">
        <v>86835.51409276</v>
      </c>
      <c r="F111">
        <v>879.45</v>
      </c>
      <c r="G111">
        <v>18.229737565664902</v>
      </c>
      <c r="H111">
        <v>9.8294692889264592</v>
      </c>
      <c r="I111">
        <v>18.996499708367399</v>
      </c>
      <c r="J111">
        <v>-2.5633192061161201</v>
      </c>
      <c r="K111">
        <v>835.80934092681605</v>
      </c>
      <c r="L111">
        <v>738.77061545132597</v>
      </c>
      <c r="M111">
        <v>55.852372308443101</v>
      </c>
      <c r="N111">
        <v>1.25412313026384</v>
      </c>
      <c r="O111">
        <v>11.4219114219114</v>
      </c>
      <c r="P111">
        <v>72.949852507374601</v>
      </c>
      <c r="Q111">
        <v>0.123777653233895</v>
      </c>
    </row>
    <row r="112" spans="1:17" x14ac:dyDescent="0.3">
      <c r="A112" t="s">
        <v>291</v>
      </c>
      <c r="B112" t="s">
        <v>292</v>
      </c>
      <c r="C112" t="str">
        <f>IFERROR(VLOOKUP(Table1[[#This Row],[Ticker]],[1]!Table1[[Symbol]:[Industry]],2,FALSE),"-")</f>
        <v>-</v>
      </c>
      <c r="D112" t="s">
        <v>37</v>
      </c>
      <c r="E112">
        <v>86560.875566510003</v>
      </c>
      <c r="F112">
        <v>596.5</v>
      </c>
      <c r="G112">
        <v>-21.947700096950499</v>
      </c>
      <c r="H112">
        <v>-0.77407074169434498</v>
      </c>
      <c r="I112">
        <v>2.5362577110472002</v>
      </c>
      <c r="J112">
        <v>-2.9287092953384701</v>
      </c>
      <c r="K112">
        <v>582.84883922095605</v>
      </c>
      <c r="L112">
        <v>556.72708590524496</v>
      </c>
      <c r="M112">
        <v>58.779396606522397</v>
      </c>
      <c r="N112">
        <v>0.98876022192175494</v>
      </c>
      <c r="O112">
        <v>7.43503772003353</v>
      </c>
      <c r="P112">
        <v>28.708598554320801</v>
      </c>
      <c r="Q112">
        <v>-6.3938482609358999E-2</v>
      </c>
    </row>
    <row r="113" spans="1:17" x14ac:dyDescent="0.3">
      <c r="A113" t="s">
        <v>293</v>
      </c>
      <c r="B113" t="s">
        <v>294</v>
      </c>
      <c r="C113" t="str">
        <f>IFERROR(VLOOKUP(Table1[[#This Row],[Ticker]],[1]!Table1[[Symbol]:[Industry]],2,FALSE),"-")</f>
        <v>-</v>
      </c>
      <c r="D113" t="s">
        <v>149</v>
      </c>
      <c r="E113">
        <v>85851.169118819904</v>
      </c>
      <c r="F113">
        <v>6747.95</v>
      </c>
      <c r="G113">
        <v>25.397321724678399</v>
      </c>
      <c r="H113">
        <v>0.215848540398445</v>
      </c>
      <c r="I113">
        <v>21.541082138933401</v>
      </c>
      <c r="J113">
        <v>5.1486596939184102</v>
      </c>
      <c r="K113">
        <v>6069.5355370856196</v>
      </c>
      <c r="L113">
        <v>5349.12905163491</v>
      </c>
      <c r="M113">
        <v>82.034925791403595</v>
      </c>
      <c r="N113">
        <v>0.85341258686911403</v>
      </c>
      <c r="O113">
        <v>0.47495906164094398</v>
      </c>
      <c r="P113">
        <v>69.885827217683499</v>
      </c>
      <c r="Q113">
        <v>-4.1828237088130001E-3</v>
      </c>
    </row>
    <row r="114" spans="1:17" x14ac:dyDescent="0.3">
      <c r="A114" t="s">
        <v>295</v>
      </c>
      <c r="B114" t="s">
        <v>296</v>
      </c>
      <c r="C114" t="str">
        <f>IFERROR(VLOOKUP(Table1[[#This Row],[Ticker]],[1]!Table1[[Symbol]:[Industry]],2,FALSE),"-")</f>
        <v>-</v>
      </c>
      <c r="D114" t="s">
        <v>140</v>
      </c>
      <c r="E114">
        <v>85563.689269800001</v>
      </c>
      <c r="F114">
        <v>3066.55</v>
      </c>
      <c r="G114">
        <v>71.989948551024895</v>
      </c>
      <c r="H114">
        <v>7.4871072387578002</v>
      </c>
      <c r="I114">
        <v>43.266038503336198</v>
      </c>
      <c r="J114">
        <v>-1.91932865319142</v>
      </c>
      <c r="K114">
        <v>2794.56176548654</v>
      </c>
      <c r="L114">
        <v>2312.3522811754401</v>
      </c>
      <c r="M114">
        <v>62.781759929778502</v>
      </c>
      <c r="N114">
        <v>0.72729502847703098</v>
      </c>
      <c r="O114">
        <v>1.8261564298641799</v>
      </c>
      <c r="P114">
        <v>105.808724832214</v>
      </c>
      <c r="Q114">
        <v>8.0514208621009997E-2</v>
      </c>
    </row>
    <row r="115" spans="1:17" x14ac:dyDescent="0.3">
      <c r="A115" t="s">
        <v>297</v>
      </c>
      <c r="B115" t="s">
        <v>298</v>
      </c>
      <c r="C115" t="str">
        <f>IFERROR(VLOOKUP(Table1[[#This Row],[Ticker]],[1]!Table1[[Symbol]:[Industry]],2,FALSE),"-")</f>
        <v>-</v>
      </c>
      <c r="D115" t="s">
        <v>62</v>
      </c>
      <c r="E115">
        <v>85263.170069159998</v>
      </c>
      <c r="F115">
        <v>2139.5</v>
      </c>
      <c r="G115">
        <v>-2.0584306287287601</v>
      </c>
      <c r="H115">
        <v>-1.69089268900528</v>
      </c>
      <c r="I115">
        <v>-0.22177710690819899</v>
      </c>
      <c r="J115">
        <v>-7.0395361041545996</v>
      </c>
      <c r="K115">
        <v>2184.8424535638701</v>
      </c>
      <c r="L115">
        <v>2039.2804768334099</v>
      </c>
      <c r="M115">
        <v>33.814897144943401</v>
      </c>
      <c r="N115">
        <v>0.39590812797633801</v>
      </c>
      <c r="O115">
        <v>16.382332320635602</v>
      </c>
      <c r="P115">
        <v>28.804069714939299</v>
      </c>
    </row>
    <row r="116" spans="1:17" x14ac:dyDescent="0.3">
      <c r="A116" t="s">
        <v>299</v>
      </c>
      <c r="B116" t="s">
        <v>300</v>
      </c>
      <c r="C116" t="str">
        <f>IFERROR(VLOOKUP(Table1[[#This Row],[Ticker]],[1]!Table1[[Symbol]:[Industry]],2,FALSE),"-")</f>
        <v>-</v>
      </c>
      <c r="D116" t="s">
        <v>124</v>
      </c>
      <c r="E116">
        <v>84891.593371499999</v>
      </c>
      <c r="F116">
        <v>409.1</v>
      </c>
      <c r="G116">
        <v>204.091640142611</v>
      </c>
      <c r="H116">
        <v>1.8781531279897801</v>
      </c>
      <c r="I116">
        <v>117.673893391088</v>
      </c>
      <c r="J116">
        <v>1.05641991753939</v>
      </c>
      <c r="K116">
        <v>343.63551206194899</v>
      </c>
      <c r="L116">
        <v>251.35635855343099</v>
      </c>
      <c r="M116">
        <v>64.442126843300898</v>
      </c>
      <c r="N116">
        <v>0.95836953753383103</v>
      </c>
      <c r="O116">
        <v>5.5487655829870404</v>
      </c>
      <c r="P116">
        <v>249.508756941478</v>
      </c>
      <c r="Q116">
        <v>0.19618626783909199</v>
      </c>
    </row>
    <row r="117" spans="1:17" x14ac:dyDescent="0.3">
      <c r="A117" t="s">
        <v>301</v>
      </c>
      <c r="B117" t="s">
        <v>302</v>
      </c>
      <c r="C117" t="str">
        <f>IFERROR(VLOOKUP(Table1[[#This Row],[Ticker]],[1]!Table1[[Symbol]:[Industry]],2,FALSE),"-")</f>
        <v>-</v>
      </c>
      <c r="D117" t="s">
        <v>303</v>
      </c>
      <c r="E117">
        <v>84345.029627444994</v>
      </c>
      <c r="F117">
        <v>9492.1</v>
      </c>
      <c r="G117">
        <v>120.306370569563</v>
      </c>
      <c r="H117">
        <v>24.360649605412402</v>
      </c>
      <c r="I117">
        <v>116.925459194308</v>
      </c>
      <c r="J117">
        <v>-1.64602699196183</v>
      </c>
      <c r="K117">
        <v>8368.4629459240095</v>
      </c>
      <c r="L117">
        <v>6663.3902853915997</v>
      </c>
      <c r="M117">
        <v>77.815949095789705</v>
      </c>
      <c r="N117">
        <v>2.0292989354023199</v>
      </c>
      <c r="O117">
        <v>5.0873884598771504</v>
      </c>
      <c r="P117">
        <v>153.986219814034</v>
      </c>
      <c r="Q117">
        <v>9.9204910948517994E-2</v>
      </c>
    </row>
    <row r="118" spans="1:17" x14ac:dyDescent="0.3">
      <c r="A118" t="s">
        <v>304</v>
      </c>
      <c r="B118" t="s">
        <v>305</v>
      </c>
      <c r="C118" t="str">
        <f>IFERROR(VLOOKUP(Table1[[#This Row],[Ticker]],[1]!Table1[[Symbol]:[Industry]],2,FALSE),"-")</f>
        <v>-</v>
      </c>
      <c r="D118" t="s">
        <v>306</v>
      </c>
      <c r="E118">
        <v>81344.914969320002</v>
      </c>
      <c r="F118">
        <v>4232.75</v>
      </c>
      <c r="G118">
        <v>4.7506829190956701</v>
      </c>
      <c r="H118">
        <v>6.2857284343100996</v>
      </c>
      <c r="I118">
        <v>5.9845848397207497</v>
      </c>
      <c r="J118">
        <v>-4.1494687144061801</v>
      </c>
      <c r="K118">
        <v>3915.7548893769099</v>
      </c>
      <c r="L118">
        <v>3571.4616462427398</v>
      </c>
      <c r="M118">
        <v>55.555776940292198</v>
      </c>
      <c r="N118">
        <v>1.67691029365668</v>
      </c>
      <c r="O118">
        <v>3.9513318764396499</v>
      </c>
      <c r="P118">
        <v>53.471718636693197</v>
      </c>
      <c r="Q118">
        <v>0.14029819703284399</v>
      </c>
    </row>
    <row r="119" spans="1:17" x14ac:dyDescent="0.3">
      <c r="A119" t="s">
        <v>307</v>
      </c>
      <c r="B119" t="s">
        <v>308</v>
      </c>
      <c r="C119" t="str">
        <f>IFERROR(VLOOKUP(Table1[[#This Row],[Ticker]],[1]!Table1[[Symbol]:[Industry]],2,FALSE),"-")</f>
        <v>-</v>
      </c>
      <c r="D119" t="s">
        <v>309</v>
      </c>
      <c r="E119">
        <v>80152.614449999994</v>
      </c>
      <c r="F119">
        <v>4081</v>
      </c>
      <c r="G119">
        <v>196.93533096333999</v>
      </c>
      <c r="H119">
        <v>13.9897653788548</v>
      </c>
      <c r="I119">
        <v>67.055730214496506</v>
      </c>
      <c r="J119">
        <v>-7.7007626098808704</v>
      </c>
      <c r="K119">
        <v>3053.1397191855299</v>
      </c>
      <c r="L119">
        <v>2310.6757723438</v>
      </c>
      <c r="M119">
        <v>69.070300171848203</v>
      </c>
      <c r="N119">
        <v>1.6339629726648901</v>
      </c>
      <c r="O119">
        <v>4.6606223964714397</v>
      </c>
      <c r="P119">
        <v>246.95005313496199</v>
      </c>
      <c r="Q119">
        <v>0.25956871794410502</v>
      </c>
    </row>
    <row r="120" spans="1:17" x14ac:dyDescent="0.3">
      <c r="A120" t="s">
        <v>310</v>
      </c>
      <c r="B120" t="s">
        <v>311</v>
      </c>
      <c r="C120" t="str">
        <f>IFERROR(VLOOKUP(Table1[[#This Row],[Ticker]],[1]!Table1[[Symbol]:[Industry]],2,FALSE),"-")</f>
        <v>-</v>
      </c>
      <c r="D120" t="s">
        <v>129</v>
      </c>
      <c r="E120">
        <v>80055.637329239995</v>
      </c>
      <c r="F120">
        <v>1679.5</v>
      </c>
      <c r="G120">
        <v>78.297056048408805</v>
      </c>
      <c r="H120">
        <v>5.7399572963531797</v>
      </c>
      <c r="I120">
        <v>25.562794905743502</v>
      </c>
      <c r="J120">
        <v>-1.2407799267739901</v>
      </c>
      <c r="K120">
        <v>1504.09627757508</v>
      </c>
      <c r="L120">
        <v>1247.1986119226999</v>
      </c>
      <c r="M120">
        <v>61.024467200958803</v>
      </c>
      <c r="N120">
        <v>1.07766745294427</v>
      </c>
      <c r="O120">
        <v>7.4426912771658102</v>
      </c>
      <c r="P120">
        <v>109.989997499374</v>
      </c>
      <c r="Q120">
        <v>9.4573769798662E-2</v>
      </c>
    </row>
    <row r="121" spans="1:17" x14ac:dyDescent="0.3">
      <c r="A121" t="s">
        <v>312</v>
      </c>
      <c r="B121" t="s">
        <v>313</v>
      </c>
      <c r="C121" t="str">
        <f>IFERROR(VLOOKUP(Table1[[#This Row],[Ticker]],[1]!Table1[[Symbol]:[Industry]],2,FALSE),"-")</f>
        <v>-</v>
      </c>
      <c r="D121" t="s">
        <v>140</v>
      </c>
      <c r="E121">
        <v>79763.451912919903</v>
      </c>
      <c r="F121">
        <v>1927.05</v>
      </c>
      <c r="G121">
        <v>205.497154375392</v>
      </c>
      <c r="H121">
        <v>18.451542348628202</v>
      </c>
      <c r="I121">
        <v>60.537208329625898</v>
      </c>
      <c r="J121">
        <v>2.2729853562750901</v>
      </c>
      <c r="K121">
        <v>1643.1223507413199</v>
      </c>
      <c r="L121">
        <v>1225.0566985262401</v>
      </c>
      <c r="M121">
        <v>62.549599563016898</v>
      </c>
      <c r="N121">
        <v>1.42046775362407</v>
      </c>
      <c r="O121">
        <v>7.6671596481669102</v>
      </c>
      <c r="P121">
        <v>269.73330775134298</v>
      </c>
      <c r="Q121">
        <v>0.21950045938089299</v>
      </c>
    </row>
    <row r="122" spans="1:17" x14ac:dyDescent="0.3">
      <c r="A122" t="s">
        <v>314</v>
      </c>
      <c r="B122" t="s">
        <v>315</v>
      </c>
      <c r="C122" t="str">
        <f>IFERROR(VLOOKUP(Table1[[#This Row],[Ticker]],[1]!Table1[[Symbol]:[Industry]],2,FALSE),"-")</f>
        <v>-</v>
      </c>
      <c r="D122" t="s">
        <v>179</v>
      </c>
      <c r="E122">
        <v>79612.484268015003</v>
      </c>
      <c r="F122">
        <v>613.15</v>
      </c>
      <c r="G122">
        <v>-11.727594507069499</v>
      </c>
      <c r="H122">
        <v>-2.8949029995059901</v>
      </c>
      <c r="I122">
        <v>4.48750954673595</v>
      </c>
      <c r="J122">
        <v>-3.20234880053918</v>
      </c>
      <c r="K122">
        <v>591.03047177859696</v>
      </c>
      <c r="L122">
        <v>550.87023021848597</v>
      </c>
      <c r="M122">
        <v>45.743910486713602</v>
      </c>
      <c r="N122">
        <v>1.03407404362081</v>
      </c>
      <c r="O122">
        <v>8.81513495881922</v>
      </c>
      <c r="P122">
        <v>26.0847213654122</v>
      </c>
      <c r="Q122">
        <v>-3.5881777237052E-2</v>
      </c>
    </row>
    <row r="123" spans="1:17" x14ac:dyDescent="0.3">
      <c r="A123" t="s">
        <v>316</v>
      </c>
      <c r="B123" t="s">
        <v>317</v>
      </c>
      <c r="C123" t="str">
        <f>IFERROR(VLOOKUP(Table1[[#This Row],[Ticker]],[1]!Table1[[Symbol]:[Industry]],2,FALSE),"-")</f>
        <v>-</v>
      </c>
      <c r="D123" t="s">
        <v>149</v>
      </c>
      <c r="E123">
        <v>79608</v>
      </c>
      <c r="F123">
        <v>990.45</v>
      </c>
      <c r="G123">
        <v>28.904529063046301</v>
      </c>
      <c r="H123">
        <v>-14.908400881218499</v>
      </c>
      <c r="I123">
        <v>2.5496561263057802</v>
      </c>
      <c r="J123">
        <v>-5.4481315933093297</v>
      </c>
      <c r="K123">
        <v>1011.39480120761</v>
      </c>
      <c r="L123">
        <v>901.97044495022806</v>
      </c>
      <c r="M123">
        <v>40.500215233572902</v>
      </c>
      <c r="N123">
        <v>0.88230645035752997</v>
      </c>
      <c r="O123">
        <v>14.9881367055378</v>
      </c>
      <c r="P123">
        <v>61.219174737527403</v>
      </c>
      <c r="Q123">
        <v>9.4805734972274E-2</v>
      </c>
    </row>
    <row r="124" spans="1:17" x14ac:dyDescent="0.3">
      <c r="A124" t="s">
        <v>318</v>
      </c>
      <c r="B124" t="s">
        <v>319</v>
      </c>
      <c r="C124" t="str">
        <f>IFERROR(VLOOKUP(Table1[[#This Row],[Ticker]],[1]!Table1[[Symbol]:[Industry]],2,FALSE),"-")</f>
        <v>-</v>
      </c>
      <c r="D124" t="s">
        <v>179</v>
      </c>
      <c r="E124">
        <v>77003.212769909995</v>
      </c>
      <c r="F124">
        <v>2801.9</v>
      </c>
      <c r="G124">
        <v>40.334287363624199</v>
      </c>
      <c r="H124">
        <v>1.19183913709735</v>
      </c>
      <c r="I124">
        <v>2.76252751910789</v>
      </c>
      <c r="J124">
        <v>-5.6168264191823303</v>
      </c>
      <c r="K124">
        <v>2790.2396304986401</v>
      </c>
      <c r="L124">
        <v>2483.50210942591</v>
      </c>
      <c r="M124">
        <v>39.392176819702698</v>
      </c>
      <c r="N124">
        <v>0.69700713015033899</v>
      </c>
      <c r="O124">
        <v>9.5346015203968602</v>
      </c>
      <c r="P124">
        <v>72.424615384615393</v>
      </c>
      <c r="Q124">
        <v>3.6856659814412003E-2</v>
      </c>
    </row>
    <row r="125" spans="1:17" x14ac:dyDescent="0.3">
      <c r="A125" t="s">
        <v>320</v>
      </c>
      <c r="B125" t="s">
        <v>321</v>
      </c>
      <c r="C125" t="str">
        <f>IFERROR(VLOOKUP(Table1[[#This Row],[Ticker]],[1]!Table1[[Symbol]:[Industry]],2,FALSE),"-")</f>
        <v>-</v>
      </c>
      <c r="D125" t="s">
        <v>77</v>
      </c>
      <c r="E125">
        <v>75827.033190450005</v>
      </c>
      <c r="F125">
        <v>700.9</v>
      </c>
      <c r="G125">
        <v>162.346853313617</v>
      </c>
      <c r="H125">
        <v>2.2169863383918802</v>
      </c>
      <c r="I125">
        <v>72.304535499862595</v>
      </c>
      <c r="J125">
        <v>0.40894838149270901</v>
      </c>
      <c r="K125">
        <v>640.77106908433802</v>
      </c>
      <c r="L125">
        <v>502.865149854837</v>
      </c>
      <c r="M125">
        <v>65.888050911026696</v>
      </c>
      <c r="N125">
        <v>0.97184478700617505</v>
      </c>
      <c r="O125">
        <v>1.5765444428591899</v>
      </c>
      <c r="P125">
        <v>191.07142857142799</v>
      </c>
      <c r="Q125">
        <v>0.13697917772884999</v>
      </c>
    </row>
    <row r="126" spans="1:17" x14ac:dyDescent="0.3">
      <c r="A126" t="s">
        <v>322</v>
      </c>
      <c r="B126" t="s">
        <v>323</v>
      </c>
      <c r="C126" t="str">
        <f>IFERROR(VLOOKUP(Table1[[#This Row],[Ticker]],[1]!Table1[[Symbol]:[Industry]],2,FALSE),"-")</f>
        <v>-</v>
      </c>
      <c r="D126" t="s">
        <v>324</v>
      </c>
      <c r="E126">
        <v>75624.283959249995</v>
      </c>
      <c r="F126">
        <v>249.25</v>
      </c>
      <c r="G126">
        <v>110.13323329033599</v>
      </c>
      <c r="H126">
        <v>-7.8990940604929598</v>
      </c>
      <c r="I126">
        <v>12.1614355433365</v>
      </c>
      <c r="J126">
        <v>-4.8523150705265197</v>
      </c>
      <c r="K126">
        <v>254.66823301832</v>
      </c>
      <c r="L126">
        <v>214.049260927912</v>
      </c>
      <c r="M126">
        <v>43.609423339017702</v>
      </c>
      <c r="N126">
        <v>0.72414576913609996</v>
      </c>
      <c r="O126">
        <v>14.884653961885601</v>
      </c>
      <c r="P126">
        <v>140.125240847784</v>
      </c>
      <c r="Q126">
        <v>6.7059451139586002E-2</v>
      </c>
    </row>
    <row r="127" spans="1:17" x14ac:dyDescent="0.3">
      <c r="A127" t="s">
        <v>325</v>
      </c>
      <c r="B127" t="s">
        <v>326</v>
      </c>
      <c r="C127" t="str">
        <f>IFERROR(VLOOKUP(Table1[[#This Row],[Ticker]],[1]!Table1[[Symbol]:[Industry]],2,FALSE),"-")</f>
        <v>-</v>
      </c>
      <c r="D127" t="s">
        <v>24</v>
      </c>
      <c r="E127">
        <v>75268.259432224004</v>
      </c>
      <c r="F127">
        <v>23.79</v>
      </c>
      <c r="G127">
        <v>21.491810408538399</v>
      </c>
      <c r="H127">
        <v>-0.659492462401709</v>
      </c>
      <c r="I127">
        <v>2.2347372164639299</v>
      </c>
      <c r="J127">
        <v>-0.78746688547483001</v>
      </c>
      <c r="K127">
        <v>23.654243982621502</v>
      </c>
      <c r="L127">
        <v>22.236772850083401</v>
      </c>
      <c r="M127">
        <v>61.839602758263702</v>
      </c>
      <c r="N127">
        <v>0.64160350656896803</v>
      </c>
      <c r="O127">
        <v>38.083228247162602</v>
      </c>
      <c r="P127">
        <v>51.528662420382098</v>
      </c>
      <c r="Q127">
        <v>4.8253463100354999E-2</v>
      </c>
    </row>
    <row r="128" spans="1:17" x14ac:dyDescent="0.3">
      <c r="A128" t="s">
        <v>327</v>
      </c>
      <c r="B128" t="s">
        <v>328</v>
      </c>
      <c r="C128" t="str">
        <f>IFERROR(VLOOKUP(Table1[[#This Row],[Ticker]],[1]!Table1[[Symbol]:[Industry]],2,FALSE),"-")</f>
        <v>-</v>
      </c>
      <c r="D128" t="s">
        <v>329</v>
      </c>
      <c r="E128">
        <v>74792.785921649993</v>
      </c>
      <c r="F128">
        <v>5767.85</v>
      </c>
      <c r="G128">
        <v>58.0174594005641</v>
      </c>
      <c r="H128">
        <v>2.0405087863237799</v>
      </c>
      <c r="I128">
        <v>14.3658850387977</v>
      </c>
      <c r="J128">
        <v>-6.2259833007727003</v>
      </c>
      <c r="K128">
        <v>5408.3994627976599</v>
      </c>
      <c r="L128">
        <v>4507.8547563061402</v>
      </c>
      <c r="M128">
        <v>47.795156813288301</v>
      </c>
      <c r="N128">
        <v>0.62191695481257303</v>
      </c>
      <c r="O128">
        <v>12.0001386998621</v>
      </c>
      <c r="P128">
        <v>88.491830065359395</v>
      </c>
      <c r="Q128">
        <v>0.107247484215058</v>
      </c>
    </row>
    <row r="129" spans="1:17" x14ac:dyDescent="0.3">
      <c r="A129" t="s">
        <v>330</v>
      </c>
      <c r="B129" t="s">
        <v>331</v>
      </c>
      <c r="C129" t="str">
        <f>IFERROR(VLOOKUP(Table1[[#This Row],[Ticker]],[1]!Table1[[Symbol]:[Industry]],2,FALSE),"-")</f>
        <v>-</v>
      </c>
      <c r="D129" t="s">
        <v>196</v>
      </c>
      <c r="E129">
        <v>74381.008961250001</v>
      </c>
      <c r="F129">
        <v>4701.8500000000004</v>
      </c>
      <c r="G129">
        <v>22.450953164918701</v>
      </c>
      <c r="H129">
        <v>-2.42424119826532</v>
      </c>
      <c r="I129">
        <v>35.574739775490002</v>
      </c>
      <c r="J129">
        <v>-2.9468442188703299</v>
      </c>
      <c r="K129">
        <v>4150.18554385687</v>
      </c>
      <c r="L129">
        <v>3457.97286987095</v>
      </c>
      <c r="M129">
        <v>64.534286118105001</v>
      </c>
      <c r="N129">
        <v>1.18247719251276</v>
      </c>
      <c r="O129">
        <v>5.2989780618267002</v>
      </c>
      <c r="P129">
        <v>79.995788990123302</v>
      </c>
      <c r="Q129">
        <v>0.158355212742435</v>
      </c>
    </row>
    <row r="130" spans="1:17" x14ac:dyDescent="0.3">
      <c r="A130" t="s">
        <v>332</v>
      </c>
      <c r="B130" t="s">
        <v>333</v>
      </c>
      <c r="C130" t="str">
        <f>IFERROR(VLOOKUP(Table1[[#This Row],[Ticker]],[1]!Table1[[Symbol]:[Industry]],2,FALSE),"-")</f>
        <v>-</v>
      </c>
      <c r="D130" t="s">
        <v>334</v>
      </c>
      <c r="E130">
        <v>73081.201564570001</v>
      </c>
      <c r="F130">
        <v>52.76</v>
      </c>
      <c r="G130">
        <v>249.15640668182999</v>
      </c>
      <c r="H130">
        <v>14.612750377069201</v>
      </c>
      <c r="I130">
        <v>31.659681107907598</v>
      </c>
      <c r="J130">
        <v>5.3791067688243404</v>
      </c>
      <c r="K130">
        <v>46.542613685709803</v>
      </c>
      <c r="L130">
        <v>38.4227064116305</v>
      </c>
      <c r="M130">
        <v>67.599503153923095</v>
      </c>
      <c r="N130">
        <v>1.71058940295823</v>
      </c>
      <c r="O130">
        <v>5.5724033358605096</v>
      </c>
      <c r="P130">
        <v>286.520146520146</v>
      </c>
      <c r="Q130">
        <v>0.16124416868420299</v>
      </c>
    </row>
    <row r="131" spans="1:17" x14ac:dyDescent="0.3">
      <c r="A131" t="s">
        <v>335</v>
      </c>
      <c r="B131" t="s">
        <v>336</v>
      </c>
      <c r="C131" t="str">
        <f>IFERROR(VLOOKUP(Table1[[#This Row],[Ticker]],[1]!Table1[[Symbol]:[Industry]],2,FALSE),"-")</f>
        <v>-</v>
      </c>
      <c r="D131" t="s">
        <v>89</v>
      </c>
      <c r="E131">
        <v>72710.110167439998</v>
      </c>
      <c r="F131">
        <v>1511.2</v>
      </c>
      <c r="G131">
        <v>111.621458772822</v>
      </c>
      <c r="H131">
        <v>1.2594381101537699</v>
      </c>
      <c r="I131">
        <v>54.280536125838097</v>
      </c>
      <c r="J131">
        <v>-7.53441663611612</v>
      </c>
      <c r="K131">
        <v>1455.1845702840501</v>
      </c>
      <c r="L131">
        <v>1155.4367028449601</v>
      </c>
      <c r="M131">
        <v>45.150731029572597</v>
      </c>
      <c r="N131">
        <v>0.207805071410959</v>
      </c>
      <c r="O131">
        <v>8.0664372683959709</v>
      </c>
      <c r="P131">
        <v>156.96310151334799</v>
      </c>
      <c r="Q131">
        <v>0.13848047212071601</v>
      </c>
    </row>
    <row r="132" spans="1:17" x14ac:dyDescent="0.3">
      <c r="A132" t="s">
        <v>337</v>
      </c>
      <c r="B132" t="s">
        <v>338</v>
      </c>
      <c r="C132" t="str">
        <f>IFERROR(VLOOKUP(Table1[[#This Row],[Ticker]],[1]!Table1[[Symbol]:[Industry]],2,FALSE),"-")</f>
        <v>-</v>
      </c>
      <c r="D132" t="s">
        <v>32</v>
      </c>
      <c r="E132">
        <v>71732.566808154996</v>
      </c>
      <c r="F132">
        <v>540.65</v>
      </c>
      <c r="G132">
        <v>63.917197547884399</v>
      </c>
      <c r="H132">
        <v>-11.3378189408729</v>
      </c>
      <c r="I132">
        <v>20.6410628182343</v>
      </c>
      <c r="J132">
        <v>-3.2347324957419699</v>
      </c>
      <c r="K132">
        <v>539.226306682629</v>
      </c>
      <c r="L132">
        <v>477.47215093312099</v>
      </c>
      <c r="M132">
        <v>38.070288371230802</v>
      </c>
      <c r="N132">
        <v>0.584158497094177</v>
      </c>
      <c r="O132">
        <v>17.0258022750393</v>
      </c>
      <c r="P132">
        <v>95.462762111352106</v>
      </c>
      <c r="Q132">
        <v>0.14761252062885799</v>
      </c>
    </row>
    <row r="133" spans="1:17" x14ac:dyDescent="0.3">
      <c r="A133" t="s">
        <v>339</v>
      </c>
      <c r="B133" t="s">
        <v>340</v>
      </c>
      <c r="C133" t="str">
        <f>IFERROR(VLOOKUP(Table1[[#This Row],[Ticker]],[1]!Table1[[Symbol]:[Industry]],2,FALSE),"-")</f>
        <v>-</v>
      </c>
      <c r="D133" t="s">
        <v>49</v>
      </c>
      <c r="E133">
        <v>71491.814446079996</v>
      </c>
      <c r="F133">
        <v>1775.4</v>
      </c>
      <c r="G133">
        <v>15.736953180373201</v>
      </c>
      <c r="H133">
        <v>0.88339150689043799</v>
      </c>
      <c r="I133">
        <v>11.0525139940528</v>
      </c>
      <c r="J133">
        <v>-0.62793159269697696</v>
      </c>
      <c r="K133">
        <v>1687.7233780889401</v>
      </c>
      <c r="L133">
        <v>1489.85317125955</v>
      </c>
      <c r="M133">
        <v>62.088403926810599</v>
      </c>
      <c r="N133">
        <v>0.81242070861900795</v>
      </c>
      <c r="O133">
        <v>2.0023656640756999</v>
      </c>
      <c r="P133">
        <v>50.158582484036003</v>
      </c>
      <c r="Q133">
        <v>-2.5806109788403E-2</v>
      </c>
    </row>
    <row r="134" spans="1:17" x14ac:dyDescent="0.3">
      <c r="A134" t="s">
        <v>341</v>
      </c>
      <c r="B134" t="s">
        <v>342</v>
      </c>
      <c r="C134" t="str">
        <f>IFERROR(VLOOKUP(Table1[[#This Row],[Ticker]],[1]!Table1[[Symbol]:[Industry]],2,FALSE),"-")</f>
        <v>-</v>
      </c>
      <c r="D134" t="s">
        <v>62</v>
      </c>
      <c r="E134">
        <v>71364.392883155</v>
      </c>
      <c r="F134">
        <v>1197.95</v>
      </c>
      <c r="G134">
        <v>38.369825965118601</v>
      </c>
      <c r="H134">
        <v>-2.4585682940367199</v>
      </c>
      <c r="I134">
        <v>1.3049851480302299</v>
      </c>
      <c r="J134">
        <v>-3.0402713135816302</v>
      </c>
      <c r="K134">
        <v>1189.3576792850899</v>
      </c>
      <c r="L134">
        <v>1045.1443582417</v>
      </c>
      <c r="M134">
        <v>41.838427053323997</v>
      </c>
      <c r="N134">
        <v>0.86569681267778498</v>
      </c>
      <c r="O134">
        <v>7.8592595684293798</v>
      </c>
      <c r="P134">
        <v>71.971002009761605</v>
      </c>
      <c r="Q134">
        <v>-8.4282948924280007E-3</v>
      </c>
    </row>
    <row r="135" spans="1:17" x14ac:dyDescent="0.3">
      <c r="A135" t="s">
        <v>343</v>
      </c>
      <c r="B135" t="s">
        <v>344</v>
      </c>
      <c r="C135" t="str">
        <f>IFERROR(VLOOKUP(Table1[[#This Row],[Ticker]],[1]!Table1[[Symbol]:[Industry]],2,FALSE),"-")</f>
        <v>-</v>
      </c>
      <c r="D135" t="s">
        <v>18</v>
      </c>
      <c r="E135">
        <v>71207.580564869902</v>
      </c>
      <c r="F135">
        <v>333.45</v>
      </c>
      <c r="G135">
        <v>56.763582467505202</v>
      </c>
      <c r="H135">
        <v>-11.279048237690199</v>
      </c>
      <c r="I135">
        <v>18.881696982888698</v>
      </c>
      <c r="J135">
        <v>-7.3917062140493099</v>
      </c>
      <c r="K135">
        <v>341.71253434200099</v>
      </c>
      <c r="L135">
        <v>291.97115072278098</v>
      </c>
      <c r="M135">
        <v>35.880817765047901</v>
      </c>
      <c r="N135">
        <v>0.72090070821741103</v>
      </c>
      <c r="O135">
        <v>18.9183785675013</v>
      </c>
      <c r="P135">
        <v>109.10326086956501</v>
      </c>
      <c r="Q135">
        <v>4.1203668916253003E-2</v>
      </c>
    </row>
    <row r="136" spans="1:17" x14ac:dyDescent="0.3">
      <c r="A136" t="s">
        <v>345</v>
      </c>
      <c r="B136" t="s">
        <v>346</v>
      </c>
      <c r="C136" t="str">
        <f>IFERROR(VLOOKUP(Table1[[#This Row],[Ticker]],[1]!Table1[[Symbol]:[Industry]],2,FALSE),"-")</f>
        <v>-</v>
      </c>
      <c r="D136" t="s">
        <v>62</v>
      </c>
      <c r="E136">
        <v>71063.681233030002</v>
      </c>
      <c r="F136">
        <v>1583.65</v>
      </c>
      <c r="G136">
        <v>53.494915998600597</v>
      </c>
      <c r="H136">
        <v>-7.57642817068181</v>
      </c>
      <c r="I136">
        <v>12.145692189512999</v>
      </c>
      <c r="J136">
        <v>-2.9075032638314702</v>
      </c>
      <c r="K136">
        <v>1600.6999776708301</v>
      </c>
      <c r="L136">
        <v>1426.8387155156499</v>
      </c>
      <c r="M136">
        <v>33.483563742618102</v>
      </c>
      <c r="N136">
        <v>0.918667705371636</v>
      </c>
      <c r="O136">
        <v>9.1150191014428508</v>
      </c>
      <c r="P136">
        <v>85.798087640053893</v>
      </c>
      <c r="Q136">
        <v>-2.673971826688E-3</v>
      </c>
    </row>
    <row r="137" spans="1:17" x14ac:dyDescent="0.3">
      <c r="A137" t="s">
        <v>347</v>
      </c>
      <c r="B137" t="s">
        <v>348</v>
      </c>
      <c r="C137" t="str">
        <f>IFERROR(VLOOKUP(Table1[[#This Row],[Ticker]],[1]!Table1[[Symbol]:[Industry]],2,FALSE),"-")</f>
        <v>-</v>
      </c>
      <c r="D137" t="s">
        <v>193</v>
      </c>
      <c r="E137">
        <v>71020.430097335993</v>
      </c>
      <c r="F137">
        <v>240.19</v>
      </c>
      <c r="G137">
        <v>18.533662607031498</v>
      </c>
      <c r="H137">
        <v>8.2346642709361095</v>
      </c>
      <c r="I137">
        <v>26.798260268282299</v>
      </c>
      <c r="J137">
        <v>-0.26124300646260901</v>
      </c>
      <c r="K137">
        <v>215.01826032353799</v>
      </c>
      <c r="L137">
        <v>187.226797141383</v>
      </c>
      <c r="M137">
        <v>65.785130988383898</v>
      </c>
      <c r="N137">
        <v>0.59375941082390205</v>
      </c>
      <c r="O137">
        <v>2.28152712435987</v>
      </c>
      <c r="P137">
        <v>52.453189463662298</v>
      </c>
      <c r="Q137">
        <v>7.2293196209377006E-2</v>
      </c>
    </row>
    <row r="138" spans="1:17" x14ac:dyDescent="0.3">
      <c r="A138" t="s">
        <v>349</v>
      </c>
      <c r="B138" t="s">
        <v>350</v>
      </c>
      <c r="C138" t="str">
        <f>IFERROR(VLOOKUP(Table1[[#This Row],[Ticker]],[1]!Table1[[Symbol]:[Industry]],2,FALSE),"-")</f>
        <v>-</v>
      </c>
      <c r="D138" t="s">
        <v>162</v>
      </c>
      <c r="E138">
        <v>70959.656732624993</v>
      </c>
      <c r="F138">
        <v>2398.8000000000002</v>
      </c>
      <c r="G138">
        <v>-25.1265464891754</v>
      </c>
      <c r="H138">
        <v>-8.4089280333583503E-3</v>
      </c>
      <c r="I138">
        <v>-15.024606364821899</v>
      </c>
      <c r="J138">
        <v>-2.9595232473552602</v>
      </c>
      <c r="K138">
        <v>2386.2786040313899</v>
      </c>
      <c r="L138">
        <v>2386.2693165177402</v>
      </c>
      <c r="M138">
        <v>51.0688470354036</v>
      </c>
      <c r="N138">
        <v>1.01972617769408</v>
      </c>
      <c r="O138">
        <v>12.304068701017099</v>
      </c>
      <c r="P138">
        <v>17.588235294117599</v>
      </c>
      <c r="Q138">
        <v>3.2726548914914E-2</v>
      </c>
    </row>
    <row r="139" spans="1:17" x14ac:dyDescent="0.3">
      <c r="A139" t="s">
        <v>351</v>
      </c>
      <c r="B139" t="s">
        <v>352</v>
      </c>
      <c r="C139" t="str">
        <f>IFERROR(VLOOKUP(Table1[[#This Row],[Ticker]],[1]!Table1[[Symbol]:[Industry]],2,FALSE),"-")</f>
        <v>-</v>
      </c>
      <c r="D139" t="s">
        <v>284</v>
      </c>
      <c r="E139">
        <v>70508.304944135001</v>
      </c>
      <c r="F139">
        <v>8175.05</v>
      </c>
      <c r="G139">
        <v>58.744174536936903</v>
      </c>
      <c r="H139">
        <v>-13.911952227669801</v>
      </c>
      <c r="I139">
        <v>32.381684423812501</v>
      </c>
      <c r="J139">
        <v>-13.2223127520103</v>
      </c>
      <c r="K139">
        <v>8281.9385457505996</v>
      </c>
      <c r="L139">
        <v>6730.9038056900199</v>
      </c>
      <c r="M139">
        <v>33.513617465806597</v>
      </c>
      <c r="N139">
        <v>1.3286866266491999</v>
      </c>
      <c r="O139">
        <v>21.528920312413899</v>
      </c>
      <c r="P139">
        <v>91.005841121495294</v>
      </c>
      <c r="Q139">
        <v>0.168073659858717</v>
      </c>
    </row>
    <row r="140" spans="1:17" x14ac:dyDescent="0.3">
      <c r="A140" t="s">
        <v>353</v>
      </c>
      <c r="B140" t="s">
        <v>354</v>
      </c>
      <c r="C140" t="str">
        <f>IFERROR(VLOOKUP(Table1[[#This Row],[Ticker]],[1]!Table1[[Symbol]:[Industry]],2,FALSE),"-")</f>
        <v>-</v>
      </c>
      <c r="D140" t="s">
        <v>355</v>
      </c>
      <c r="E140">
        <v>69912.820875374993</v>
      </c>
      <c r="F140">
        <v>11398.05</v>
      </c>
      <c r="G140">
        <v>129.47258091271601</v>
      </c>
      <c r="H140">
        <v>21.012634397372999</v>
      </c>
      <c r="I140">
        <v>65.225637868449397</v>
      </c>
      <c r="J140">
        <v>-0.13210942967231701</v>
      </c>
      <c r="K140">
        <v>9507.4622417345799</v>
      </c>
      <c r="L140">
        <v>7243.71482131423</v>
      </c>
      <c r="M140">
        <v>80.898514646060306</v>
      </c>
      <c r="N140">
        <v>1.0561081963646299</v>
      </c>
      <c r="O140">
        <v>3.0513991428358498</v>
      </c>
      <c r="P140">
        <v>188.339236023273</v>
      </c>
      <c r="Q140">
        <v>0.101273307868131</v>
      </c>
    </row>
    <row r="141" spans="1:17" x14ac:dyDescent="0.3">
      <c r="A141" t="s">
        <v>356</v>
      </c>
      <c r="B141" t="s">
        <v>357</v>
      </c>
      <c r="C141" t="str">
        <f>IFERROR(VLOOKUP(Table1[[#This Row],[Ticker]],[1]!Table1[[Symbol]:[Industry]],2,FALSE),"-")</f>
        <v>-</v>
      </c>
      <c r="D141" t="s">
        <v>358</v>
      </c>
      <c r="E141">
        <v>69615.683968800004</v>
      </c>
      <c r="F141">
        <v>732</v>
      </c>
      <c r="G141">
        <v>-41.058136897334101</v>
      </c>
      <c r="H141">
        <v>-0.96702857389738806</v>
      </c>
      <c r="I141">
        <v>-16.021257568423501</v>
      </c>
      <c r="J141">
        <v>-0.79864557052575003</v>
      </c>
      <c r="K141">
        <v>718.38797390954801</v>
      </c>
      <c r="L141">
        <v>744.33736515447094</v>
      </c>
      <c r="M141">
        <v>64.417816314637193</v>
      </c>
      <c r="N141">
        <v>0.70684501667792798</v>
      </c>
      <c r="O141">
        <v>21.9740437158469</v>
      </c>
      <c r="P141">
        <v>12.971679913573499</v>
      </c>
      <c r="Q141">
        <v>-0.12231845142671501</v>
      </c>
    </row>
    <row r="142" spans="1:17" x14ac:dyDescent="0.3">
      <c r="A142" t="s">
        <v>359</v>
      </c>
      <c r="B142" t="s">
        <v>360</v>
      </c>
      <c r="C142" t="str">
        <f>IFERROR(VLOOKUP(Table1[[#This Row],[Ticker]],[1]!Table1[[Symbol]:[Industry]],2,FALSE),"-")</f>
        <v>-</v>
      </c>
      <c r="D142" t="s">
        <v>37</v>
      </c>
      <c r="E142">
        <v>68483.004000000001</v>
      </c>
      <c r="F142">
        <v>385.6</v>
      </c>
      <c r="G142">
        <v>86.5214860469098</v>
      </c>
      <c r="H142">
        <v>1.0038039587184899</v>
      </c>
      <c r="I142">
        <v>12.129907900778999</v>
      </c>
      <c r="J142">
        <v>-0.90754802006244795</v>
      </c>
      <c r="K142">
        <v>364.16532999498202</v>
      </c>
      <c r="L142">
        <v>316.93510087187599</v>
      </c>
      <c r="M142">
        <v>55.884810308301397</v>
      </c>
      <c r="N142">
        <v>1.11544697350511</v>
      </c>
      <c r="O142">
        <v>21.317427385892099</v>
      </c>
      <c r="P142">
        <v>115.841029946823</v>
      </c>
      <c r="Q142">
        <v>5.8453502495350002E-2</v>
      </c>
    </row>
    <row r="143" spans="1:17" x14ac:dyDescent="0.3">
      <c r="A143" t="s">
        <v>361</v>
      </c>
      <c r="B143" t="s">
        <v>362</v>
      </c>
      <c r="C143" t="str">
        <f>IFERROR(VLOOKUP(Table1[[#This Row],[Ticker]],[1]!Table1[[Symbol]:[Industry]],2,FALSE),"-")</f>
        <v>-</v>
      </c>
      <c r="D143" t="s">
        <v>129</v>
      </c>
      <c r="E143">
        <v>66858.771372659903</v>
      </c>
      <c r="F143">
        <v>813.2</v>
      </c>
      <c r="G143">
        <v>120.26389257907</v>
      </c>
      <c r="H143">
        <v>9.7630961655649298</v>
      </c>
      <c r="I143">
        <v>34.635754411672103</v>
      </c>
      <c r="J143">
        <v>-1.75209789727563</v>
      </c>
      <c r="K143">
        <v>748.65668107950205</v>
      </c>
      <c r="L143">
        <v>614.68851179246201</v>
      </c>
      <c r="M143">
        <v>59.639291190548498</v>
      </c>
      <c r="N143">
        <v>0.41551440429178899</v>
      </c>
      <c r="O143">
        <v>3.4185932120019502</v>
      </c>
      <c r="P143">
        <v>151.920693928128</v>
      </c>
      <c r="Q143">
        <v>0.21040187218169401</v>
      </c>
    </row>
    <row r="144" spans="1:17" x14ac:dyDescent="0.3">
      <c r="A144" t="s">
        <v>363</v>
      </c>
      <c r="B144" t="s">
        <v>364</v>
      </c>
      <c r="C144" t="str">
        <f>IFERROR(VLOOKUP(Table1[[#This Row],[Ticker]],[1]!Table1[[Symbol]:[Industry]],2,FALSE),"-")</f>
        <v>-</v>
      </c>
      <c r="D144" t="s">
        <v>140</v>
      </c>
      <c r="E144">
        <v>66513.757214409998</v>
      </c>
      <c r="F144">
        <v>1796.5</v>
      </c>
      <c r="G144">
        <v>55.186365524779099</v>
      </c>
      <c r="H144">
        <v>-3.03607060561326</v>
      </c>
      <c r="I144">
        <v>16.931373053811502</v>
      </c>
      <c r="J144">
        <v>-6.2738105853079604</v>
      </c>
      <c r="K144">
        <v>1728.67543007874</v>
      </c>
      <c r="L144">
        <v>1449.9943686875299</v>
      </c>
      <c r="M144">
        <v>40.379348064803303</v>
      </c>
      <c r="N144">
        <v>0.88559238625387304</v>
      </c>
      <c r="O144">
        <v>8.7141664347341905</v>
      </c>
      <c r="P144">
        <v>84.256410256410206</v>
      </c>
      <c r="Q144">
        <v>0.120339990329536</v>
      </c>
    </row>
    <row r="145" spans="1:17" x14ac:dyDescent="0.3">
      <c r="A145" t="s">
        <v>365</v>
      </c>
      <c r="B145" t="s">
        <v>366</v>
      </c>
      <c r="C145" t="str">
        <f>IFERROR(VLOOKUP(Table1[[#This Row],[Ticker]],[1]!Table1[[Symbol]:[Industry]],2,FALSE),"-")</f>
        <v>-</v>
      </c>
      <c r="D145" t="s">
        <v>32</v>
      </c>
      <c r="E145">
        <v>66475.127458560004</v>
      </c>
      <c r="F145">
        <v>55.12</v>
      </c>
      <c r="G145">
        <v>79.517308937469494</v>
      </c>
      <c r="H145">
        <v>-6.9381616061274203</v>
      </c>
      <c r="I145">
        <v>29.2908961955686</v>
      </c>
      <c r="J145">
        <v>-2.8312223149093798</v>
      </c>
      <c r="K145">
        <v>55.504516912404398</v>
      </c>
      <c r="L145">
        <v>47.783043928985698</v>
      </c>
      <c r="M145">
        <v>42.599875271531197</v>
      </c>
      <c r="N145">
        <v>0.75387144567421605</v>
      </c>
      <c r="O145">
        <v>28.1748911465892</v>
      </c>
      <c r="P145">
        <v>111.18773946360101</v>
      </c>
      <c r="Q145">
        <v>0.112850527076946</v>
      </c>
    </row>
    <row r="146" spans="1:17" x14ac:dyDescent="0.3">
      <c r="A146" t="s">
        <v>367</v>
      </c>
      <c r="B146" t="s">
        <v>368</v>
      </c>
      <c r="C146" t="str">
        <f>IFERROR(VLOOKUP(Table1[[#This Row],[Ticker]],[1]!Table1[[Symbol]:[Industry]],2,FALSE),"-")</f>
        <v>-</v>
      </c>
      <c r="D146" t="s">
        <v>140</v>
      </c>
      <c r="E146">
        <v>66215.837846659997</v>
      </c>
      <c r="F146">
        <v>3653.2</v>
      </c>
      <c r="G146">
        <v>111.304824832211</v>
      </c>
      <c r="H146">
        <v>12.2571900587116</v>
      </c>
      <c r="I146">
        <v>47.179204478944499</v>
      </c>
      <c r="J146">
        <v>-1.41110450787075</v>
      </c>
      <c r="K146">
        <v>3241.9115548842801</v>
      </c>
      <c r="L146">
        <v>2642.89547120305</v>
      </c>
      <c r="M146">
        <v>69.398916648594906</v>
      </c>
      <c r="N146">
        <v>0.48251588451074601</v>
      </c>
      <c r="O146">
        <v>7.9875177926201602</v>
      </c>
      <c r="P146">
        <v>140.97625329815301</v>
      </c>
      <c r="Q146">
        <v>0.19878580441254501</v>
      </c>
    </row>
    <row r="147" spans="1:17" hidden="1" x14ac:dyDescent="0.3">
      <c r="A147" t="s">
        <v>369</v>
      </c>
      <c r="B147" t="s">
        <v>370</v>
      </c>
      <c r="C147" t="str">
        <f>IFERROR(VLOOKUP(Table1[[#This Row],[Ticker]],[1]!Table1[[Symbol]:[Industry]],2,FALSE),"-")</f>
        <v>-</v>
      </c>
      <c r="D147" t="s">
        <v>80</v>
      </c>
      <c r="E147">
        <v>65268.816770115001</v>
      </c>
      <c r="F147">
        <v>326.2</v>
      </c>
      <c r="G147">
        <v>79.673707562767603</v>
      </c>
      <c r="H147">
        <v>9.2493201500040492</v>
      </c>
      <c r="I147">
        <v>36.347279636224201</v>
      </c>
      <c r="J147">
        <v>1.6946848480798999</v>
      </c>
      <c r="K147">
        <v>278.05589050154902</v>
      </c>
      <c r="M147">
        <v>71.335118783024001</v>
      </c>
      <c r="N147">
        <v>1.4046283936159401</v>
      </c>
      <c r="O147">
        <v>1.1649294911097501</v>
      </c>
      <c r="P147">
        <v>129.39521800281199</v>
      </c>
    </row>
    <row r="148" spans="1:17" x14ac:dyDescent="0.3">
      <c r="A148" t="s">
        <v>371</v>
      </c>
      <c r="B148" t="s">
        <v>372</v>
      </c>
      <c r="C148" t="str">
        <f>IFERROR(VLOOKUP(Table1[[#This Row],[Ticker]],[1]!Table1[[Symbol]:[Industry]],2,FALSE),"-")</f>
        <v>-</v>
      </c>
      <c r="D148" t="s">
        <v>373</v>
      </c>
      <c r="E148">
        <v>64645.725562469997</v>
      </c>
      <c r="F148">
        <v>1008.05</v>
      </c>
      <c r="G148">
        <v>113.171426309753</v>
      </c>
      <c r="H148">
        <v>34.564351770860704</v>
      </c>
      <c r="I148">
        <v>14.5590209279791</v>
      </c>
      <c r="J148">
        <v>11.265702301375599</v>
      </c>
      <c r="K148">
        <v>780.59197642464301</v>
      </c>
      <c r="L148">
        <v>684.37082292687796</v>
      </c>
      <c r="M148">
        <v>64.825621968530598</v>
      </c>
      <c r="N148">
        <v>3.7885123184528799</v>
      </c>
      <c r="O148">
        <v>17.752095630176999</v>
      </c>
      <c r="P148">
        <v>145.865853658536</v>
      </c>
      <c r="Q148">
        <v>0.142568458904479</v>
      </c>
    </row>
    <row r="149" spans="1:17" x14ac:dyDescent="0.3">
      <c r="A149" t="s">
        <v>374</v>
      </c>
      <c r="B149" t="s">
        <v>375</v>
      </c>
      <c r="C149" t="str">
        <f>IFERROR(VLOOKUP(Table1[[#This Row],[Ticker]],[1]!Table1[[Symbol]:[Industry]],2,FALSE),"-")</f>
        <v>-</v>
      </c>
      <c r="D149" t="s">
        <v>376</v>
      </c>
      <c r="E149">
        <v>64079.629861904999</v>
      </c>
      <c r="F149">
        <v>2406</v>
      </c>
      <c r="G149">
        <v>-3.8524837431304202</v>
      </c>
      <c r="H149">
        <v>6.6685070428663904</v>
      </c>
      <c r="I149">
        <v>13.8607532747167</v>
      </c>
      <c r="J149">
        <v>4.9930484259956698</v>
      </c>
      <c r="K149">
        <v>2159.8547872225899</v>
      </c>
      <c r="L149">
        <v>1992.58066477235</v>
      </c>
      <c r="M149">
        <v>76.967534390817704</v>
      </c>
      <c r="N149">
        <v>1.1464149459171999</v>
      </c>
      <c r="O149">
        <v>1.9534497090606799</v>
      </c>
      <c r="P149">
        <v>38.275862068965502</v>
      </c>
      <c r="Q149">
        <v>2.9477101151544002E-2</v>
      </c>
    </row>
    <row r="150" spans="1:17" x14ac:dyDescent="0.3">
      <c r="A150" t="s">
        <v>377</v>
      </c>
      <c r="B150" t="s">
        <v>378</v>
      </c>
      <c r="C150" t="str">
        <f>IFERROR(VLOOKUP(Table1[[#This Row],[Ticker]],[1]!Table1[[Symbol]:[Industry]],2,FALSE),"-")</f>
        <v>-</v>
      </c>
      <c r="D150" t="s">
        <v>379</v>
      </c>
      <c r="E150">
        <v>64061.207748719899</v>
      </c>
      <c r="F150">
        <v>1047.3</v>
      </c>
      <c r="G150">
        <v>33.4719323380763</v>
      </c>
      <c r="H150">
        <v>-8.4459490479286305</v>
      </c>
      <c r="I150">
        <v>13.098015716973901</v>
      </c>
      <c r="J150">
        <v>-8.8087273309217196</v>
      </c>
      <c r="K150">
        <v>1045.3188104922101</v>
      </c>
      <c r="L150">
        <v>910.68329108490605</v>
      </c>
      <c r="M150">
        <v>38.500315242172199</v>
      </c>
      <c r="N150">
        <v>0.94890419470835996</v>
      </c>
      <c r="O150">
        <v>12.670676978898101</v>
      </c>
      <c r="P150">
        <v>65.5941181121037</v>
      </c>
      <c r="Q150">
        <v>2.7835142276800999E-2</v>
      </c>
    </row>
    <row r="151" spans="1:17" x14ac:dyDescent="0.3">
      <c r="A151" t="s">
        <v>380</v>
      </c>
      <c r="B151" t="s">
        <v>381</v>
      </c>
      <c r="C151" t="str">
        <f>IFERROR(VLOOKUP(Table1[[#This Row],[Ticker]],[1]!Table1[[Symbol]:[Industry]],2,FALSE),"-")</f>
        <v>-</v>
      </c>
      <c r="D151" t="s">
        <v>382</v>
      </c>
      <c r="E151">
        <v>61788.979548103998</v>
      </c>
      <c r="F151">
        <v>237.6</v>
      </c>
      <c r="G151">
        <v>3.38891899710134</v>
      </c>
      <c r="H151">
        <v>-1.6801920817509699</v>
      </c>
      <c r="I151">
        <v>37.271521841699503</v>
      </c>
      <c r="J151">
        <v>-0.83485993458312802</v>
      </c>
      <c r="K151">
        <v>223.333886905501</v>
      </c>
      <c r="L151">
        <v>195.38556085072</v>
      </c>
      <c r="M151">
        <v>54.948576162931701</v>
      </c>
      <c r="N151">
        <v>0.72808265071879696</v>
      </c>
      <c r="O151">
        <v>3.9141414141414099</v>
      </c>
      <c r="P151">
        <v>53.290322580645103</v>
      </c>
      <c r="Q151">
        <v>7.3419738906435994E-2</v>
      </c>
    </row>
    <row r="152" spans="1:17" x14ac:dyDescent="0.3">
      <c r="A152" t="s">
        <v>383</v>
      </c>
      <c r="B152" t="s">
        <v>384</v>
      </c>
      <c r="C152" t="str">
        <f>IFERROR(VLOOKUP(Table1[[#This Row],[Ticker]],[1]!Table1[[Symbol]:[Industry]],2,FALSE),"-")</f>
        <v>-</v>
      </c>
      <c r="D152" t="s">
        <v>385</v>
      </c>
      <c r="E152">
        <v>61564.758913350001</v>
      </c>
      <c r="F152">
        <v>3175.5</v>
      </c>
      <c r="G152">
        <v>5.2126430599804401</v>
      </c>
      <c r="H152">
        <v>0.12772346391377901</v>
      </c>
      <c r="I152">
        <v>14.946097319320099</v>
      </c>
      <c r="J152">
        <v>-6.7951074962224203</v>
      </c>
      <c r="K152">
        <v>2910.15599078678</v>
      </c>
      <c r="L152">
        <v>2580.2675253296902</v>
      </c>
      <c r="M152">
        <v>48.512685478763501</v>
      </c>
      <c r="N152">
        <v>0.64310074573392795</v>
      </c>
      <c r="O152">
        <v>5.9344985041725504</v>
      </c>
      <c r="P152">
        <v>44.748837633330197</v>
      </c>
      <c r="Q152">
        <v>8.0112394314350004E-3</v>
      </c>
    </row>
    <row r="153" spans="1:17" x14ac:dyDescent="0.3">
      <c r="A153" t="s">
        <v>386</v>
      </c>
      <c r="B153" t="s">
        <v>387</v>
      </c>
      <c r="C153" t="str">
        <f>IFERROR(VLOOKUP(Table1[[#This Row],[Ticker]],[1]!Table1[[Symbol]:[Industry]],2,FALSE),"-")</f>
        <v>-</v>
      </c>
      <c r="D153" t="s">
        <v>62</v>
      </c>
      <c r="E153">
        <v>60890.867550000003</v>
      </c>
      <c r="F153">
        <v>4973.6000000000004</v>
      </c>
      <c r="G153">
        <v>18.517108893039701</v>
      </c>
      <c r="H153">
        <v>-10.059447511233801</v>
      </c>
      <c r="I153">
        <v>-11.299227033209901</v>
      </c>
      <c r="J153">
        <v>-3.95857291676242</v>
      </c>
      <c r="K153">
        <v>5058.7062565333299</v>
      </c>
      <c r="L153">
        <v>4701.3860549580804</v>
      </c>
      <c r="M153">
        <v>50.697881595638002</v>
      </c>
      <c r="N153">
        <v>0.974908225764889</v>
      </c>
      <c r="O153">
        <v>12.1682483512948</v>
      </c>
      <c r="P153">
        <v>49.0976677258828</v>
      </c>
      <c r="Q153">
        <v>2.8131799608762002E-2</v>
      </c>
    </row>
    <row r="154" spans="1:17" x14ac:dyDescent="0.3">
      <c r="A154" t="s">
        <v>388</v>
      </c>
      <c r="B154" t="s">
        <v>389</v>
      </c>
      <c r="C154" t="str">
        <f>IFERROR(VLOOKUP(Table1[[#This Row],[Ticker]],[1]!Table1[[Symbol]:[Industry]],2,FALSE),"-")</f>
        <v>-</v>
      </c>
      <c r="D154" t="s">
        <v>129</v>
      </c>
      <c r="E154">
        <v>60722.852273589</v>
      </c>
      <c r="F154">
        <v>143.97</v>
      </c>
      <c r="G154">
        <v>42.7788375369433</v>
      </c>
      <c r="H154">
        <v>-17.8746879157306</v>
      </c>
      <c r="I154">
        <v>15.468611667490601</v>
      </c>
      <c r="J154">
        <v>-6.03921618439393</v>
      </c>
      <c r="K154">
        <v>152.38199958835301</v>
      </c>
      <c r="L154">
        <v>129.106023316517</v>
      </c>
      <c r="M154">
        <v>38.980909596871697</v>
      </c>
      <c r="N154">
        <v>0.70431459227614202</v>
      </c>
      <c r="O154">
        <v>21.796207543238101</v>
      </c>
      <c r="P154">
        <v>76.002444987774993</v>
      </c>
      <c r="Q154">
        <v>-7.4630139396439999E-3</v>
      </c>
    </row>
    <row r="155" spans="1:17" x14ac:dyDescent="0.3">
      <c r="A155" t="s">
        <v>390</v>
      </c>
      <c r="B155" t="s">
        <v>391</v>
      </c>
      <c r="C155" t="str">
        <f>IFERROR(VLOOKUP(Table1[[#This Row],[Ticker]],[1]!Table1[[Symbol]:[Industry]],2,FALSE),"-")</f>
        <v>-</v>
      </c>
      <c r="D155" t="s">
        <v>303</v>
      </c>
      <c r="E155">
        <v>60538.377368039997</v>
      </c>
      <c r="F155">
        <v>3950.9</v>
      </c>
      <c r="G155">
        <v>33.358342735850101</v>
      </c>
      <c r="H155">
        <v>7.0398527649665796</v>
      </c>
      <c r="I155">
        <v>-3.9387801257007702</v>
      </c>
      <c r="J155">
        <v>1.22808678262986</v>
      </c>
      <c r="K155">
        <v>3728.62937615898</v>
      </c>
      <c r="L155">
        <v>3516.49881229637</v>
      </c>
      <c r="M155">
        <v>76.207481843305402</v>
      </c>
      <c r="N155">
        <v>0.84287293329906698</v>
      </c>
      <c r="O155">
        <v>12.632564732086299</v>
      </c>
      <c r="P155">
        <v>70.505033068283495</v>
      </c>
      <c r="Q155">
        <v>0.11494782366275599</v>
      </c>
    </row>
    <row r="156" spans="1:17" x14ac:dyDescent="0.3">
      <c r="A156" t="s">
        <v>392</v>
      </c>
      <c r="B156" t="s">
        <v>393</v>
      </c>
      <c r="C156" t="str">
        <f>IFERROR(VLOOKUP(Table1[[#This Row],[Ticker]],[1]!Table1[[Symbol]:[Industry]],2,FALSE),"-")</f>
        <v>-</v>
      </c>
      <c r="D156" t="s">
        <v>196</v>
      </c>
      <c r="E156">
        <v>60447.969601600002</v>
      </c>
      <c r="F156">
        <v>1054.8</v>
      </c>
      <c r="G156">
        <v>52.2343176616384</v>
      </c>
      <c r="H156">
        <v>20.701543574924798</v>
      </c>
      <c r="I156">
        <v>47.6777468658941</v>
      </c>
      <c r="J156">
        <v>-2.9788252371416601</v>
      </c>
      <c r="K156">
        <v>860.76485754710905</v>
      </c>
      <c r="L156">
        <v>713.886640486293</v>
      </c>
      <c r="M156">
        <v>66.230300170835903</v>
      </c>
      <c r="N156">
        <v>1.43103061708033</v>
      </c>
      <c r="O156">
        <v>12.6279863481228</v>
      </c>
      <c r="P156">
        <v>92.271235873131602</v>
      </c>
      <c r="Q156">
        <v>0.136455541444965</v>
      </c>
    </row>
    <row r="157" spans="1:17" x14ac:dyDescent="0.3">
      <c r="A157" t="s">
        <v>394</v>
      </c>
      <c r="B157" t="s">
        <v>395</v>
      </c>
      <c r="C157" t="str">
        <f>IFERROR(VLOOKUP(Table1[[#This Row],[Ticker]],[1]!Table1[[Symbol]:[Industry]],2,FALSE),"-")</f>
        <v>-</v>
      </c>
      <c r="D157" t="s">
        <v>149</v>
      </c>
      <c r="E157">
        <v>60133.506427979999</v>
      </c>
      <c r="F157">
        <v>1345.2</v>
      </c>
      <c r="G157">
        <v>64.883372629268806</v>
      </c>
      <c r="H157">
        <v>0.227917511237167</v>
      </c>
      <c r="I157">
        <v>58.827905028952799</v>
      </c>
      <c r="J157">
        <v>-5.3218650076518896</v>
      </c>
      <c r="K157">
        <v>1265.56515031501</v>
      </c>
      <c r="L157">
        <v>1037.08383390469</v>
      </c>
      <c r="M157">
        <v>52.9527737030484</v>
      </c>
      <c r="N157">
        <v>0.429242425609561</v>
      </c>
      <c r="O157">
        <v>4.4082664287838202</v>
      </c>
      <c r="P157">
        <v>103.679309561662</v>
      </c>
      <c r="Q157">
        <v>1.646898170985E-3</v>
      </c>
    </row>
    <row r="158" spans="1:17" x14ac:dyDescent="0.3">
      <c r="A158" t="s">
        <v>396</v>
      </c>
      <c r="B158" t="s">
        <v>397</v>
      </c>
      <c r="C158" t="str">
        <f>IFERROR(VLOOKUP(Table1[[#This Row],[Ticker]],[1]!Table1[[Symbol]:[Industry]],2,FALSE),"-")</f>
        <v>-</v>
      </c>
      <c r="D158" t="s">
        <v>24</v>
      </c>
      <c r="E158">
        <v>58709.577850748901</v>
      </c>
      <c r="F158">
        <v>82.74</v>
      </c>
      <c r="G158">
        <v>-21.2827297444442</v>
      </c>
      <c r="H158">
        <v>2.52835845023011</v>
      </c>
      <c r="I158">
        <v>-17.8298232786616</v>
      </c>
      <c r="J158">
        <v>-0.24231669892580801</v>
      </c>
      <c r="K158">
        <v>79.6527059323289</v>
      </c>
      <c r="L158">
        <v>80.279121000119005</v>
      </c>
      <c r="M158">
        <v>69.952291931930702</v>
      </c>
      <c r="N158">
        <v>1.04494498601385</v>
      </c>
      <c r="O158">
        <v>21.7065506405607</v>
      </c>
      <c r="P158">
        <v>16.864406779661</v>
      </c>
      <c r="Q158">
        <v>2.7371399786728999E-2</v>
      </c>
    </row>
    <row r="159" spans="1:17" x14ac:dyDescent="0.3">
      <c r="A159" t="s">
        <v>398</v>
      </c>
      <c r="B159" t="s">
        <v>399</v>
      </c>
      <c r="C159" t="str">
        <f>IFERROR(VLOOKUP(Table1[[#This Row],[Ticker]],[1]!Table1[[Symbol]:[Industry]],2,FALSE),"-")</f>
        <v>-</v>
      </c>
      <c r="D159" t="s">
        <v>106</v>
      </c>
      <c r="E159">
        <v>58295.631430244997</v>
      </c>
      <c r="F159">
        <v>495.8</v>
      </c>
      <c r="G159">
        <v>-39.818904565268099</v>
      </c>
      <c r="H159">
        <v>-2.0658792129511698</v>
      </c>
      <c r="I159">
        <v>-26.972930873196798</v>
      </c>
      <c r="J159">
        <v>-2.6370681149860702</v>
      </c>
      <c r="K159">
        <v>504.25471721095101</v>
      </c>
      <c r="L159">
        <v>537.910104472277</v>
      </c>
      <c r="M159">
        <v>54.126802989147002</v>
      </c>
      <c r="N159">
        <v>0.70904670627794397</v>
      </c>
      <c r="O159">
        <v>37.1016538926986</v>
      </c>
      <c r="P159">
        <v>12.9384965831435</v>
      </c>
      <c r="Q159">
        <v>-0.120247474266179</v>
      </c>
    </row>
    <row r="160" spans="1:17" hidden="1" x14ac:dyDescent="0.3">
      <c r="A160" t="s">
        <v>400</v>
      </c>
      <c r="B160" t="s">
        <v>401</v>
      </c>
      <c r="C160" t="str">
        <f>IFERROR(VLOOKUP(Table1[[#This Row],[Ticker]],[1]!Table1[[Symbol]:[Industry]],2,FALSE),"-")</f>
        <v>-</v>
      </c>
      <c r="D160" t="s">
        <v>27</v>
      </c>
      <c r="E160">
        <v>58042.5</v>
      </c>
      <c r="F160">
        <v>1257.1500000000001</v>
      </c>
      <c r="G160">
        <v>26.873221773783801</v>
      </c>
      <c r="H160">
        <v>8.8420906593262298</v>
      </c>
      <c r="I160">
        <v>43.252609246705802</v>
      </c>
      <c r="J160">
        <v>-0.89794991967677795</v>
      </c>
      <c r="K160">
        <v>991.59017647058795</v>
      </c>
      <c r="M160">
        <v>67.842959705501798</v>
      </c>
      <c r="O160">
        <v>8.8652905381219291</v>
      </c>
      <c r="P160">
        <v>66.509933774834394</v>
      </c>
    </row>
    <row r="161" spans="1:17" x14ac:dyDescent="0.3">
      <c r="A161" t="s">
        <v>402</v>
      </c>
      <c r="B161" t="s">
        <v>403</v>
      </c>
      <c r="C161" t="str">
        <f>IFERROR(VLOOKUP(Table1[[#This Row],[Ticker]],[1]!Table1[[Symbol]:[Industry]],2,FALSE),"-")</f>
        <v>-</v>
      </c>
      <c r="D161" t="s">
        <v>230</v>
      </c>
      <c r="E161">
        <v>57612.832950619901</v>
      </c>
      <c r="F161">
        <v>5147.1499999999996</v>
      </c>
      <c r="G161">
        <v>104.74969962832699</v>
      </c>
      <c r="H161">
        <v>-6.2446338214331103</v>
      </c>
      <c r="I161">
        <v>56.655611026086703</v>
      </c>
      <c r="J161">
        <v>-5.0222451876779104</v>
      </c>
      <c r="K161">
        <v>4920.4951708217995</v>
      </c>
      <c r="L161">
        <v>3869.3842268259</v>
      </c>
      <c r="M161">
        <v>44.321455812500901</v>
      </c>
      <c r="N161">
        <v>0.35919874620047698</v>
      </c>
      <c r="O161">
        <v>10.739924035631301</v>
      </c>
      <c r="P161">
        <v>134.83130688687601</v>
      </c>
      <c r="Q161">
        <v>0.13225441499079599</v>
      </c>
    </row>
    <row r="162" spans="1:17" x14ac:dyDescent="0.3">
      <c r="A162" t="s">
        <v>404</v>
      </c>
      <c r="B162" t="s">
        <v>405</v>
      </c>
      <c r="C162" t="str">
        <f>IFERROR(VLOOKUP(Table1[[#This Row],[Ticker]],[1]!Table1[[Symbol]:[Industry]],2,FALSE),"-")</f>
        <v>-</v>
      </c>
      <c r="D162" t="s">
        <v>309</v>
      </c>
      <c r="E162">
        <v>57576.544106900001</v>
      </c>
      <c r="F162">
        <v>2208.15</v>
      </c>
      <c r="G162">
        <v>625.61269666050805</v>
      </c>
      <c r="H162">
        <v>1.02783999032911</v>
      </c>
      <c r="I162">
        <v>209.98094304006099</v>
      </c>
      <c r="J162">
        <v>-8.7631208841137802</v>
      </c>
      <c r="K162">
        <v>1708.86309966149</v>
      </c>
      <c r="L162">
        <v>1066.9268913831199</v>
      </c>
      <c r="M162">
        <v>63.170939839027298</v>
      </c>
      <c r="N162">
        <v>0.87309368994770298</v>
      </c>
      <c r="O162">
        <v>9.9517695808708702</v>
      </c>
      <c r="P162">
        <v>694.58438287153604</v>
      </c>
      <c r="Q162">
        <v>0.224464684809734</v>
      </c>
    </row>
    <row r="163" spans="1:17" x14ac:dyDescent="0.3">
      <c r="A163" t="s">
        <v>406</v>
      </c>
      <c r="B163" t="s">
        <v>407</v>
      </c>
      <c r="C163" t="str">
        <f>IFERROR(VLOOKUP(Table1[[#This Row],[Ticker]],[1]!Table1[[Symbol]:[Industry]],2,FALSE),"-")</f>
        <v>-</v>
      </c>
      <c r="D163" t="s">
        <v>162</v>
      </c>
      <c r="E163">
        <v>57406.492291759998</v>
      </c>
      <c r="F163">
        <v>3775.95</v>
      </c>
      <c r="G163">
        <v>-29.644488122959601</v>
      </c>
      <c r="H163">
        <v>0.49364307418419001</v>
      </c>
      <c r="I163">
        <v>-1.9321805751543599</v>
      </c>
      <c r="J163">
        <v>1.68298207731191</v>
      </c>
      <c r="K163">
        <v>3667.7723390884398</v>
      </c>
      <c r="L163">
        <v>3596.6596412365502</v>
      </c>
      <c r="M163">
        <v>69.750072447433794</v>
      </c>
      <c r="N163">
        <v>0.90876094576201705</v>
      </c>
      <c r="O163">
        <v>6.9929421734927697</v>
      </c>
      <c r="P163">
        <v>17.265527950310499</v>
      </c>
      <c r="Q163">
        <v>-1.4880298949239E-2</v>
      </c>
    </row>
    <row r="164" spans="1:17" x14ac:dyDescent="0.3">
      <c r="A164" t="s">
        <v>408</v>
      </c>
      <c r="B164" t="s">
        <v>409</v>
      </c>
      <c r="C164" t="str">
        <f>IFERROR(VLOOKUP(Table1[[#This Row],[Ticker]],[1]!Table1[[Symbol]:[Industry]],2,FALSE),"-")</f>
        <v>-</v>
      </c>
      <c r="D164" t="s">
        <v>46</v>
      </c>
      <c r="E164">
        <v>57383.731729425002</v>
      </c>
      <c r="F164">
        <v>98.28</v>
      </c>
      <c r="G164">
        <v>104.365379527166</v>
      </c>
      <c r="H164">
        <v>2.5496879839703799</v>
      </c>
      <c r="I164">
        <v>21.579259816879201</v>
      </c>
      <c r="J164">
        <v>-4.7171949805138302</v>
      </c>
      <c r="K164">
        <v>88.037606614407196</v>
      </c>
      <c r="L164">
        <v>76.309612338286001</v>
      </c>
      <c r="M164">
        <v>58.099451297627503</v>
      </c>
      <c r="N164">
        <v>1.5259938974626399</v>
      </c>
      <c r="O164">
        <v>2.46235246235246</v>
      </c>
      <c r="P164">
        <v>135.40119760479001</v>
      </c>
      <c r="Q164">
        <v>0.132504934678571</v>
      </c>
    </row>
    <row r="165" spans="1:17" x14ac:dyDescent="0.3">
      <c r="A165" t="s">
        <v>410</v>
      </c>
      <c r="B165" t="s">
        <v>411</v>
      </c>
      <c r="C165" t="str">
        <f>IFERROR(VLOOKUP(Table1[[#This Row],[Ticker]],[1]!Table1[[Symbol]:[Industry]],2,FALSE),"-")</f>
        <v>-</v>
      </c>
      <c r="D165" t="s">
        <v>62</v>
      </c>
      <c r="E165">
        <v>57066.275479119999</v>
      </c>
      <c r="F165">
        <v>27639.55</v>
      </c>
      <c r="G165">
        <v>-6.6930373510413403</v>
      </c>
      <c r="H165">
        <v>-1.7462475730448801</v>
      </c>
      <c r="I165">
        <v>11.780704293816999</v>
      </c>
      <c r="J165">
        <v>-2.76643161602113</v>
      </c>
      <c r="K165">
        <v>26795.86015185</v>
      </c>
      <c r="L165">
        <v>25523.3361470622</v>
      </c>
      <c r="M165">
        <v>43.482227208573498</v>
      </c>
      <c r="N165">
        <v>0.91727409368579205</v>
      </c>
      <c r="O165">
        <v>7.2338370197778197</v>
      </c>
      <c r="P165">
        <v>25.634318181818099</v>
      </c>
      <c r="Q165">
        <v>2.9159783009224002E-2</v>
      </c>
    </row>
    <row r="166" spans="1:17" x14ac:dyDescent="0.3">
      <c r="A166" t="s">
        <v>412</v>
      </c>
      <c r="B166" t="s">
        <v>413</v>
      </c>
      <c r="C166" t="str">
        <f>IFERROR(VLOOKUP(Table1[[#This Row],[Ticker]],[1]!Table1[[Symbol]:[Industry]],2,FALSE),"-")</f>
        <v>-</v>
      </c>
      <c r="D166" t="s">
        <v>65</v>
      </c>
      <c r="E166">
        <v>56646.735937500001</v>
      </c>
      <c r="F166">
        <v>1589.75</v>
      </c>
      <c r="G166">
        <v>163.08945954446</v>
      </c>
      <c r="H166">
        <v>-7.3839270633485796</v>
      </c>
      <c r="I166">
        <v>76.281908319086895</v>
      </c>
      <c r="J166">
        <v>-6.5974394117147099</v>
      </c>
      <c r="K166">
        <v>1301.75052067161</v>
      </c>
      <c r="L166">
        <v>936.48705689751398</v>
      </c>
      <c r="M166">
        <v>57.481118822149398</v>
      </c>
      <c r="N166">
        <v>1.55252869587408</v>
      </c>
      <c r="O166">
        <v>4.6044975625098203</v>
      </c>
      <c r="P166">
        <v>253.277777777777</v>
      </c>
      <c r="Q166">
        <v>0.207848943168287</v>
      </c>
    </row>
    <row r="167" spans="1:17" x14ac:dyDescent="0.3">
      <c r="A167" t="s">
        <v>414</v>
      </c>
      <c r="B167" t="s">
        <v>415</v>
      </c>
      <c r="C167" t="str">
        <f>IFERROR(VLOOKUP(Table1[[#This Row],[Ticker]],[1]!Table1[[Symbol]:[Industry]],2,FALSE),"-")</f>
        <v>-</v>
      </c>
      <c r="D167" t="s">
        <v>32</v>
      </c>
      <c r="E167">
        <v>56134.394787780002</v>
      </c>
      <c r="F167">
        <v>123.9</v>
      </c>
      <c r="G167">
        <v>46.929284966336603</v>
      </c>
      <c r="H167">
        <v>-9.3435383779481391</v>
      </c>
      <c r="I167">
        <v>1.8293362291163699</v>
      </c>
      <c r="J167">
        <v>-1.3621896861622</v>
      </c>
      <c r="K167">
        <v>128.721847335512</v>
      </c>
      <c r="L167">
        <v>121.135361394252</v>
      </c>
      <c r="M167">
        <v>49.963623291938497</v>
      </c>
      <c r="N167">
        <v>0.77510225902640995</v>
      </c>
      <c r="O167">
        <v>27.4818401937045</v>
      </c>
      <c r="P167">
        <v>78.273381294963997</v>
      </c>
      <c r="Q167">
        <v>3.8170761331873998E-2</v>
      </c>
    </row>
    <row r="168" spans="1:17" x14ac:dyDescent="0.3">
      <c r="A168" t="s">
        <v>416</v>
      </c>
      <c r="B168" t="s">
        <v>417</v>
      </c>
      <c r="C168" t="str">
        <f>IFERROR(VLOOKUP(Table1[[#This Row],[Ticker]],[1]!Table1[[Symbol]:[Industry]],2,FALSE),"-")</f>
        <v>-</v>
      </c>
      <c r="D168" t="s">
        <v>418</v>
      </c>
      <c r="E168">
        <v>55321.060265959997</v>
      </c>
      <c r="F168">
        <v>1556.6</v>
      </c>
      <c r="G168">
        <v>2.9961571916061001</v>
      </c>
      <c r="H168">
        <v>3.65788673453102</v>
      </c>
      <c r="I168">
        <v>-15.1102108075885</v>
      </c>
      <c r="J168">
        <v>2.3238236455333099</v>
      </c>
      <c r="K168">
        <v>1446.7964725787999</v>
      </c>
      <c r="L168">
        <v>1416.12097087437</v>
      </c>
      <c r="M168">
        <v>70.623296673703905</v>
      </c>
      <c r="N168">
        <v>0.79280465779972997</v>
      </c>
      <c r="O168">
        <v>10.0989335731723</v>
      </c>
      <c r="P168">
        <v>35.344752630206003</v>
      </c>
      <c r="Q168">
        <v>1.9684714039159001E-2</v>
      </c>
    </row>
    <row r="169" spans="1:17" x14ac:dyDescent="0.3">
      <c r="A169" t="s">
        <v>419</v>
      </c>
      <c r="B169" t="s">
        <v>420</v>
      </c>
      <c r="C169" t="str">
        <f>IFERROR(VLOOKUP(Table1[[#This Row],[Ticker]],[1]!Table1[[Symbol]:[Industry]],2,FALSE),"-")</f>
        <v>-</v>
      </c>
      <c r="D169" t="s">
        <v>124</v>
      </c>
      <c r="E169">
        <v>55082.2785</v>
      </c>
      <c r="F169">
        <v>285.2</v>
      </c>
      <c r="G169">
        <v>365.29839952045199</v>
      </c>
      <c r="H169">
        <v>1.4299437062554601</v>
      </c>
      <c r="I169">
        <v>159.01040485211101</v>
      </c>
      <c r="J169">
        <v>-3.91203028286861</v>
      </c>
      <c r="K169">
        <v>247.757743898901</v>
      </c>
      <c r="L169">
        <v>175.265433610776</v>
      </c>
      <c r="M169">
        <v>53.2027543582888</v>
      </c>
      <c r="N169">
        <v>0.77254867497125002</v>
      </c>
      <c r="O169">
        <v>5.1893408134642396</v>
      </c>
      <c r="P169">
        <v>401.230228471001</v>
      </c>
      <c r="Q169">
        <v>0.15469257960000299</v>
      </c>
    </row>
    <row r="170" spans="1:17" x14ac:dyDescent="0.3">
      <c r="A170" t="s">
        <v>421</v>
      </c>
      <c r="B170" t="s">
        <v>422</v>
      </c>
      <c r="C170" t="str">
        <f>IFERROR(VLOOKUP(Table1[[#This Row],[Ticker]],[1]!Table1[[Symbol]:[Industry]],2,FALSE),"-")</f>
        <v>-</v>
      </c>
      <c r="D170" t="s">
        <v>32</v>
      </c>
      <c r="E170">
        <v>54959.027543992001</v>
      </c>
      <c r="F170">
        <v>62.89</v>
      </c>
      <c r="G170">
        <v>99.338975016023298</v>
      </c>
      <c r="H170">
        <v>-8.1196928645082806</v>
      </c>
      <c r="I170">
        <v>17.6837795027377</v>
      </c>
      <c r="J170">
        <v>-3.89001771095863</v>
      </c>
      <c r="K170">
        <v>63.780933289531902</v>
      </c>
      <c r="L170">
        <v>55.341173855612297</v>
      </c>
      <c r="M170">
        <v>40.636614793461099</v>
      </c>
      <c r="N170">
        <v>0.76405505384155104</v>
      </c>
      <c r="O170">
        <v>22.276991572587001</v>
      </c>
      <c r="P170">
        <v>128.27586206896501</v>
      </c>
      <c r="Q170">
        <v>7.5832502012072006E-2</v>
      </c>
    </row>
    <row r="171" spans="1:17" x14ac:dyDescent="0.3">
      <c r="A171" t="s">
        <v>423</v>
      </c>
      <c r="B171" t="s">
        <v>424</v>
      </c>
      <c r="C171" t="str">
        <f>IFERROR(VLOOKUP(Table1[[#This Row],[Ticker]],[1]!Table1[[Symbol]:[Industry]],2,FALSE),"-")</f>
        <v>-</v>
      </c>
      <c r="D171" t="s">
        <v>385</v>
      </c>
      <c r="E171">
        <v>53843.367339354998</v>
      </c>
      <c r="F171">
        <v>125927.45</v>
      </c>
      <c r="G171">
        <v>-1.7161521664644199</v>
      </c>
      <c r="H171">
        <v>-6.6820581917397002</v>
      </c>
      <c r="I171">
        <v>-6.6168250644062399</v>
      </c>
      <c r="J171">
        <v>-0.90048312060997904</v>
      </c>
      <c r="K171">
        <v>128469.384352084</v>
      </c>
      <c r="L171">
        <v>124470.17768622701</v>
      </c>
      <c r="M171">
        <v>55.750734126543101</v>
      </c>
      <c r="N171">
        <v>0.67956041853970195</v>
      </c>
      <c r="O171">
        <v>20.263691514439401</v>
      </c>
      <c r="P171">
        <v>27.199444444444399</v>
      </c>
      <c r="Q171">
        <v>2.4354910059230999E-2</v>
      </c>
    </row>
    <row r="172" spans="1:17" x14ac:dyDescent="0.3">
      <c r="A172" t="s">
        <v>425</v>
      </c>
      <c r="B172" t="s">
        <v>426</v>
      </c>
      <c r="C172" t="str">
        <f>IFERROR(VLOOKUP(Table1[[#This Row],[Ticker]],[1]!Table1[[Symbol]:[Industry]],2,FALSE),"-")</f>
        <v>-</v>
      </c>
      <c r="D172" t="s">
        <v>49</v>
      </c>
      <c r="E172">
        <v>53763.843809999998</v>
      </c>
      <c r="F172">
        <v>4862.6499999999996</v>
      </c>
      <c r="G172">
        <v>58.625540287950301</v>
      </c>
      <c r="H172">
        <v>6.0469438030266902</v>
      </c>
      <c r="I172">
        <v>27.690944036317301</v>
      </c>
      <c r="J172">
        <v>4.5393423596200098</v>
      </c>
      <c r="K172">
        <v>4522.3446264438599</v>
      </c>
      <c r="L172">
        <v>3888.3793462324902</v>
      </c>
      <c r="M172">
        <v>77.169702198794695</v>
      </c>
      <c r="N172">
        <v>0.336028111895807</v>
      </c>
      <c r="O172">
        <v>2.7834616926984301</v>
      </c>
      <c r="P172">
        <v>95.044322329629694</v>
      </c>
      <c r="Q172">
        <v>5.4966459798522001E-2</v>
      </c>
    </row>
    <row r="173" spans="1:17" x14ac:dyDescent="0.3">
      <c r="A173" t="s">
        <v>427</v>
      </c>
      <c r="B173" t="s">
        <v>428</v>
      </c>
      <c r="C173" t="str">
        <f>IFERROR(VLOOKUP(Table1[[#This Row],[Ticker]],[1]!Table1[[Symbol]:[Industry]],2,FALSE),"-")</f>
        <v>-</v>
      </c>
      <c r="D173" t="s">
        <v>272</v>
      </c>
      <c r="E173">
        <v>52775.267740399999</v>
      </c>
      <c r="F173">
        <v>1964.1</v>
      </c>
      <c r="G173">
        <v>3.5674342507527101</v>
      </c>
      <c r="H173">
        <v>2.1847758444037502</v>
      </c>
      <c r="I173">
        <v>3.6088716083266199</v>
      </c>
      <c r="J173">
        <v>-6.7166760681006901</v>
      </c>
      <c r="K173">
        <v>1955.03610530438</v>
      </c>
      <c r="L173">
        <v>1788.1365596012399</v>
      </c>
      <c r="M173">
        <v>34.381060864720503</v>
      </c>
      <c r="N173">
        <v>0.71299092115725904</v>
      </c>
      <c r="O173">
        <v>11.1170510666462</v>
      </c>
      <c r="P173">
        <v>33.607700418353097</v>
      </c>
      <c r="Q173">
        <v>-1.6780708593499999E-4</v>
      </c>
    </row>
    <row r="174" spans="1:17" x14ac:dyDescent="0.3">
      <c r="A174" t="s">
        <v>429</v>
      </c>
      <c r="B174" t="s">
        <v>430</v>
      </c>
      <c r="C174" t="str">
        <f>IFERROR(VLOOKUP(Table1[[#This Row],[Ticker]],[1]!Table1[[Symbol]:[Industry]],2,FALSE),"-")</f>
        <v>-</v>
      </c>
      <c r="D174" t="s">
        <v>179</v>
      </c>
      <c r="E174">
        <v>52625.345203199999</v>
      </c>
      <c r="F174">
        <v>16039</v>
      </c>
      <c r="G174">
        <v>-16.9249812784977</v>
      </c>
      <c r="H174">
        <v>-2.0103387965182899</v>
      </c>
      <c r="I174">
        <v>-17.899985678937501</v>
      </c>
      <c r="J174">
        <v>-4.7127732796529704</v>
      </c>
      <c r="K174">
        <v>16230.9094936291</v>
      </c>
      <c r="L174">
        <v>16244.126142114899</v>
      </c>
      <c r="M174">
        <v>39.4727796925809</v>
      </c>
      <c r="N174">
        <v>0.55426054226062804</v>
      </c>
      <c r="O174">
        <v>20.0199513685391</v>
      </c>
      <c r="P174">
        <v>13.4299858557284</v>
      </c>
      <c r="Q174">
        <v>-4.6321636084111002E-2</v>
      </c>
    </row>
    <row r="175" spans="1:17" x14ac:dyDescent="0.3">
      <c r="A175" t="s">
        <v>431</v>
      </c>
      <c r="B175" t="s">
        <v>432</v>
      </c>
      <c r="C175" t="str">
        <f>IFERROR(VLOOKUP(Table1[[#This Row],[Ticker]],[1]!Table1[[Symbol]:[Industry]],2,FALSE),"-")</f>
        <v>-</v>
      </c>
      <c r="D175" t="s">
        <v>27</v>
      </c>
      <c r="E175">
        <v>52368.75</v>
      </c>
      <c r="F175">
        <v>1841.6</v>
      </c>
      <c r="G175">
        <v>-10.3378326925351</v>
      </c>
      <c r="H175">
        <v>-3.87871773936044</v>
      </c>
      <c r="I175">
        <v>-5.2261764475224002</v>
      </c>
      <c r="J175">
        <v>-3.3248484187478802</v>
      </c>
      <c r="K175">
        <v>1826.24257116591</v>
      </c>
      <c r="L175">
        <v>1763.69252200591</v>
      </c>
      <c r="M175">
        <v>49.126752077751703</v>
      </c>
      <c r="N175">
        <v>0.75884779144426495</v>
      </c>
      <c r="O175">
        <v>13.1977628149435</v>
      </c>
      <c r="P175">
        <v>21.7627028992693</v>
      </c>
      <c r="Q175">
        <v>7.5550993526470002E-3</v>
      </c>
    </row>
    <row r="176" spans="1:17" x14ac:dyDescent="0.3">
      <c r="A176" t="s">
        <v>433</v>
      </c>
      <c r="B176" t="s">
        <v>434</v>
      </c>
      <c r="C176" t="str">
        <f>IFERROR(VLOOKUP(Table1[[#This Row],[Ticker]],[1]!Table1[[Symbol]:[Industry]],2,FALSE),"-")</f>
        <v>-</v>
      </c>
      <c r="D176" t="s">
        <v>132</v>
      </c>
      <c r="E176">
        <v>51196.04319443</v>
      </c>
      <c r="F176">
        <v>57392.7</v>
      </c>
      <c r="G176">
        <v>10.4456285365591</v>
      </c>
      <c r="H176">
        <v>6.4482920714437997</v>
      </c>
      <c r="I176">
        <v>49.280790040248199</v>
      </c>
      <c r="J176">
        <v>-2.42404544041612</v>
      </c>
      <c r="K176">
        <v>50623.201930687501</v>
      </c>
      <c r="L176">
        <v>43295.6343847018</v>
      </c>
      <c r="M176">
        <v>70.775073963471499</v>
      </c>
      <c r="N176">
        <v>1.1274873993266601</v>
      </c>
      <c r="O176">
        <v>4.5324579606814197</v>
      </c>
      <c r="P176">
        <v>64.083687606675099</v>
      </c>
      <c r="Q176">
        <v>1.1011665708349999E-3</v>
      </c>
    </row>
    <row r="177" spans="1:17" x14ac:dyDescent="0.3">
      <c r="A177" t="s">
        <v>435</v>
      </c>
      <c r="B177" t="s">
        <v>436</v>
      </c>
      <c r="C177" t="str">
        <f>IFERROR(VLOOKUP(Table1[[#This Row],[Ticker]],[1]!Table1[[Symbol]:[Industry]],2,FALSE),"-")</f>
        <v>-</v>
      </c>
      <c r="D177" t="s">
        <v>303</v>
      </c>
      <c r="E177">
        <v>51165.335826379996</v>
      </c>
      <c r="F177">
        <v>4845.7</v>
      </c>
      <c r="G177">
        <v>-0.60207517414525202</v>
      </c>
      <c r="H177">
        <v>0.876553282168262</v>
      </c>
      <c r="I177">
        <v>-18.0899874710292</v>
      </c>
      <c r="J177">
        <v>-2.62806700637358</v>
      </c>
      <c r="K177">
        <v>4827.4237530394803</v>
      </c>
      <c r="L177">
        <v>4825.4151471730402</v>
      </c>
      <c r="M177">
        <v>56.490499359395102</v>
      </c>
      <c r="N177">
        <v>0.71475750266198301</v>
      </c>
      <c r="O177">
        <v>21.207462286150601</v>
      </c>
      <c r="P177">
        <v>29.038013447839599</v>
      </c>
      <c r="Q177">
        <v>4.4071864820550997E-2</v>
      </c>
    </row>
    <row r="178" spans="1:17" x14ac:dyDescent="0.3">
      <c r="A178" t="s">
        <v>437</v>
      </c>
      <c r="B178" t="s">
        <v>438</v>
      </c>
      <c r="C178" t="str">
        <f>IFERROR(VLOOKUP(Table1[[#This Row],[Ticker]],[1]!Table1[[Symbol]:[Industry]],2,FALSE),"-")</f>
        <v>-</v>
      </c>
      <c r="D178" t="s">
        <v>98</v>
      </c>
      <c r="E178">
        <v>50827.970793449997</v>
      </c>
      <c r="F178">
        <v>129.66999999999999</v>
      </c>
      <c r="G178">
        <v>181.037359062782</v>
      </c>
      <c r="H178">
        <v>-15.230325565188499</v>
      </c>
      <c r="I178">
        <v>30.317100232617701</v>
      </c>
      <c r="J178">
        <v>-4.9778670857313898</v>
      </c>
      <c r="K178">
        <v>131.765612131414</v>
      </c>
      <c r="L178">
        <v>108.151463881437</v>
      </c>
      <c r="M178">
        <v>36.683564002296201</v>
      </c>
      <c r="N178">
        <v>0.43709905359589601</v>
      </c>
      <c r="O178">
        <v>31.487622426158701</v>
      </c>
      <c r="P178">
        <v>230.36942675159199</v>
      </c>
      <c r="Q178">
        <v>0.17034243479752201</v>
      </c>
    </row>
    <row r="179" spans="1:17" x14ac:dyDescent="0.3">
      <c r="A179" t="s">
        <v>439</v>
      </c>
      <c r="B179" t="s">
        <v>440</v>
      </c>
      <c r="C179" t="str">
        <f>IFERROR(VLOOKUP(Table1[[#This Row],[Ticker]],[1]!Table1[[Symbol]:[Industry]],2,FALSE),"-")</f>
        <v>-</v>
      </c>
      <c r="D179" t="s">
        <v>49</v>
      </c>
      <c r="E179">
        <v>50683.217398200002</v>
      </c>
      <c r="F179">
        <v>692.45</v>
      </c>
      <c r="G179">
        <v>-34.804304729108999</v>
      </c>
      <c r="H179">
        <v>5.4959453058978696</v>
      </c>
      <c r="I179">
        <v>-21.340190882885501</v>
      </c>
      <c r="J179">
        <v>2.4144440167910202</v>
      </c>
      <c r="K179">
        <v>645.82569932756803</v>
      </c>
      <c r="L179">
        <v>658.55146708955999</v>
      </c>
      <c r="M179">
        <v>69.430749643644603</v>
      </c>
      <c r="N179">
        <v>1.18709376779411</v>
      </c>
      <c r="O179">
        <v>17.4669651238356</v>
      </c>
      <c r="P179">
        <v>25.0586960447895</v>
      </c>
      <c r="Q179">
        <v>1.8889257668679999E-3</v>
      </c>
    </row>
    <row r="180" spans="1:17" x14ac:dyDescent="0.3">
      <c r="A180" t="s">
        <v>441</v>
      </c>
      <c r="B180" t="s">
        <v>442</v>
      </c>
      <c r="C180" t="str">
        <f>IFERROR(VLOOKUP(Table1[[#This Row],[Ticker]],[1]!Table1[[Symbol]:[Industry]],2,FALSE),"-")</f>
        <v>-</v>
      </c>
      <c r="D180" t="s">
        <v>443</v>
      </c>
      <c r="E180">
        <v>50151.6927293349</v>
      </c>
      <c r="F180">
        <v>174.68</v>
      </c>
      <c r="G180">
        <v>-10.387102864365399</v>
      </c>
      <c r="H180">
        <v>-0.52406054903148203</v>
      </c>
      <c r="I180">
        <v>-9.1095289247427296</v>
      </c>
      <c r="J180">
        <v>-2.13420544825735</v>
      </c>
      <c r="K180">
        <v>169.84468764437599</v>
      </c>
      <c r="L180">
        <v>164.09951912262301</v>
      </c>
      <c r="M180">
        <v>62.538528124518599</v>
      </c>
      <c r="N180">
        <v>1.1980457226146499</v>
      </c>
      <c r="O180">
        <v>11.918937485688099</v>
      </c>
      <c r="P180">
        <v>34.265949269792401</v>
      </c>
      <c r="Q180">
        <v>-9.2072791261997994E-2</v>
      </c>
    </row>
    <row r="181" spans="1:17" x14ac:dyDescent="0.3">
      <c r="A181" t="s">
        <v>444</v>
      </c>
      <c r="B181" t="s">
        <v>445</v>
      </c>
      <c r="C181" t="str">
        <f>IFERROR(VLOOKUP(Table1[[#This Row],[Ticker]],[1]!Table1[[Symbol]:[Industry]],2,FALSE),"-")</f>
        <v>-</v>
      </c>
      <c r="D181" t="s">
        <v>355</v>
      </c>
      <c r="E181">
        <v>49781.609132999998</v>
      </c>
      <c r="F181">
        <v>1495.4</v>
      </c>
      <c r="G181">
        <v>70.873803519797406</v>
      </c>
      <c r="H181">
        <v>5.6861139829414</v>
      </c>
      <c r="I181">
        <v>43.481963927009097</v>
      </c>
      <c r="J181">
        <v>-3.8878500328655701</v>
      </c>
      <c r="K181">
        <v>1373.3053263464601</v>
      </c>
      <c r="L181">
        <v>1136.76652805359</v>
      </c>
      <c r="M181">
        <v>61.778022607119297</v>
      </c>
      <c r="N181">
        <v>0.83949554284946604</v>
      </c>
      <c r="O181">
        <v>4.3199144041727804</v>
      </c>
      <c r="P181">
        <v>100.724832214765</v>
      </c>
      <c r="Q181">
        <v>2.1978645348860001E-2</v>
      </c>
    </row>
    <row r="182" spans="1:17" hidden="1" x14ac:dyDescent="0.3">
      <c r="A182" t="s">
        <v>446</v>
      </c>
      <c r="B182" t="s">
        <v>447</v>
      </c>
      <c r="C182" t="str">
        <f>IFERROR(VLOOKUP(Table1[[#This Row],[Ticker]],[1]!Table1[[Symbol]:[Industry]],2,FALSE),"-")</f>
        <v>-</v>
      </c>
      <c r="D182" t="s">
        <v>124</v>
      </c>
      <c r="E182">
        <v>49737.085884529901</v>
      </c>
      <c r="F182">
        <v>194.69</v>
      </c>
      <c r="G182">
        <v>196.78259715802</v>
      </c>
      <c r="H182">
        <v>-7.4654534050493497</v>
      </c>
      <c r="I182">
        <v>79.644811179904707</v>
      </c>
      <c r="J182">
        <v>2.0184291239786099</v>
      </c>
      <c r="K182">
        <v>175.22882695129201</v>
      </c>
      <c r="M182">
        <v>56.219634166495602</v>
      </c>
      <c r="N182">
        <v>1.01625787465154</v>
      </c>
      <c r="O182">
        <v>10.329241358056301</v>
      </c>
      <c r="P182">
        <v>316.00427350427299</v>
      </c>
    </row>
    <row r="183" spans="1:17" x14ac:dyDescent="0.3">
      <c r="A183" t="s">
        <v>448</v>
      </c>
      <c r="B183" t="s">
        <v>449</v>
      </c>
      <c r="C183" t="str">
        <f>IFERROR(VLOOKUP(Table1[[#This Row],[Ticker]],[1]!Table1[[Symbol]:[Industry]],2,FALSE),"-")</f>
        <v>-</v>
      </c>
      <c r="D183" t="s">
        <v>450</v>
      </c>
      <c r="E183">
        <v>49270.25</v>
      </c>
      <c r="F183">
        <v>568.1</v>
      </c>
      <c r="G183">
        <v>116.590814028944</v>
      </c>
      <c r="H183">
        <v>17.041205676642399</v>
      </c>
      <c r="I183">
        <v>80.377655853033801</v>
      </c>
      <c r="J183">
        <v>0.75783782448859405</v>
      </c>
      <c r="K183">
        <v>488.22084759525899</v>
      </c>
      <c r="L183">
        <v>370.30430387652399</v>
      </c>
      <c r="M183">
        <v>78.112269931711495</v>
      </c>
      <c r="N183">
        <v>0.81947513858758003</v>
      </c>
      <c r="O183">
        <v>9.1973244147157196</v>
      </c>
      <c r="P183">
        <v>148.078602620087</v>
      </c>
      <c r="Q183">
        <v>0.14800087760838099</v>
      </c>
    </row>
    <row r="184" spans="1:17" x14ac:dyDescent="0.3">
      <c r="A184" t="s">
        <v>451</v>
      </c>
      <c r="B184" t="s">
        <v>452</v>
      </c>
      <c r="C184" t="str">
        <f>IFERROR(VLOOKUP(Table1[[#This Row],[Ticker]],[1]!Table1[[Symbol]:[Industry]],2,FALSE),"-")</f>
        <v>-</v>
      </c>
      <c r="D184" t="s">
        <v>146</v>
      </c>
      <c r="E184">
        <v>48378.258195750001</v>
      </c>
      <c r="F184">
        <v>12630.95</v>
      </c>
      <c r="G184">
        <v>173.628064444953</v>
      </c>
      <c r="H184">
        <v>-2.6990851357108698</v>
      </c>
      <c r="I184">
        <v>133.516698168066</v>
      </c>
      <c r="J184">
        <v>-1.6017735456429301</v>
      </c>
      <c r="K184">
        <v>10028.8144900685</v>
      </c>
      <c r="L184">
        <v>7223.6674900609896</v>
      </c>
      <c r="M184">
        <v>61.818485008573901</v>
      </c>
      <c r="N184">
        <v>0.67017616589392104</v>
      </c>
      <c r="O184">
        <v>3.3869186403239602</v>
      </c>
      <c r="P184">
        <v>224.21135039400301</v>
      </c>
      <c r="Q184">
        <v>0.17530950865141001</v>
      </c>
    </row>
    <row r="185" spans="1:17" x14ac:dyDescent="0.3">
      <c r="A185" t="s">
        <v>453</v>
      </c>
      <c r="B185" t="s">
        <v>454</v>
      </c>
      <c r="C185" t="str">
        <f>IFERROR(VLOOKUP(Table1[[#This Row],[Ticker]],[1]!Table1[[Symbol]:[Industry]],2,FALSE),"-")</f>
        <v>-</v>
      </c>
      <c r="D185" t="s">
        <v>83</v>
      </c>
      <c r="E185">
        <v>48255.692973109901</v>
      </c>
      <c r="F185">
        <v>2590.9</v>
      </c>
      <c r="G185">
        <v>16.856536602682301</v>
      </c>
      <c r="H185">
        <v>-5.8012409572882602</v>
      </c>
      <c r="I185">
        <v>11.2638752099844</v>
      </c>
      <c r="J185">
        <v>-4.7294630009752598</v>
      </c>
      <c r="K185">
        <v>2539.8716101836499</v>
      </c>
      <c r="L185">
        <v>2360.0149006900001</v>
      </c>
      <c r="M185">
        <v>47.126971380668998</v>
      </c>
      <c r="N185">
        <v>0.96627660778184299</v>
      </c>
      <c r="O185">
        <v>6.0017754448261096</v>
      </c>
      <c r="P185">
        <v>47.713797035347703</v>
      </c>
      <c r="Q185">
        <v>-3.1759448022530001E-3</v>
      </c>
    </row>
    <row r="186" spans="1:17" x14ac:dyDescent="0.3">
      <c r="A186" t="s">
        <v>455</v>
      </c>
      <c r="B186" t="s">
        <v>456</v>
      </c>
      <c r="C186" t="str">
        <f>IFERROR(VLOOKUP(Table1[[#This Row],[Ticker]],[1]!Table1[[Symbol]:[Industry]],2,FALSE),"-")</f>
        <v>-</v>
      </c>
      <c r="D186" t="s">
        <v>457</v>
      </c>
      <c r="E186">
        <v>47730.00280016</v>
      </c>
      <c r="F186">
        <v>314.75</v>
      </c>
      <c r="G186">
        <v>15.1401987010206</v>
      </c>
      <c r="H186">
        <v>0.80312804949281202</v>
      </c>
      <c r="I186">
        <v>34.632743576765499</v>
      </c>
      <c r="J186">
        <v>-1.31133826885859</v>
      </c>
      <c r="K186">
        <v>303.665509902243</v>
      </c>
      <c r="L186">
        <v>268.54184214075701</v>
      </c>
      <c r="M186">
        <v>55.095471786890599</v>
      </c>
      <c r="N186">
        <v>0.80203844144047098</v>
      </c>
      <c r="O186">
        <v>6.1318506751389901</v>
      </c>
      <c r="P186">
        <v>64.188836724048002</v>
      </c>
      <c r="Q186">
        <v>1.7271090358158998E-2</v>
      </c>
    </row>
    <row r="187" spans="1:17" x14ac:dyDescent="0.3">
      <c r="A187" t="s">
        <v>458</v>
      </c>
      <c r="B187" t="s">
        <v>459</v>
      </c>
      <c r="C187" t="str">
        <f>IFERROR(VLOOKUP(Table1[[#This Row],[Ticker]],[1]!Table1[[Symbol]:[Industry]],2,FALSE),"-")</f>
        <v>-</v>
      </c>
      <c r="D187" t="s">
        <v>49</v>
      </c>
      <c r="E187">
        <v>46189.010078665997</v>
      </c>
      <c r="F187">
        <v>181.71</v>
      </c>
      <c r="G187">
        <v>25.4471778575573</v>
      </c>
      <c r="H187">
        <v>13.6261439229228</v>
      </c>
      <c r="I187">
        <v>7.4433571799624598</v>
      </c>
      <c r="J187">
        <v>0.99145756174942101</v>
      </c>
      <c r="K187">
        <v>167.14863085286001</v>
      </c>
      <c r="L187">
        <v>153.59876354391901</v>
      </c>
      <c r="M187">
        <v>70.200631486187802</v>
      </c>
      <c r="N187">
        <v>2.7665368648130402</v>
      </c>
      <c r="O187">
        <v>3.3514941390127202</v>
      </c>
      <c r="P187">
        <v>58.077424967377098</v>
      </c>
      <c r="Q187">
        <v>7.4627107766895004E-2</v>
      </c>
    </row>
    <row r="188" spans="1:17" x14ac:dyDescent="0.3">
      <c r="A188" t="s">
        <v>460</v>
      </c>
      <c r="B188" t="s">
        <v>461</v>
      </c>
      <c r="C188" t="str">
        <f>IFERROR(VLOOKUP(Table1[[#This Row],[Ticker]],[1]!Table1[[Symbol]:[Industry]],2,FALSE),"-")</f>
        <v>-</v>
      </c>
      <c r="D188" t="s">
        <v>32</v>
      </c>
      <c r="E188">
        <v>46014.765906221997</v>
      </c>
      <c r="F188">
        <v>64.66</v>
      </c>
      <c r="G188">
        <v>110.897049802547</v>
      </c>
      <c r="H188">
        <v>-9.9336937913156795</v>
      </c>
      <c r="I188">
        <v>31.573678921918901</v>
      </c>
      <c r="J188">
        <v>-2.6563245095947199</v>
      </c>
      <c r="K188">
        <v>65.334326294497899</v>
      </c>
      <c r="L188">
        <v>55.450165047982303</v>
      </c>
      <c r="M188">
        <v>41.969573355092798</v>
      </c>
      <c r="N188">
        <v>0.61022670742572704</v>
      </c>
      <c r="O188">
        <v>13.6715125270646</v>
      </c>
      <c r="P188">
        <v>141.26865671641701</v>
      </c>
      <c r="Q188">
        <v>9.8804808907260996E-2</v>
      </c>
    </row>
    <row r="189" spans="1:17" x14ac:dyDescent="0.3">
      <c r="A189" t="s">
        <v>462</v>
      </c>
      <c r="B189" t="s">
        <v>463</v>
      </c>
      <c r="C189" t="str">
        <f>IFERROR(VLOOKUP(Table1[[#This Row],[Ticker]],[1]!Table1[[Symbol]:[Industry]],2,FALSE),"-")</f>
        <v>-</v>
      </c>
      <c r="D189" t="s">
        <v>464</v>
      </c>
      <c r="E189">
        <v>45531.429594970003</v>
      </c>
      <c r="F189">
        <v>4250.95</v>
      </c>
      <c r="G189">
        <v>65.475969648231597</v>
      </c>
      <c r="H189">
        <v>5.5452230030173197</v>
      </c>
      <c r="I189">
        <v>31.4861226585125</v>
      </c>
      <c r="J189">
        <v>-3.85606909892127</v>
      </c>
      <c r="K189">
        <v>3787.3867126713199</v>
      </c>
      <c r="L189">
        <v>3198.3902047748102</v>
      </c>
      <c r="M189">
        <v>55.601843549661503</v>
      </c>
      <c r="N189">
        <v>0.82988277847587899</v>
      </c>
      <c r="O189">
        <v>3.7309307331302399</v>
      </c>
      <c r="P189">
        <v>97.626685262668502</v>
      </c>
      <c r="Q189">
        <v>0.15064551435974199</v>
      </c>
    </row>
    <row r="190" spans="1:17" x14ac:dyDescent="0.3">
      <c r="A190" t="s">
        <v>465</v>
      </c>
      <c r="B190" t="s">
        <v>466</v>
      </c>
      <c r="C190" t="str">
        <f>IFERROR(VLOOKUP(Table1[[#This Row],[Ticker]],[1]!Table1[[Symbol]:[Industry]],2,FALSE),"-")</f>
        <v>-</v>
      </c>
      <c r="D190" t="s">
        <v>21</v>
      </c>
      <c r="E190">
        <v>45519.930708469998</v>
      </c>
      <c r="F190">
        <v>2419.4499999999998</v>
      </c>
      <c r="G190">
        <v>5.6757798114571196</v>
      </c>
      <c r="H190">
        <v>-3.3676902838352398</v>
      </c>
      <c r="I190">
        <v>-22.1759755515642</v>
      </c>
      <c r="J190">
        <v>-1.90141312723602</v>
      </c>
      <c r="K190">
        <v>2387.9563670009502</v>
      </c>
      <c r="L190">
        <v>2386.82257311578</v>
      </c>
      <c r="M190">
        <v>51.794474445557903</v>
      </c>
      <c r="N190">
        <v>1.01320579597452</v>
      </c>
      <c r="O190">
        <v>17.282853541093999</v>
      </c>
      <c r="P190">
        <v>33.8487497233901</v>
      </c>
      <c r="Q190">
        <v>-2.6091396991365E-2</v>
      </c>
    </row>
    <row r="191" spans="1:17" x14ac:dyDescent="0.3">
      <c r="A191" t="s">
        <v>467</v>
      </c>
      <c r="B191" t="s">
        <v>468</v>
      </c>
      <c r="C191" t="str">
        <f>IFERROR(VLOOKUP(Table1[[#This Row],[Ticker]],[1]!Table1[[Symbol]:[Industry]],2,FALSE),"-")</f>
        <v>-</v>
      </c>
      <c r="D191" t="s">
        <v>92</v>
      </c>
      <c r="E191">
        <v>45156.326033370002</v>
      </c>
      <c r="F191">
        <v>456.65</v>
      </c>
      <c r="G191">
        <v>223.02891052207599</v>
      </c>
      <c r="H191">
        <v>6.0198933373556098</v>
      </c>
      <c r="I191">
        <v>21.696420013018699</v>
      </c>
      <c r="J191">
        <v>0.63261198743423397</v>
      </c>
      <c r="K191">
        <v>410.102380293598</v>
      </c>
      <c r="L191">
        <v>347.48226952577198</v>
      </c>
      <c r="M191">
        <v>64.379901251930804</v>
      </c>
      <c r="N191">
        <v>1.91076248401683</v>
      </c>
      <c r="O191">
        <v>1.8175845833789499</v>
      </c>
      <c r="P191">
        <v>259.14274478961801</v>
      </c>
      <c r="Q191">
        <v>0.17416803547055901</v>
      </c>
    </row>
    <row r="192" spans="1:17" x14ac:dyDescent="0.3">
      <c r="A192" t="s">
        <v>469</v>
      </c>
      <c r="B192" t="s">
        <v>470</v>
      </c>
      <c r="C192" t="str">
        <f>IFERROR(VLOOKUP(Table1[[#This Row],[Ticker]],[1]!Table1[[Symbol]:[Industry]],2,FALSE),"-")</f>
        <v>-</v>
      </c>
      <c r="D192" t="s">
        <v>471</v>
      </c>
      <c r="E192">
        <v>45123.945346289998</v>
      </c>
      <c r="F192">
        <v>39584.949999999997</v>
      </c>
      <c r="G192">
        <v>-23.120162005174901</v>
      </c>
      <c r="H192">
        <v>10.431769855490201</v>
      </c>
      <c r="I192">
        <v>-5.9434345674634601</v>
      </c>
      <c r="J192">
        <v>3.3081894579069999</v>
      </c>
      <c r="K192">
        <v>37260.775877238302</v>
      </c>
      <c r="L192">
        <v>37220.693518859996</v>
      </c>
      <c r="M192">
        <v>78.245225995834701</v>
      </c>
      <c r="N192">
        <v>0.71283914865126896</v>
      </c>
      <c r="O192">
        <v>8.3366279356169493</v>
      </c>
      <c r="P192">
        <v>19.700302841997502</v>
      </c>
      <c r="Q192">
        <v>-3.6471583321710001E-3</v>
      </c>
    </row>
    <row r="193" spans="1:17" x14ac:dyDescent="0.3">
      <c r="A193" t="s">
        <v>472</v>
      </c>
      <c r="B193" t="s">
        <v>473</v>
      </c>
      <c r="C193" t="str">
        <f>IFERROR(VLOOKUP(Table1[[#This Row],[Ticker]],[1]!Table1[[Symbol]:[Industry]],2,FALSE),"-")</f>
        <v>-</v>
      </c>
      <c r="D193" t="s">
        <v>376</v>
      </c>
      <c r="E193">
        <v>45096.354027180001</v>
      </c>
      <c r="F193">
        <v>1594.65</v>
      </c>
      <c r="G193">
        <v>-5.9670822190545598</v>
      </c>
      <c r="H193">
        <v>-8.2198693719851494</v>
      </c>
      <c r="I193">
        <v>-10.9057446596966</v>
      </c>
      <c r="J193">
        <v>0.40943441242223599</v>
      </c>
      <c r="K193">
        <v>1581.62094169186</v>
      </c>
      <c r="L193">
        <v>1528.77909071771</v>
      </c>
      <c r="M193">
        <v>57.664999478812703</v>
      </c>
      <c r="N193">
        <v>1.0986494058060801</v>
      </c>
      <c r="O193">
        <v>12.8774339196688</v>
      </c>
      <c r="P193">
        <v>22.854391371340501</v>
      </c>
      <c r="Q193">
        <v>6.4967825146067998E-2</v>
      </c>
    </row>
    <row r="194" spans="1:17" x14ac:dyDescent="0.3">
      <c r="A194" t="s">
        <v>474</v>
      </c>
      <c r="B194" t="s">
        <v>475</v>
      </c>
      <c r="C194" t="str">
        <f>IFERROR(VLOOKUP(Table1[[#This Row],[Ticker]],[1]!Table1[[Symbol]:[Industry]],2,FALSE),"-")</f>
        <v>-</v>
      </c>
      <c r="D194" t="s">
        <v>373</v>
      </c>
      <c r="E194">
        <v>44921.645817764998</v>
      </c>
      <c r="F194">
        <v>1559.95</v>
      </c>
      <c r="G194">
        <v>38.889396246729397</v>
      </c>
      <c r="H194">
        <v>16.958635580133301</v>
      </c>
      <c r="I194">
        <v>12.170576566767201</v>
      </c>
      <c r="J194">
        <v>-2.9634334400065399</v>
      </c>
      <c r="K194">
        <v>1341.20666751828</v>
      </c>
      <c r="L194">
        <v>1181.1799220637299</v>
      </c>
      <c r="M194">
        <v>58.593321035174696</v>
      </c>
      <c r="N194">
        <v>1.7370346350871999</v>
      </c>
      <c r="O194">
        <v>8.2374435078047306</v>
      </c>
      <c r="P194">
        <v>70.756937222921493</v>
      </c>
      <c r="Q194">
        <v>3.8972466849864003E-2</v>
      </c>
    </row>
    <row r="195" spans="1:17" x14ac:dyDescent="0.3">
      <c r="A195" t="s">
        <v>476</v>
      </c>
      <c r="B195" t="s">
        <v>477</v>
      </c>
      <c r="C195" t="str">
        <f>IFERROR(VLOOKUP(Table1[[#This Row],[Ticker]],[1]!Table1[[Symbol]:[Industry]],2,FALSE),"-")</f>
        <v>-</v>
      </c>
      <c r="D195" t="s">
        <v>62</v>
      </c>
      <c r="E195">
        <v>44750.297941440003</v>
      </c>
      <c r="F195">
        <v>2601.1999999999998</v>
      </c>
      <c r="G195">
        <v>54.144137815389698</v>
      </c>
      <c r="H195">
        <v>4.5600791574286204</v>
      </c>
      <c r="I195">
        <v>35.9011093444159</v>
      </c>
      <c r="J195">
        <v>-1.1526701960511301</v>
      </c>
      <c r="K195">
        <v>2372.8459914145801</v>
      </c>
      <c r="L195">
        <v>2013.83371499383</v>
      </c>
      <c r="M195">
        <v>60.737876709830303</v>
      </c>
      <c r="N195">
        <v>0.75856016660012404</v>
      </c>
      <c r="O195">
        <v>6.1048746732277497</v>
      </c>
      <c r="P195">
        <v>88.869123252858898</v>
      </c>
      <c r="Q195">
        <v>4.8579475329410003E-2</v>
      </c>
    </row>
    <row r="196" spans="1:17" x14ac:dyDescent="0.3">
      <c r="A196" t="s">
        <v>478</v>
      </c>
      <c r="B196" t="s">
        <v>479</v>
      </c>
      <c r="C196" t="str">
        <f>IFERROR(VLOOKUP(Table1[[#This Row],[Ticker]],[1]!Table1[[Symbol]:[Industry]],2,FALSE),"-")</f>
        <v>-</v>
      </c>
      <c r="D196" t="s">
        <v>303</v>
      </c>
      <c r="E196">
        <v>44253.949646200002</v>
      </c>
      <c r="F196">
        <v>7089.9</v>
      </c>
      <c r="G196">
        <v>-33.266318407006302</v>
      </c>
      <c r="H196">
        <v>-7.8650443423279404</v>
      </c>
      <c r="I196">
        <v>-31.302613445119199</v>
      </c>
      <c r="J196">
        <v>-4.1571044605013796</v>
      </c>
      <c r="K196">
        <v>7256.05329382939</v>
      </c>
      <c r="L196">
        <v>7524.0243225693102</v>
      </c>
      <c r="M196">
        <v>44.389291705045899</v>
      </c>
      <c r="N196">
        <v>0.80421980457562703</v>
      </c>
      <c r="O196">
        <v>29.762055882311401</v>
      </c>
      <c r="P196">
        <v>10.5861617169952</v>
      </c>
      <c r="Q196">
        <v>3.2074699174338001E-2</v>
      </c>
    </row>
    <row r="197" spans="1:17" x14ac:dyDescent="0.3">
      <c r="A197" t="s">
        <v>480</v>
      </c>
      <c r="B197" t="s">
        <v>481</v>
      </c>
      <c r="C197" t="str">
        <f>IFERROR(VLOOKUP(Table1[[#This Row],[Ticker]],[1]!Table1[[Symbol]:[Industry]],2,FALSE),"-")</f>
        <v>-</v>
      </c>
      <c r="D197" t="s">
        <v>119</v>
      </c>
      <c r="E197">
        <v>43565.2268396</v>
      </c>
      <c r="F197">
        <v>334.9</v>
      </c>
      <c r="G197">
        <v>-45.395501473911601</v>
      </c>
      <c r="H197">
        <v>-7.2325036805742098</v>
      </c>
      <c r="I197">
        <v>-19.0878042242852</v>
      </c>
      <c r="J197">
        <v>-3.7458077846863098</v>
      </c>
      <c r="K197">
        <v>342.42809132954</v>
      </c>
      <c r="L197">
        <v>360.01464397047903</v>
      </c>
      <c r="M197">
        <v>37.054447807322497</v>
      </c>
      <c r="N197">
        <v>0.52967741373411903</v>
      </c>
      <c r="O197">
        <v>26.2167811286951</v>
      </c>
      <c r="P197">
        <v>17.1798460461861</v>
      </c>
      <c r="Q197">
        <v>-1.0201538089937E-2</v>
      </c>
    </row>
    <row r="198" spans="1:17" x14ac:dyDescent="0.3">
      <c r="A198" t="s">
        <v>482</v>
      </c>
      <c r="B198" t="s">
        <v>483</v>
      </c>
      <c r="C198" t="str">
        <f>IFERROR(VLOOKUP(Table1[[#This Row],[Ticker]],[1]!Table1[[Symbol]:[Industry]],2,FALSE),"-")</f>
        <v>-</v>
      </c>
      <c r="D198" t="s">
        <v>24</v>
      </c>
      <c r="E198">
        <v>43075.337659199999</v>
      </c>
      <c r="F198">
        <v>177.17</v>
      </c>
      <c r="G198">
        <v>18.358620790886999</v>
      </c>
      <c r="H198">
        <v>3.8718168355110101</v>
      </c>
      <c r="I198">
        <v>3.76147039471897</v>
      </c>
      <c r="J198">
        <v>-0.928826574004322</v>
      </c>
      <c r="K198">
        <v>165.03016270519799</v>
      </c>
      <c r="L198">
        <v>153.056633861954</v>
      </c>
      <c r="M198">
        <v>64.348694326414801</v>
      </c>
      <c r="N198">
        <v>0.99889911028297296</v>
      </c>
      <c r="O198">
        <v>1.4449398882429201</v>
      </c>
      <c r="P198">
        <v>46.4214876033057</v>
      </c>
      <c r="Q198">
        <v>8.0478264992381005E-2</v>
      </c>
    </row>
    <row r="199" spans="1:17" x14ac:dyDescent="0.3">
      <c r="A199" t="s">
        <v>484</v>
      </c>
      <c r="B199" t="s">
        <v>485</v>
      </c>
      <c r="C199" t="str">
        <f>IFERROR(VLOOKUP(Table1[[#This Row],[Ticker]],[1]!Table1[[Symbol]:[Industry]],2,FALSE),"-")</f>
        <v>-</v>
      </c>
      <c r="D199" t="s">
        <v>373</v>
      </c>
      <c r="E199">
        <v>42867.202377509901</v>
      </c>
      <c r="F199">
        <v>570.35</v>
      </c>
      <c r="G199">
        <v>-43.6165194497529</v>
      </c>
      <c r="H199">
        <v>6.2902878439549204</v>
      </c>
      <c r="I199">
        <v>-14.0086034370773</v>
      </c>
      <c r="J199">
        <v>0.48188771170996703</v>
      </c>
      <c r="K199">
        <v>524.47297990476795</v>
      </c>
      <c r="L199">
        <v>546.14586841284495</v>
      </c>
      <c r="M199">
        <v>70.651485627499099</v>
      </c>
      <c r="N199">
        <v>0.79075860437137402</v>
      </c>
      <c r="O199">
        <v>20.794249145261599</v>
      </c>
      <c r="P199">
        <v>27.367128182224199</v>
      </c>
      <c r="Q199">
        <v>-0.13018776703420501</v>
      </c>
    </row>
    <row r="200" spans="1:17" x14ac:dyDescent="0.3">
      <c r="A200" t="s">
        <v>486</v>
      </c>
      <c r="B200" t="s">
        <v>487</v>
      </c>
      <c r="C200" t="str">
        <f>IFERROR(VLOOKUP(Table1[[#This Row],[Ticker]],[1]!Table1[[Symbol]:[Industry]],2,FALSE),"-")</f>
        <v>-</v>
      </c>
      <c r="D200" t="s">
        <v>21</v>
      </c>
      <c r="E200">
        <v>42826.502068020003</v>
      </c>
      <c r="F200">
        <v>1592.65</v>
      </c>
      <c r="G200">
        <v>20.404531876949601</v>
      </c>
      <c r="H200">
        <v>-3.8730636840502202</v>
      </c>
      <c r="I200">
        <v>-7.0698595356692602</v>
      </c>
      <c r="J200">
        <v>2.5489014175613098</v>
      </c>
      <c r="K200">
        <v>1502.3201543574301</v>
      </c>
      <c r="L200">
        <v>1399.5258358199701</v>
      </c>
      <c r="M200">
        <v>65.311295803184805</v>
      </c>
      <c r="N200">
        <v>0.89188498412443296</v>
      </c>
      <c r="O200">
        <v>10.7587982293661</v>
      </c>
      <c r="P200">
        <v>65.728407908428693</v>
      </c>
      <c r="Q200">
        <v>0.19725435385259599</v>
      </c>
    </row>
    <row r="201" spans="1:17" x14ac:dyDescent="0.3">
      <c r="A201" t="s">
        <v>488</v>
      </c>
      <c r="B201" t="s">
        <v>489</v>
      </c>
      <c r="C201" t="str">
        <f>IFERROR(VLOOKUP(Table1[[#This Row],[Ticker]],[1]!Table1[[Symbol]:[Industry]],2,FALSE),"-")</f>
        <v>-</v>
      </c>
      <c r="D201" t="s">
        <v>490</v>
      </c>
      <c r="E201">
        <v>42652.821890300002</v>
      </c>
      <c r="F201">
        <v>37182.65</v>
      </c>
      <c r="G201">
        <v>7.4695779151339696</v>
      </c>
      <c r="H201">
        <v>18.961370483442501</v>
      </c>
      <c r="I201">
        <v>6.9154960806772303</v>
      </c>
      <c r="J201">
        <v>0.30431172759674702</v>
      </c>
      <c r="K201">
        <v>33426.641297870701</v>
      </c>
      <c r="L201">
        <v>31159.834846592901</v>
      </c>
      <c r="M201">
        <v>74.797291184649694</v>
      </c>
      <c r="N201">
        <v>0.840032774997723</v>
      </c>
      <c r="O201">
        <v>7.2438354985456801</v>
      </c>
      <c r="P201">
        <v>39.637411747033198</v>
      </c>
      <c r="Q201">
        <v>3.1300851180602003E-2</v>
      </c>
    </row>
    <row r="202" spans="1:17" x14ac:dyDescent="0.3">
      <c r="A202" t="s">
        <v>491</v>
      </c>
      <c r="B202" t="s">
        <v>492</v>
      </c>
      <c r="C202" t="str">
        <f>IFERROR(VLOOKUP(Table1[[#This Row],[Ticker]],[1]!Table1[[Symbol]:[Industry]],2,FALSE),"-")</f>
        <v>-</v>
      </c>
      <c r="D202" t="s">
        <v>264</v>
      </c>
      <c r="E202">
        <v>42445.565960759901</v>
      </c>
      <c r="F202">
        <v>660.45</v>
      </c>
      <c r="G202">
        <v>130.28754507468699</v>
      </c>
      <c r="H202">
        <v>6.6207848437669297</v>
      </c>
      <c r="I202">
        <v>37.596351410349101</v>
      </c>
      <c r="J202">
        <v>0.23979629956634901</v>
      </c>
      <c r="K202">
        <v>597.94271599097999</v>
      </c>
      <c r="L202">
        <v>491.248968507352</v>
      </c>
      <c r="M202">
        <v>68.265674441542401</v>
      </c>
      <c r="N202">
        <v>1.02431476862005</v>
      </c>
      <c r="O202">
        <v>2.7027027027026902</v>
      </c>
      <c r="P202">
        <v>164.39151321056801</v>
      </c>
      <c r="Q202">
        <v>5.4128650285684997E-2</v>
      </c>
    </row>
    <row r="203" spans="1:17" x14ac:dyDescent="0.3">
      <c r="A203" t="s">
        <v>493</v>
      </c>
      <c r="B203" t="s">
        <v>494</v>
      </c>
      <c r="C203" t="str">
        <f>IFERROR(VLOOKUP(Table1[[#This Row],[Ticker]],[1]!Table1[[Symbol]:[Industry]],2,FALSE),"-")</f>
        <v>-</v>
      </c>
      <c r="D203" t="s">
        <v>495</v>
      </c>
      <c r="E203">
        <v>42346.600055000003</v>
      </c>
      <c r="F203">
        <v>778.8</v>
      </c>
      <c r="G203">
        <v>71.099519089524804</v>
      </c>
      <c r="H203">
        <v>14.622224986139299</v>
      </c>
      <c r="I203">
        <v>40.255140203798703</v>
      </c>
      <c r="J203">
        <v>1.1395688662996599</v>
      </c>
      <c r="K203">
        <v>674.28828396006702</v>
      </c>
      <c r="L203">
        <v>584.89583854794603</v>
      </c>
      <c r="M203">
        <v>75.555653583264103</v>
      </c>
      <c r="N203">
        <v>1.31146598492841</v>
      </c>
      <c r="O203">
        <v>1.1941448382126501</v>
      </c>
      <c r="P203">
        <v>103.50143715704201</v>
      </c>
      <c r="Q203">
        <v>4.1242590679827003E-2</v>
      </c>
    </row>
    <row r="204" spans="1:17" x14ac:dyDescent="0.3">
      <c r="A204" t="s">
        <v>496</v>
      </c>
      <c r="B204" t="s">
        <v>497</v>
      </c>
      <c r="C204" t="str">
        <f>IFERROR(VLOOKUP(Table1[[#This Row],[Ticker]],[1]!Table1[[Symbol]:[Industry]],2,FALSE),"-")</f>
        <v>-</v>
      </c>
      <c r="D204" t="s">
        <v>182</v>
      </c>
      <c r="E204">
        <v>42191.430761249998</v>
      </c>
      <c r="F204">
        <v>620.95000000000005</v>
      </c>
      <c r="G204">
        <v>5.49317201859576</v>
      </c>
      <c r="H204">
        <v>6.2624925302493297</v>
      </c>
      <c r="I204">
        <v>26.254811705275401</v>
      </c>
      <c r="J204">
        <v>-4.6220444444133699</v>
      </c>
      <c r="K204">
        <v>575.17178416043703</v>
      </c>
      <c r="L204">
        <v>529.93798487465801</v>
      </c>
      <c r="M204">
        <v>58.494586034083298</v>
      </c>
      <c r="N204">
        <v>1.0778546426297599</v>
      </c>
      <c r="O204">
        <v>4.50921974394074</v>
      </c>
      <c r="P204">
        <v>56.390882760357599</v>
      </c>
      <c r="Q204">
        <v>-5.8959286419987003E-2</v>
      </c>
    </row>
    <row r="205" spans="1:17" x14ac:dyDescent="0.3">
      <c r="A205" t="s">
        <v>498</v>
      </c>
      <c r="B205" t="s">
        <v>499</v>
      </c>
      <c r="C205" t="str">
        <f>IFERROR(VLOOKUP(Table1[[#This Row],[Ticker]],[1]!Table1[[Symbol]:[Industry]],2,FALSE),"-")</f>
        <v>-</v>
      </c>
      <c r="D205" t="s">
        <v>500</v>
      </c>
      <c r="E205">
        <v>40608.647100000002</v>
      </c>
      <c r="F205">
        <v>4420.3999999999996</v>
      </c>
      <c r="G205">
        <v>60.461443243650997</v>
      </c>
      <c r="H205">
        <v>1.52874991398927</v>
      </c>
      <c r="I205">
        <v>33.053600264703398</v>
      </c>
      <c r="J205">
        <v>-5.73519875045523</v>
      </c>
      <c r="K205">
        <v>4164.1443966759098</v>
      </c>
      <c r="L205">
        <v>3391.37741053325</v>
      </c>
      <c r="M205">
        <v>52.362544005131902</v>
      </c>
      <c r="N205">
        <v>1.3270633084094701</v>
      </c>
      <c r="O205">
        <v>14.0100443398787</v>
      </c>
      <c r="P205">
        <v>98.848403058929307</v>
      </c>
      <c r="Q205">
        <v>0.24329688274012901</v>
      </c>
    </row>
    <row r="206" spans="1:17" hidden="1" x14ac:dyDescent="0.3">
      <c r="A206" t="s">
        <v>501</v>
      </c>
      <c r="B206" t="s">
        <v>502</v>
      </c>
      <c r="C206" t="str">
        <f>IFERROR(VLOOKUP(Table1[[#This Row],[Ticker]],[1]!Table1[[Symbol]:[Industry]],2,FALSE),"-")</f>
        <v>-</v>
      </c>
      <c r="D206" t="s">
        <v>21</v>
      </c>
      <c r="E206">
        <v>40605.391510349997</v>
      </c>
      <c r="F206">
        <v>1003.55</v>
      </c>
      <c r="G206">
        <v>-51.268900684070999</v>
      </c>
      <c r="H206">
        <v>-12.560361515281301</v>
      </c>
      <c r="I206">
        <v>-27.883394015215199</v>
      </c>
      <c r="J206">
        <v>-5.0696193072825997</v>
      </c>
      <c r="K206">
        <v>1047.0687223201901</v>
      </c>
      <c r="M206">
        <v>30.222809305425098</v>
      </c>
      <c r="N206">
        <v>1.3893822867485099</v>
      </c>
      <c r="O206">
        <v>39.504758108714</v>
      </c>
      <c r="P206">
        <v>2.16849071010434</v>
      </c>
    </row>
    <row r="207" spans="1:17" x14ac:dyDescent="0.3">
      <c r="A207" t="s">
        <v>503</v>
      </c>
      <c r="B207" t="s">
        <v>504</v>
      </c>
      <c r="C207" t="str">
        <f>IFERROR(VLOOKUP(Table1[[#This Row],[Ticker]],[1]!Table1[[Symbol]:[Industry]],2,FALSE),"-")</f>
        <v>-</v>
      </c>
      <c r="D207" t="s">
        <v>505</v>
      </c>
      <c r="E207">
        <v>40601.609014349997</v>
      </c>
      <c r="F207">
        <v>352.15</v>
      </c>
      <c r="G207">
        <v>19.059005437523499</v>
      </c>
      <c r="H207">
        <v>3.5223424449943299</v>
      </c>
      <c r="I207">
        <v>29.173365041874401</v>
      </c>
      <c r="J207">
        <v>1.86659433659026</v>
      </c>
      <c r="K207">
        <v>314.40337439233599</v>
      </c>
      <c r="L207">
        <v>281.76870145158</v>
      </c>
      <c r="M207">
        <v>57.452877918036101</v>
      </c>
      <c r="N207">
        <v>0.65414704385593303</v>
      </c>
      <c r="O207">
        <v>0.51114581854323404</v>
      </c>
      <c r="P207">
        <v>61.908045977011497</v>
      </c>
      <c r="Q207">
        <v>-6.7746109778431998E-2</v>
      </c>
    </row>
    <row r="208" spans="1:17" hidden="1" x14ac:dyDescent="0.3">
      <c r="A208" t="s">
        <v>506</v>
      </c>
      <c r="B208" t="s">
        <v>507</v>
      </c>
      <c r="C208" t="str">
        <f>IFERROR(VLOOKUP(Table1[[#This Row],[Ticker]],[1]!Table1[[Symbol]:[Industry]],2,FALSE),"-")</f>
        <v>-</v>
      </c>
      <c r="D208" t="s">
        <v>32</v>
      </c>
      <c r="E208">
        <v>40598.940817529998</v>
      </c>
      <c r="F208">
        <v>59.43</v>
      </c>
      <c r="G208">
        <v>72.400273925697604</v>
      </c>
      <c r="H208">
        <v>-6.17540205204401</v>
      </c>
      <c r="I208">
        <v>24.985990747150801</v>
      </c>
      <c r="J208">
        <v>-4.6530441510917502</v>
      </c>
      <c r="K208">
        <v>60.421932437021098</v>
      </c>
      <c r="L208">
        <v>52.853930974231901</v>
      </c>
      <c r="M208">
        <v>42.249245552016802</v>
      </c>
      <c r="N208">
        <v>0.71208466349468702</v>
      </c>
      <c r="O208">
        <v>30.405519098098601</v>
      </c>
      <c r="P208">
        <v>101.799660441426</v>
      </c>
      <c r="Q208">
        <v>9.1686199768009999E-2</v>
      </c>
    </row>
    <row r="209" spans="1:17" hidden="1" x14ac:dyDescent="0.3">
      <c r="A209" t="s">
        <v>508</v>
      </c>
      <c r="B209" t="s">
        <v>509</v>
      </c>
      <c r="C209" t="str">
        <f>IFERROR(VLOOKUP(Table1[[#This Row],[Ticker]],[1]!Table1[[Symbol]:[Industry]],2,FALSE),"-")</f>
        <v>-</v>
      </c>
      <c r="D209" t="s">
        <v>146</v>
      </c>
      <c r="E209">
        <v>40227.471113849999</v>
      </c>
      <c r="F209">
        <v>1518.85</v>
      </c>
      <c r="G209">
        <v>584.03778303743297</v>
      </c>
      <c r="H209">
        <v>12.839088502542101</v>
      </c>
      <c r="I209">
        <v>210.50299709695199</v>
      </c>
      <c r="J209">
        <v>-2.2519923532661199</v>
      </c>
      <c r="K209">
        <v>1293.77804678863</v>
      </c>
      <c r="L209">
        <v>851.81801272327198</v>
      </c>
      <c r="M209">
        <v>66.457521615021903</v>
      </c>
      <c r="N209">
        <v>0.90565886873867196</v>
      </c>
      <c r="O209">
        <v>9.2932152615465604</v>
      </c>
      <c r="P209">
        <v>637.30582524271802</v>
      </c>
      <c r="Q209">
        <v>0.221637115167131</v>
      </c>
    </row>
    <row r="210" spans="1:17" x14ac:dyDescent="0.3">
      <c r="A210" t="s">
        <v>510</v>
      </c>
      <c r="B210" t="s">
        <v>511</v>
      </c>
      <c r="C210" t="str">
        <f>IFERROR(VLOOKUP(Table1[[#This Row],[Ticker]],[1]!Table1[[Symbol]:[Industry]],2,FALSE),"-")</f>
        <v>-</v>
      </c>
      <c r="D210" t="s">
        <v>230</v>
      </c>
      <c r="E210">
        <v>39690.483297849998</v>
      </c>
      <c r="F210">
        <v>4207.05</v>
      </c>
      <c r="G210">
        <v>-0.94609252728062199</v>
      </c>
      <c r="H210">
        <v>9.2929282852722608</v>
      </c>
      <c r="I210">
        <v>5.8438280041013</v>
      </c>
      <c r="J210">
        <v>0.35258280688467097</v>
      </c>
      <c r="K210">
        <v>3886.6701719308699</v>
      </c>
      <c r="L210">
        <v>3688.4770172303602</v>
      </c>
      <c r="M210">
        <v>71.760221821273802</v>
      </c>
      <c r="N210">
        <v>1.1060547354710599</v>
      </c>
      <c r="O210">
        <v>10.053362807668</v>
      </c>
      <c r="P210">
        <v>35.678464887527198</v>
      </c>
      <c r="Q210">
        <v>6.1923008977352E-2</v>
      </c>
    </row>
    <row r="211" spans="1:17" x14ac:dyDescent="0.3">
      <c r="A211" t="s">
        <v>512</v>
      </c>
      <c r="B211" t="s">
        <v>513</v>
      </c>
      <c r="C211" t="str">
        <f>IFERROR(VLOOKUP(Table1[[#This Row],[Ticker]],[1]!Table1[[Symbol]:[Industry]],2,FALSE),"-")</f>
        <v>-</v>
      </c>
      <c r="D211" t="s">
        <v>46</v>
      </c>
      <c r="E211">
        <v>39682.269</v>
      </c>
      <c r="F211">
        <v>65.69</v>
      </c>
      <c r="G211">
        <v>113.363484008173</v>
      </c>
      <c r="H211">
        <v>-15.5325586428095</v>
      </c>
      <c r="I211">
        <v>45.644003746832901</v>
      </c>
      <c r="J211">
        <v>-3.2643454429362602</v>
      </c>
      <c r="K211">
        <v>66.809393585473899</v>
      </c>
      <c r="L211">
        <v>54.623299959156498</v>
      </c>
      <c r="M211">
        <v>43.827688266466197</v>
      </c>
      <c r="N211">
        <v>1.0146823234070801</v>
      </c>
      <c r="O211">
        <v>18.9678794337037</v>
      </c>
      <c r="P211">
        <v>163.286573146292</v>
      </c>
      <c r="Q211">
        <v>0.13177190201771499</v>
      </c>
    </row>
    <row r="212" spans="1:17" x14ac:dyDescent="0.3">
      <c r="A212" t="s">
        <v>514</v>
      </c>
      <c r="B212" t="s">
        <v>515</v>
      </c>
      <c r="C212" t="str">
        <f>IFERROR(VLOOKUP(Table1[[#This Row],[Ticker]],[1]!Table1[[Symbol]:[Industry]],2,FALSE),"-")</f>
        <v>-</v>
      </c>
      <c r="D212" t="s">
        <v>37</v>
      </c>
      <c r="E212">
        <v>39339.408000000003</v>
      </c>
      <c r="F212">
        <v>240.11</v>
      </c>
      <c r="G212">
        <v>78.313849839273502</v>
      </c>
      <c r="H212">
        <v>-3.5464150765217801</v>
      </c>
      <c r="I212">
        <v>1.5388158099479501</v>
      </c>
      <c r="J212">
        <v>-3.26568724419832</v>
      </c>
      <c r="K212">
        <v>235.43912348526001</v>
      </c>
      <c r="L212">
        <v>211.54829383702801</v>
      </c>
      <c r="M212">
        <v>48.515085489128502</v>
      </c>
      <c r="N212">
        <v>1.3705216361039401</v>
      </c>
      <c r="O212">
        <v>35.229686393736102</v>
      </c>
      <c r="P212">
        <v>110.530469092503</v>
      </c>
      <c r="Q212">
        <v>2.2141466102414999E-2</v>
      </c>
    </row>
    <row r="213" spans="1:17" x14ac:dyDescent="0.3">
      <c r="A213" t="s">
        <v>516</v>
      </c>
      <c r="B213" t="s">
        <v>517</v>
      </c>
      <c r="C213" t="str">
        <f>IFERROR(VLOOKUP(Table1[[#This Row],[Ticker]],[1]!Table1[[Symbol]:[Industry]],2,FALSE),"-")</f>
        <v>-</v>
      </c>
      <c r="D213" t="s">
        <v>18</v>
      </c>
      <c r="E213">
        <v>37847.370589315004</v>
      </c>
      <c r="F213">
        <v>218.57</v>
      </c>
      <c r="G213">
        <v>156.15640668182999</v>
      </c>
      <c r="H213">
        <v>-5.4989081986887296</v>
      </c>
      <c r="I213">
        <v>57.198312053199302</v>
      </c>
      <c r="J213">
        <v>-1.52340329358104</v>
      </c>
      <c r="K213">
        <v>215.266489625254</v>
      </c>
      <c r="L213">
        <v>178.015260489648</v>
      </c>
      <c r="M213">
        <v>53.520597733425603</v>
      </c>
      <c r="N213">
        <v>0.87171160983438001</v>
      </c>
      <c r="O213">
        <v>32.337466257949401</v>
      </c>
      <c r="P213">
        <v>188.541254125412</v>
      </c>
      <c r="Q213">
        <v>0.12044489813965201</v>
      </c>
    </row>
    <row r="214" spans="1:17" x14ac:dyDescent="0.3">
      <c r="A214" t="s">
        <v>518</v>
      </c>
      <c r="B214" t="s">
        <v>519</v>
      </c>
      <c r="C214" t="str">
        <f>IFERROR(VLOOKUP(Table1[[#This Row],[Ticker]],[1]!Table1[[Symbol]:[Industry]],2,FALSE),"-")</f>
        <v>-</v>
      </c>
      <c r="D214" t="s">
        <v>382</v>
      </c>
      <c r="E214">
        <v>37780.919767359999</v>
      </c>
      <c r="F214">
        <v>620.35</v>
      </c>
      <c r="G214">
        <v>234.653235787304</v>
      </c>
      <c r="H214">
        <v>8.5164584447100093</v>
      </c>
      <c r="I214">
        <v>86.423401666179402</v>
      </c>
      <c r="J214">
        <v>-6.6987570180920697</v>
      </c>
      <c r="K214">
        <v>585.346889953914</v>
      </c>
      <c r="L214">
        <v>433.17530289608197</v>
      </c>
      <c r="M214">
        <v>45.324318375997002</v>
      </c>
      <c r="N214">
        <v>0.62320973556985604</v>
      </c>
      <c r="O214">
        <v>16.385911179173</v>
      </c>
      <c r="P214">
        <v>268.160237388724</v>
      </c>
      <c r="Q214">
        <v>0.112573122090687</v>
      </c>
    </row>
    <row r="215" spans="1:17" x14ac:dyDescent="0.3">
      <c r="A215" t="s">
        <v>520</v>
      </c>
      <c r="B215" t="s">
        <v>521</v>
      </c>
      <c r="C215" t="str">
        <f>IFERROR(VLOOKUP(Table1[[#This Row],[Ticker]],[1]!Table1[[Symbol]:[Industry]],2,FALSE),"-")</f>
        <v>-</v>
      </c>
      <c r="D215" t="s">
        <v>49</v>
      </c>
      <c r="E215">
        <v>37778.386957759998</v>
      </c>
      <c r="F215">
        <v>308.10000000000002</v>
      </c>
      <c r="G215">
        <v>-27.911262491101901</v>
      </c>
      <c r="H215">
        <v>9.3595442353026197</v>
      </c>
      <c r="I215">
        <v>2.5367444239953301</v>
      </c>
      <c r="J215">
        <v>-3.0918950168155201</v>
      </c>
      <c r="K215">
        <v>282.74374812839801</v>
      </c>
      <c r="L215">
        <v>278.01404430954602</v>
      </c>
      <c r="M215">
        <v>76.483411748468995</v>
      </c>
      <c r="N215">
        <v>1.15035198828247</v>
      </c>
      <c r="O215">
        <v>12.479714378448501</v>
      </c>
      <c r="P215">
        <v>29.808299978933999</v>
      </c>
      <c r="Q215">
        <v>6.6705639041756998E-2</v>
      </c>
    </row>
    <row r="216" spans="1:17" x14ac:dyDescent="0.3">
      <c r="A216" t="s">
        <v>522</v>
      </c>
      <c r="B216" t="s">
        <v>523</v>
      </c>
      <c r="C216" t="str">
        <f>IFERROR(VLOOKUP(Table1[[#This Row],[Ticker]],[1]!Table1[[Symbol]:[Industry]],2,FALSE),"-")</f>
        <v>-</v>
      </c>
      <c r="D216" t="s">
        <v>196</v>
      </c>
      <c r="E216">
        <v>37485.242363520003</v>
      </c>
      <c r="F216">
        <v>2641.6</v>
      </c>
      <c r="G216">
        <v>41.426608725129299</v>
      </c>
      <c r="H216">
        <v>16.6806320424087</v>
      </c>
      <c r="I216">
        <v>35.275393715545597</v>
      </c>
      <c r="J216">
        <v>-4.3120713379930597</v>
      </c>
      <c r="K216">
        <v>2278.4912234251101</v>
      </c>
      <c r="L216">
        <v>1934.8003737291599</v>
      </c>
      <c r="M216">
        <v>67.524309747421</v>
      </c>
      <c r="N216">
        <v>1.3431492527442499</v>
      </c>
      <c r="O216">
        <v>15.888098122350099</v>
      </c>
      <c r="P216">
        <v>71.526898477322106</v>
      </c>
      <c r="Q216">
        <v>3.2041103068967E-2</v>
      </c>
    </row>
    <row r="217" spans="1:17" x14ac:dyDescent="0.3">
      <c r="A217" t="s">
        <v>524</v>
      </c>
      <c r="B217" t="s">
        <v>525</v>
      </c>
      <c r="C217" t="str">
        <f>IFERROR(VLOOKUP(Table1[[#This Row],[Ticker]],[1]!Table1[[Symbol]:[Industry]],2,FALSE),"-")</f>
        <v>-</v>
      </c>
      <c r="D217" t="s">
        <v>196</v>
      </c>
      <c r="E217">
        <v>37175.734010940003</v>
      </c>
      <c r="F217">
        <v>640.1</v>
      </c>
      <c r="G217">
        <v>-3.7344342483249302</v>
      </c>
      <c r="H217">
        <v>-3.9318664621590398</v>
      </c>
      <c r="I217">
        <v>-0.74002366136085096</v>
      </c>
      <c r="J217">
        <v>-4.4772200187779596</v>
      </c>
      <c r="K217">
        <v>639.89141434291605</v>
      </c>
      <c r="L217">
        <v>612.22644184559795</v>
      </c>
      <c r="M217">
        <v>42.113345123207601</v>
      </c>
      <c r="N217">
        <v>0.70708379020141598</v>
      </c>
      <c r="O217">
        <v>12.302765192938599</v>
      </c>
      <c r="P217">
        <v>31.141159598442901</v>
      </c>
      <c r="Q217">
        <v>4.1336431175201999E-2</v>
      </c>
    </row>
    <row r="218" spans="1:17" x14ac:dyDescent="0.3">
      <c r="A218" t="s">
        <v>526</v>
      </c>
      <c r="B218" t="s">
        <v>527</v>
      </c>
      <c r="C218" t="str">
        <f>IFERROR(VLOOKUP(Table1[[#This Row],[Ticker]],[1]!Table1[[Symbol]:[Industry]],2,FALSE),"-")</f>
        <v>-</v>
      </c>
      <c r="D218" t="s">
        <v>528</v>
      </c>
      <c r="E218">
        <v>36737.846248499998</v>
      </c>
      <c r="F218">
        <v>555.54999999999995</v>
      </c>
      <c r="G218">
        <v>-13.5544448254049</v>
      </c>
      <c r="H218">
        <v>15.6369424512073</v>
      </c>
      <c r="I218">
        <v>-13.890622641359201</v>
      </c>
      <c r="J218">
        <v>-0.30492778873633902</v>
      </c>
      <c r="K218">
        <v>504.45873950111002</v>
      </c>
      <c r="L218">
        <v>497.67943888299902</v>
      </c>
      <c r="M218">
        <v>66.156189069245698</v>
      </c>
      <c r="N218">
        <v>0.91350458814904301</v>
      </c>
      <c r="O218">
        <v>5.6520565205652096</v>
      </c>
      <c r="P218">
        <v>31.943949649685301</v>
      </c>
      <c r="Q218">
        <v>-6.1758672589624003E-2</v>
      </c>
    </row>
    <row r="219" spans="1:17" x14ac:dyDescent="0.3">
      <c r="A219" t="s">
        <v>529</v>
      </c>
      <c r="B219" t="s">
        <v>530</v>
      </c>
      <c r="C219" t="str">
        <f>IFERROR(VLOOKUP(Table1[[#This Row],[Ticker]],[1]!Table1[[Symbol]:[Industry]],2,FALSE),"-")</f>
        <v>-</v>
      </c>
      <c r="D219" t="s">
        <v>281</v>
      </c>
      <c r="E219">
        <v>36607.920596520002</v>
      </c>
      <c r="F219">
        <v>481.3</v>
      </c>
      <c r="G219">
        <v>31.249065674093099</v>
      </c>
      <c r="H219">
        <v>2.2499282114962198</v>
      </c>
      <c r="I219">
        <v>10.188371065344899</v>
      </c>
      <c r="J219">
        <v>-2.8129650263731598</v>
      </c>
      <c r="K219">
        <v>459.92018160779901</v>
      </c>
      <c r="L219">
        <v>410.05308398179199</v>
      </c>
      <c r="M219">
        <v>57.418290740885503</v>
      </c>
      <c r="N219">
        <v>1.3259433244018799</v>
      </c>
      <c r="O219">
        <v>5.9318512362352003</v>
      </c>
      <c r="P219">
        <v>61.266543809683299</v>
      </c>
      <c r="Q219">
        <v>6.1228280178691002E-2</v>
      </c>
    </row>
    <row r="220" spans="1:17" x14ac:dyDescent="0.3">
      <c r="A220" t="s">
        <v>531</v>
      </c>
      <c r="B220" t="s">
        <v>532</v>
      </c>
      <c r="C220" t="str">
        <f>IFERROR(VLOOKUP(Table1[[#This Row],[Ticker]],[1]!Table1[[Symbol]:[Industry]],2,FALSE),"-")</f>
        <v>-</v>
      </c>
      <c r="D220" t="s">
        <v>533</v>
      </c>
      <c r="E220">
        <v>36604.766250000001</v>
      </c>
      <c r="F220">
        <v>3320.1</v>
      </c>
      <c r="G220">
        <v>-17.466162740380401</v>
      </c>
      <c r="H220">
        <v>-1.01128704949492</v>
      </c>
      <c r="I220">
        <v>-19.228093220649001</v>
      </c>
      <c r="J220">
        <v>2.82980637713321</v>
      </c>
      <c r="K220">
        <v>3261.7637942948099</v>
      </c>
      <c r="L220">
        <v>3255.7918841651299</v>
      </c>
      <c r="M220">
        <v>60.763913011296999</v>
      </c>
      <c r="N220">
        <v>2.55428985172908</v>
      </c>
      <c r="O220">
        <v>18.0687328694918</v>
      </c>
      <c r="P220">
        <v>34.091276252019298</v>
      </c>
      <c r="Q220">
        <v>0.105033715659846</v>
      </c>
    </row>
    <row r="221" spans="1:17" x14ac:dyDescent="0.3">
      <c r="A221" t="s">
        <v>534</v>
      </c>
      <c r="B221" t="s">
        <v>535</v>
      </c>
      <c r="C221" t="str">
        <f>IFERROR(VLOOKUP(Table1[[#This Row],[Ticker]],[1]!Table1[[Symbol]:[Industry]],2,FALSE),"-")</f>
        <v>-</v>
      </c>
      <c r="D221" t="s">
        <v>21</v>
      </c>
      <c r="E221">
        <v>35683.782881204999</v>
      </c>
      <c r="F221">
        <v>5325.35</v>
      </c>
      <c r="G221">
        <v>-12.1006319792501</v>
      </c>
      <c r="H221">
        <v>0.13097928098648101</v>
      </c>
      <c r="I221">
        <v>-26.469411576331801</v>
      </c>
      <c r="J221">
        <v>-0.40439579331249997</v>
      </c>
      <c r="K221">
        <v>5223.6182865096198</v>
      </c>
      <c r="L221">
        <v>5383.6577648826396</v>
      </c>
      <c r="M221">
        <v>59.822774238870899</v>
      </c>
      <c r="N221">
        <v>0.72776549095397702</v>
      </c>
      <c r="O221">
        <v>28.582158919131999</v>
      </c>
      <c r="P221">
        <v>24.213656772989602</v>
      </c>
      <c r="Q221">
        <v>1.238434699387E-3</v>
      </c>
    </row>
    <row r="222" spans="1:17" x14ac:dyDescent="0.3">
      <c r="A222" t="s">
        <v>536</v>
      </c>
      <c r="B222" t="s">
        <v>537</v>
      </c>
      <c r="C222" t="str">
        <f>IFERROR(VLOOKUP(Table1[[#This Row],[Ticker]],[1]!Table1[[Symbol]:[Industry]],2,FALSE),"-")</f>
        <v>-</v>
      </c>
      <c r="D222" t="s">
        <v>167</v>
      </c>
      <c r="E222">
        <v>34614.999289589003</v>
      </c>
      <c r="F222">
        <v>186.9</v>
      </c>
      <c r="G222">
        <v>98.844718370142104</v>
      </c>
      <c r="H222">
        <v>-7.1462497797814004</v>
      </c>
      <c r="I222">
        <v>50.707259880184303</v>
      </c>
      <c r="J222">
        <v>-1.63801808720155</v>
      </c>
      <c r="K222">
        <v>182.81370387401</v>
      </c>
      <c r="L222">
        <v>148.20653035266901</v>
      </c>
      <c r="M222">
        <v>50.733113381588701</v>
      </c>
      <c r="N222">
        <v>0.66776435323848704</v>
      </c>
      <c r="O222">
        <v>10.379882289994599</v>
      </c>
      <c r="P222">
        <v>131.742095474271</v>
      </c>
      <c r="Q222">
        <v>8.6950604841165999E-2</v>
      </c>
    </row>
    <row r="223" spans="1:17" x14ac:dyDescent="0.3">
      <c r="A223" t="s">
        <v>538</v>
      </c>
      <c r="B223" t="s">
        <v>539</v>
      </c>
      <c r="C223" t="str">
        <f>IFERROR(VLOOKUP(Table1[[#This Row],[Ticker]],[1]!Table1[[Symbol]:[Industry]],2,FALSE),"-")</f>
        <v>-</v>
      </c>
      <c r="D223" t="s">
        <v>129</v>
      </c>
      <c r="E223">
        <v>34609.414185324997</v>
      </c>
      <c r="F223">
        <v>728.15</v>
      </c>
      <c r="G223">
        <v>62.168885728207698</v>
      </c>
      <c r="H223">
        <v>-0.69298163401192503</v>
      </c>
      <c r="I223">
        <v>5.0616130174209104</v>
      </c>
      <c r="J223">
        <v>-5.0019162750010002</v>
      </c>
      <c r="K223">
        <v>694.62196440667003</v>
      </c>
      <c r="L223">
        <v>603.44465793880102</v>
      </c>
      <c r="M223">
        <v>36.841270988496802</v>
      </c>
      <c r="N223">
        <v>1.17565853621085</v>
      </c>
      <c r="O223">
        <v>6.4203804161230504</v>
      </c>
      <c r="P223">
        <v>94.692513368983896</v>
      </c>
      <c r="Q223">
        <v>0.25204291888257702</v>
      </c>
    </row>
    <row r="224" spans="1:17" x14ac:dyDescent="0.3">
      <c r="A224" t="s">
        <v>540</v>
      </c>
      <c r="B224" t="s">
        <v>541</v>
      </c>
      <c r="C224" t="str">
        <f>IFERROR(VLOOKUP(Table1[[#This Row],[Ticker]],[1]!Table1[[Symbol]:[Industry]],2,FALSE),"-")</f>
        <v>-</v>
      </c>
      <c r="D224" t="s">
        <v>355</v>
      </c>
      <c r="E224">
        <v>34429.168176659899</v>
      </c>
      <c r="F224">
        <v>1652.3</v>
      </c>
      <c r="G224">
        <v>82.381908452786703</v>
      </c>
      <c r="H224">
        <v>8.2083600147362592</v>
      </c>
      <c r="I224">
        <v>63.165160617003302</v>
      </c>
      <c r="J224">
        <v>-5.9511667263624402</v>
      </c>
      <c r="K224">
        <v>1540.5469753166101</v>
      </c>
      <c r="L224">
        <v>1232.2348551513001</v>
      </c>
      <c r="M224">
        <v>55.818451531847003</v>
      </c>
      <c r="N224">
        <v>0.61198869738974804</v>
      </c>
      <c r="O224">
        <v>8.8149851721842403</v>
      </c>
      <c r="P224">
        <v>135.47099900242199</v>
      </c>
      <c r="Q224">
        <v>0.16720254345538599</v>
      </c>
    </row>
    <row r="225" spans="1:17" x14ac:dyDescent="0.3">
      <c r="A225" t="s">
        <v>542</v>
      </c>
      <c r="B225" t="s">
        <v>543</v>
      </c>
      <c r="C225" t="str">
        <f>IFERROR(VLOOKUP(Table1[[#This Row],[Ticker]],[1]!Table1[[Symbol]:[Industry]],2,FALSE),"-")</f>
        <v>-</v>
      </c>
      <c r="D225" t="s">
        <v>281</v>
      </c>
      <c r="E225">
        <v>34371.629969820002</v>
      </c>
      <c r="F225">
        <v>1305.55</v>
      </c>
      <c r="G225">
        <v>66.216827879644796</v>
      </c>
      <c r="H225">
        <v>3.2442246201835498</v>
      </c>
      <c r="I225">
        <v>24.158337905817799</v>
      </c>
      <c r="J225">
        <v>-8.0622989410533297</v>
      </c>
      <c r="K225">
        <v>1291.8352355734701</v>
      </c>
      <c r="L225">
        <v>1115.96741241976</v>
      </c>
      <c r="M225">
        <v>48.001075725940602</v>
      </c>
      <c r="N225">
        <v>0.99011428250016498</v>
      </c>
      <c r="O225">
        <v>15.9587913140055</v>
      </c>
      <c r="P225">
        <v>101.831954858158</v>
      </c>
    </row>
    <row r="226" spans="1:17" x14ac:dyDescent="0.3">
      <c r="A226" t="s">
        <v>544</v>
      </c>
      <c r="B226" t="s">
        <v>545</v>
      </c>
      <c r="C226" t="str">
        <f>IFERROR(VLOOKUP(Table1[[#This Row],[Ticker]],[1]!Table1[[Symbol]:[Industry]],2,FALSE),"-")</f>
        <v>-</v>
      </c>
      <c r="D226" t="s">
        <v>62</v>
      </c>
      <c r="E226">
        <v>34239.29990826</v>
      </c>
      <c r="F226">
        <v>1226.4000000000001</v>
      </c>
      <c r="G226">
        <v>62.320955798657202</v>
      </c>
      <c r="H226">
        <v>11.922466294396701</v>
      </c>
      <c r="I226">
        <v>33.995316976855896</v>
      </c>
      <c r="J226">
        <v>-4.1831232878775504</v>
      </c>
      <c r="K226">
        <v>1121.1046076140501</v>
      </c>
      <c r="L226">
        <v>934.33086265392296</v>
      </c>
      <c r="M226">
        <v>53.786137744647</v>
      </c>
      <c r="N226">
        <v>0.73115001079286401</v>
      </c>
      <c r="O226">
        <v>3.0658838878016899</v>
      </c>
      <c r="P226">
        <v>95.286624203821603</v>
      </c>
      <c r="Q226">
        <v>5.2753388271704997E-2</v>
      </c>
    </row>
    <row r="227" spans="1:17" x14ac:dyDescent="0.3">
      <c r="A227" t="s">
        <v>546</v>
      </c>
      <c r="B227" t="s">
        <v>547</v>
      </c>
      <c r="C227" t="str">
        <f>IFERROR(VLOOKUP(Table1[[#This Row],[Ticker]],[1]!Table1[[Symbol]:[Industry]],2,FALSE),"-")</f>
        <v>-</v>
      </c>
      <c r="D227" t="s">
        <v>216</v>
      </c>
      <c r="E227">
        <v>34180.223441374997</v>
      </c>
      <c r="F227">
        <v>8398.2999999999993</v>
      </c>
      <c r="G227">
        <v>122.931193036678</v>
      </c>
      <c r="H227">
        <v>1.5370490784391699</v>
      </c>
      <c r="I227">
        <v>38.058776161983999</v>
      </c>
      <c r="J227">
        <v>-1.5572194751917601</v>
      </c>
      <c r="K227">
        <v>7841.9239103070404</v>
      </c>
      <c r="L227">
        <v>6326.6905716066904</v>
      </c>
      <c r="M227">
        <v>63.863717955776899</v>
      </c>
      <c r="N227">
        <v>0.81969408357392204</v>
      </c>
      <c r="O227">
        <v>5.3665622804615198</v>
      </c>
      <c r="P227">
        <v>163.26959247648901</v>
      </c>
      <c r="Q227">
        <v>0.28835546035051801</v>
      </c>
    </row>
    <row r="228" spans="1:17" x14ac:dyDescent="0.3">
      <c r="A228" t="s">
        <v>548</v>
      </c>
      <c r="B228" t="s">
        <v>549</v>
      </c>
      <c r="C228" t="str">
        <f>IFERROR(VLOOKUP(Table1[[#This Row],[Ticker]],[1]!Table1[[Symbol]:[Industry]],2,FALSE),"-")</f>
        <v>-</v>
      </c>
      <c r="D228" t="s">
        <v>550</v>
      </c>
      <c r="E228">
        <v>34122.288167744999</v>
      </c>
      <c r="F228">
        <v>2541.1</v>
      </c>
      <c r="G228">
        <v>298.12247287370297</v>
      </c>
      <c r="H228">
        <v>-11.7448293838988</v>
      </c>
      <c r="I228">
        <v>-1.3455848315344201</v>
      </c>
      <c r="J228">
        <v>-9.3412057852866308</v>
      </c>
      <c r="K228">
        <v>2656.5287263867599</v>
      </c>
      <c r="L228">
        <v>2215.7719830545102</v>
      </c>
      <c r="M228">
        <v>31.0592024504449</v>
      </c>
      <c r="N228">
        <v>0.50443609741180195</v>
      </c>
      <c r="O228">
        <v>28.475856912360701</v>
      </c>
      <c r="P228">
        <v>331.42614601018602</v>
      </c>
      <c r="Q228">
        <v>0.18794204765154601</v>
      </c>
    </row>
    <row r="229" spans="1:17" x14ac:dyDescent="0.3">
      <c r="A229" t="s">
        <v>551</v>
      </c>
      <c r="B229" t="s">
        <v>552</v>
      </c>
      <c r="C229" t="str">
        <f>IFERROR(VLOOKUP(Table1[[#This Row],[Ticker]],[1]!Table1[[Symbol]:[Industry]],2,FALSE),"-")</f>
        <v>-</v>
      </c>
      <c r="D229" t="s">
        <v>264</v>
      </c>
      <c r="E229">
        <v>34070.366373440003</v>
      </c>
      <c r="F229">
        <v>6656.8</v>
      </c>
      <c r="G229">
        <v>159.843809298867</v>
      </c>
      <c r="H229">
        <v>-3.3000691112731499</v>
      </c>
      <c r="I229">
        <v>46.596736391373902</v>
      </c>
      <c r="J229">
        <v>-5.3016837168614703</v>
      </c>
      <c r="K229">
        <v>6586.0760921023202</v>
      </c>
      <c r="L229">
        <v>5433.4805924273096</v>
      </c>
      <c r="M229">
        <v>58.631719801971897</v>
      </c>
      <c r="N229">
        <v>1.32516765406151</v>
      </c>
      <c r="O229">
        <v>46.569673116211902</v>
      </c>
      <c r="P229">
        <v>191.96491228070099</v>
      </c>
      <c r="Q229">
        <v>0.15497014281413601</v>
      </c>
    </row>
    <row r="230" spans="1:17" x14ac:dyDescent="0.3">
      <c r="A230" t="s">
        <v>553</v>
      </c>
      <c r="B230" t="s">
        <v>554</v>
      </c>
      <c r="C230" t="str">
        <f>IFERROR(VLOOKUP(Table1[[#This Row],[Ticker]],[1]!Table1[[Symbol]:[Industry]],2,FALSE),"-")</f>
        <v>-</v>
      </c>
      <c r="D230" t="s">
        <v>83</v>
      </c>
      <c r="E230">
        <v>34069.90228414</v>
      </c>
      <c r="F230">
        <v>1819.8</v>
      </c>
      <c r="G230">
        <v>-44.875257714579199</v>
      </c>
      <c r="H230">
        <v>-2.8890512710171499</v>
      </c>
      <c r="I230">
        <v>-30.045807736355702</v>
      </c>
      <c r="J230">
        <v>-4.9316667819318498</v>
      </c>
      <c r="K230">
        <v>1853.3842698429</v>
      </c>
      <c r="L230">
        <v>1987.0394955673</v>
      </c>
      <c r="M230">
        <v>42.218889518866497</v>
      </c>
      <c r="N230">
        <v>1.14275714465308</v>
      </c>
      <c r="O230">
        <v>33.569623035498303</v>
      </c>
      <c r="P230">
        <v>10.197408259658401</v>
      </c>
      <c r="Q230">
        <v>-4.4574253963071998E-2</v>
      </c>
    </row>
    <row r="231" spans="1:17" x14ac:dyDescent="0.3">
      <c r="A231" t="s">
        <v>555</v>
      </c>
      <c r="B231" t="s">
        <v>556</v>
      </c>
      <c r="C231" t="str">
        <f>IFERROR(VLOOKUP(Table1[[#This Row],[Ticker]],[1]!Table1[[Symbol]:[Industry]],2,FALSE),"-")</f>
        <v>-</v>
      </c>
      <c r="D231" t="s">
        <v>230</v>
      </c>
      <c r="E231">
        <v>33873.628575889998</v>
      </c>
      <c r="F231">
        <v>4470.7</v>
      </c>
      <c r="G231">
        <v>5.9704602487206797</v>
      </c>
      <c r="H231">
        <v>5.14789450670549</v>
      </c>
      <c r="I231">
        <v>27.963642340525599</v>
      </c>
      <c r="J231">
        <v>-5.4103392149075598</v>
      </c>
      <c r="K231">
        <v>3905.5421601918401</v>
      </c>
      <c r="L231">
        <v>3357.8651240481199</v>
      </c>
      <c r="M231">
        <v>61.827262710522398</v>
      </c>
      <c r="N231">
        <v>1.1752416021888299</v>
      </c>
      <c r="O231">
        <v>7.7661216364327696</v>
      </c>
      <c r="P231">
        <v>77.092493563081703</v>
      </c>
      <c r="Q231">
        <v>0.119410030131059</v>
      </c>
    </row>
    <row r="232" spans="1:17" x14ac:dyDescent="0.3">
      <c r="A232" t="s">
        <v>557</v>
      </c>
      <c r="B232" t="s">
        <v>558</v>
      </c>
      <c r="C232" t="str">
        <f>IFERROR(VLOOKUP(Table1[[#This Row],[Ticker]],[1]!Table1[[Symbol]:[Industry]],2,FALSE),"-")</f>
        <v>-</v>
      </c>
      <c r="D232" t="s">
        <v>559</v>
      </c>
      <c r="E232">
        <v>33809.547075344999</v>
      </c>
      <c r="F232">
        <v>1227.3</v>
      </c>
      <c r="G232">
        <v>0.17631514013428801</v>
      </c>
      <c r="H232">
        <v>4.8367656924494096</v>
      </c>
      <c r="I232">
        <v>-16.7609049085697</v>
      </c>
      <c r="J232">
        <v>-2.7433051851469501</v>
      </c>
      <c r="K232">
        <v>1152.6115607530301</v>
      </c>
      <c r="L232">
        <v>1121.81216605642</v>
      </c>
      <c r="M232">
        <v>62.3535961861839</v>
      </c>
      <c r="N232">
        <v>1.611078588784</v>
      </c>
      <c r="O232">
        <v>17.4285015888535</v>
      </c>
      <c r="P232">
        <v>32.109795479009598</v>
      </c>
      <c r="Q232">
        <v>0.125965657258166</v>
      </c>
    </row>
    <row r="233" spans="1:17" x14ac:dyDescent="0.3">
      <c r="A233" t="s">
        <v>560</v>
      </c>
      <c r="B233" t="s">
        <v>561</v>
      </c>
      <c r="C233" t="str">
        <f>IFERROR(VLOOKUP(Table1[[#This Row],[Ticker]],[1]!Table1[[Symbol]:[Industry]],2,FALSE),"-")</f>
        <v>-</v>
      </c>
      <c r="D233" t="s">
        <v>37</v>
      </c>
      <c r="E233">
        <v>33809.168541015002</v>
      </c>
      <c r="F233">
        <v>971.7</v>
      </c>
      <c r="G233">
        <v>2.5888857072298102</v>
      </c>
      <c r="H233">
        <v>-3.01810525038848</v>
      </c>
      <c r="I233">
        <v>-6.8543272542369396</v>
      </c>
      <c r="J233">
        <v>-3.04296871327209</v>
      </c>
      <c r="K233">
        <v>975.40268325700004</v>
      </c>
      <c r="L233">
        <v>939.88518376126103</v>
      </c>
      <c r="M233">
        <v>54.123598412756301</v>
      </c>
      <c r="N233">
        <v>0.81411743320173302</v>
      </c>
      <c r="O233">
        <v>12.380364309972199</v>
      </c>
      <c r="P233">
        <v>32.745901639344197</v>
      </c>
      <c r="Q233">
        <v>-6.1571241540324E-2</v>
      </c>
    </row>
    <row r="234" spans="1:17" x14ac:dyDescent="0.3">
      <c r="A234" t="s">
        <v>562</v>
      </c>
      <c r="B234" t="s">
        <v>563</v>
      </c>
      <c r="C234" t="str">
        <f>IFERROR(VLOOKUP(Table1[[#This Row],[Ticker]],[1]!Table1[[Symbol]:[Industry]],2,FALSE),"-")</f>
        <v>-</v>
      </c>
      <c r="D234" t="s">
        <v>284</v>
      </c>
      <c r="E234">
        <v>33549.278259974999</v>
      </c>
      <c r="F234">
        <v>2505.25</v>
      </c>
      <c r="G234">
        <v>-15.4910302205053</v>
      </c>
      <c r="H234">
        <v>0.25316634995714399</v>
      </c>
      <c r="I234">
        <v>-9.9926802021478007</v>
      </c>
      <c r="J234">
        <v>-0.41740810014646601</v>
      </c>
      <c r="K234">
        <v>2374.1952593813498</v>
      </c>
      <c r="L234">
        <v>2263.8969915155399</v>
      </c>
      <c r="M234">
        <v>54.572502699820198</v>
      </c>
      <c r="N234">
        <v>1.28796569435001</v>
      </c>
      <c r="O234">
        <v>5.6182017762698298</v>
      </c>
      <c r="P234">
        <v>31.841385117356001</v>
      </c>
      <c r="Q234">
        <v>1.77699472455E-4</v>
      </c>
    </row>
    <row r="235" spans="1:17" x14ac:dyDescent="0.3">
      <c r="A235" t="s">
        <v>564</v>
      </c>
      <c r="B235" t="s">
        <v>565</v>
      </c>
      <c r="C235" t="str">
        <f>IFERROR(VLOOKUP(Table1[[#This Row],[Ticker]],[1]!Table1[[Symbol]:[Industry]],2,FALSE),"-")</f>
        <v>-</v>
      </c>
      <c r="D235" t="s">
        <v>83</v>
      </c>
      <c r="E235">
        <v>33486.900959635001</v>
      </c>
      <c r="F235">
        <v>4400.25</v>
      </c>
      <c r="G235">
        <v>0.73996553810592702</v>
      </c>
      <c r="H235">
        <v>4.2923785101752499</v>
      </c>
      <c r="I235">
        <v>5.5387458426777698</v>
      </c>
      <c r="J235">
        <v>-3.6342328120581602</v>
      </c>
      <c r="K235">
        <v>4127.1976176604003</v>
      </c>
      <c r="L235">
        <v>3881.3145312327001</v>
      </c>
      <c r="M235">
        <v>62.755084826317599</v>
      </c>
      <c r="N235">
        <v>1.2477817915301299</v>
      </c>
      <c r="O235">
        <v>3.9713652633373</v>
      </c>
      <c r="P235">
        <v>45.210791188845803</v>
      </c>
      <c r="Q235">
        <v>2.5970394201119001E-2</v>
      </c>
    </row>
    <row r="236" spans="1:17" x14ac:dyDescent="0.3">
      <c r="A236" t="s">
        <v>566</v>
      </c>
      <c r="B236" t="s">
        <v>567</v>
      </c>
      <c r="C236" t="str">
        <f>IFERROR(VLOOKUP(Table1[[#This Row],[Ticker]],[1]!Table1[[Symbol]:[Industry]],2,FALSE),"-")</f>
        <v>-</v>
      </c>
      <c r="D236" t="s">
        <v>500</v>
      </c>
      <c r="E236">
        <v>33427.997073851999</v>
      </c>
      <c r="F236">
        <v>75.44</v>
      </c>
      <c r="G236">
        <v>5.2331845295333697</v>
      </c>
      <c r="H236">
        <v>6.6504791416917097</v>
      </c>
      <c r="I236">
        <v>12.859721256457201</v>
      </c>
      <c r="J236">
        <v>-6.7033644734168503</v>
      </c>
      <c r="K236">
        <v>70.245228608584597</v>
      </c>
      <c r="L236">
        <v>65.775218055306496</v>
      </c>
      <c r="M236">
        <v>66.016748376378303</v>
      </c>
      <c r="N236">
        <v>2.4205363531405801</v>
      </c>
      <c r="O236">
        <v>6.0445387062566303</v>
      </c>
      <c r="P236">
        <v>34.955277280858603</v>
      </c>
      <c r="Q236">
        <v>6.9022707109945999E-2</v>
      </c>
    </row>
    <row r="237" spans="1:17" x14ac:dyDescent="0.3">
      <c r="A237" t="s">
        <v>568</v>
      </c>
      <c r="B237" t="s">
        <v>569</v>
      </c>
      <c r="C237" t="str">
        <f>IFERROR(VLOOKUP(Table1[[#This Row],[Ticker]],[1]!Table1[[Symbol]:[Industry]],2,FALSE),"-")</f>
        <v>-</v>
      </c>
      <c r="D237" t="s">
        <v>182</v>
      </c>
      <c r="E237">
        <v>33176.537916000001</v>
      </c>
      <c r="F237">
        <v>474.8</v>
      </c>
      <c r="G237">
        <v>-29.439146771338901</v>
      </c>
      <c r="H237">
        <v>-1.22907025680695</v>
      </c>
      <c r="I237">
        <v>3.9633423258965101</v>
      </c>
      <c r="J237">
        <v>-3.4247248815943001</v>
      </c>
      <c r="K237">
        <v>458.837186223554</v>
      </c>
      <c r="L237">
        <v>443.29507721279998</v>
      </c>
      <c r="M237">
        <v>53.359255694506999</v>
      </c>
      <c r="N237">
        <v>0.55051358107241999</v>
      </c>
      <c r="O237">
        <v>5.5181128896377496</v>
      </c>
      <c r="P237">
        <v>26.377428799574101</v>
      </c>
      <c r="Q237">
        <v>-7.3415707527045002E-2</v>
      </c>
    </row>
    <row r="238" spans="1:17" x14ac:dyDescent="0.3">
      <c r="A238" t="s">
        <v>570</v>
      </c>
      <c r="B238" t="s">
        <v>571</v>
      </c>
      <c r="C238" t="str">
        <f>IFERROR(VLOOKUP(Table1[[#This Row],[Ticker]],[1]!Table1[[Symbol]:[Industry]],2,FALSE),"-")</f>
        <v>-</v>
      </c>
      <c r="D238" t="s">
        <v>385</v>
      </c>
      <c r="E238">
        <v>32977.616621050001</v>
      </c>
      <c r="F238">
        <v>517.75</v>
      </c>
      <c r="G238">
        <v>0.53455794233461795</v>
      </c>
      <c r="H238">
        <v>3.9584239165059398</v>
      </c>
      <c r="I238">
        <v>8.9877020702364394</v>
      </c>
      <c r="J238">
        <v>5.3413086405753303</v>
      </c>
      <c r="K238">
        <v>485.67493847259101</v>
      </c>
      <c r="L238">
        <v>459.13972756672399</v>
      </c>
      <c r="M238">
        <v>79.400587498534506</v>
      </c>
      <c r="N238">
        <v>1.29244431765479</v>
      </c>
      <c r="O238">
        <v>7.7547078705939096</v>
      </c>
      <c r="P238">
        <v>41.849315068493098</v>
      </c>
      <c r="Q238">
        <v>0.10176076742700201</v>
      </c>
    </row>
    <row r="239" spans="1:17" x14ac:dyDescent="0.3">
      <c r="A239" t="s">
        <v>572</v>
      </c>
      <c r="B239" t="s">
        <v>573</v>
      </c>
      <c r="C239" t="str">
        <f>IFERROR(VLOOKUP(Table1[[#This Row],[Ticker]],[1]!Table1[[Symbol]:[Industry]],2,FALSE),"-")</f>
        <v>-</v>
      </c>
      <c r="D239" t="s">
        <v>49</v>
      </c>
      <c r="E239">
        <v>32904.16919339</v>
      </c>
      <c r="F239">
        <v>416.6</v>
      </c>
      <c r="G239">
        <v>-4.1538797103064899</v>
      </c>
      <c r="H239">
        <v>-11.1001198945713</v>
      </c>
      <c r="I239">
        <v>-16.693296459346701</v>
      </c>
      <c r="J239">
        <v>-3.98016329698283</v>
      </c>
      <c r="K239">
        <v>449.860444613955</v>
      </c>
      <c r="L239">
        <v>435.21418960827998</v>
      </c>
      <c r="M239">
        <v>41.810401278486601</v>
      </c>
      <c r="N239">
        <v>1.12219436079781</v>
      </c>
      <c r="O239">
        <v>24.747959673547701</v>
      </c>
      <c r="P239">
        <v>25.444143330322099</v>
      </c>
      <c r="Q239">
        <v>0.103438081775986</v>
      </c>
    </row>
    <row r="240" spans="1:17" x14ac:dyDescent="0.3">
      <c r="A240" t="s">
        <v>574</v>
      </c>
      <c r="B240" t="s">
        <v>575</v>
      </c>
      <c r="C240" t="str">
        <f>IFERROR(VLOOKUP(Table1[[#This Row],[Ticker]],[1]!Table1[[Symbol]:[Industry]],2,FALSE),"-")</f>
        <v>-</v>
      </c>
      <c r="D240" t="s">
        <v>24</v>
      </c>
      <c r="E240">
        <v>32775.188088304902</v>
      </c>
      <c r="F240">
        <v>205.57</v>
      </c>
      <c r="G240">
        <v>-40.797333089284102</v>
      </c>
      <c r="H240">
        <v>4.7673220178084001</v>
      </c>
      <c r="I240">
        <v>-23.826136955210199</v>
      </c>
      <c r="J240">
        <v>0.87482662380174503</v>
      </c>
      <c r="K240">
        <v>193.637815541224</v>
      </c>
      <c r="L240">
        <v>207.85742281529099</v>
      </c>
      <c r="M240">
        <v>58.738504761564997</v>
      </c>
      <c r="N240">
        <v>1.13324350829117</v>
      </c>
      <c r="O240">
        <v>27.985601011820801</v>
      </c>
      <c r="P240">
        <v>21.531185338456901</v>
      </c>
      <c r="Q240">
        <v>-9.9170628252089998E-2</v>
      </c>
    </row>
    <row r="241" spans="1:17" x14ac:dyDescent="0.3">
      <c r="A241" t="s">
        <v>576</v>
      </c>
      <c r="B241" t="s">
        <v>577</v>
      </c>
      <c r="C241" t="str">
        <f>IFERROR(VLOOKUP(Table1[[#This Row],[Ticker]],[1]!Table1[[Symbol]:[Industry]],2,FALSE),"-")</f>
        <v>-</v>
      </c>
      <c r="D241" t="s">
        <v>230</v>
      </c>
      <c r="E241">
        <v>32692.33617264</v>
      </c>
      <c r="F241">
        <v>6570</v>
      </c>
      <c r="G241">
        <v>5.0855526803405704</v>
      </c>
      <c r="H241">
        <v>1.84871766609335</v>
      </c>
      <c r="I241">
        <v>29.6597250712673</v>
      </c>
      <c r="J241">
        <v>-5.1199107425266597</v>
      </c>
      <c r="K241">
        <v>5806.12434117675</v>
      </c>
      <c r="L241">
        <v>5051.6427266604296</v>
      </c>
      <c r="M241">
        <v>58.139004475308397</v>
      </c>
      <c r="N241">
        <v>1.4909703716901701</v>
      </c>
      <c r="O241">
        <v>11.8721461187214</v>
      </c>
      <c r="P241">
        <v>63.250093179276902</v>
      </c>
      <c r="Q241">
        <v>9.8571113037161998E-2</v>
      </c>
    </row>
    <row r="242" spans="1:17" x14ac:dyDescent="0.3">
      <c r="A242" t="s">
        <v>578</v>
      </c>
      <c r="B242" t="s">
        <v>579</v>
      </c>
      <c r="C242" t="str">
        <f>IFERROR(VLOOKUP(Table1[[#This Row],[Ticker]],[1]!Table1[[Symbol]:[Industry]],2,FALSE),"-")</f>
        <v>-</v>
      </c>
      <c r="D242" t="s">
        <v>230</v>
      </c>
      <c r="E242">
        <v>32653.913261040001</v>
      </c>
      <c r="F242">
        <v>1689.5</v>
      </c>
      <c r="G242">
        <v>15.878765821798099</v>
      </c>
      <c r="H242">
        <v>-0.61399904996516097</v>
      </c>
      <c r="I242">
        <v>41.796287694201801</v>
      </c>
      <c r="J242">
        <v>-5.2438405748936399</v>
      </c>
      <c r="K242">
        <v>1566.4068532148699</v>
      </c>
      <c r="L242">
        <v>1305.75734331336</v>
      </c>
      <c r="M242">
        <v>54.182771884342102</v>
      </c>
      <c r="N242">
        <v>0.94604936652166904</v>
      </c>
      <c r="O242">
        <v>8.97602841077242</v>
      </c>
      <c r="P242">
        <v>64.732839313572498</v>
      </c>
      <c r="Q242">
        <v>0.10444525062509701</v>
      </c>
    </row>
    <row r="243" spans="1:17" x14ac:dyDescent="0.3">
      <c r="A243" t="s">
        <v>580</v>
      </c>
      <c r="B243" t="s">
        <v>581</v>
      </c>
      <c r="C243" t="str">
        <f>IFERROR(VLOOKUP(Table1[[#This Row],[Ticker]],[1]!Table1[[Symbol]:[Industry]],2,FALSE),"-")</f>
        <v>-</v>
      </c>
      <c r="D243" t="s">
        <v>154</v>
      </c>
      <c r="E243">
        <v>32425.110464855999</v>
      </c>
      <c r="F243">
        <v>241.8</v>
      </c>
      <c r="G243">
        <v>118.531443050756</v>
      </c>
      <c r="H243">
        <v>-3.9328177455941602</v>
      </c>
      <c r="I243">
        <v>-14.6786628510715</v>
      </c>
      <c r="J243">
        <v>-2.3314680377144898</v>
      </c>
      <c r="K243">
        <v>230.003439115335</v>
      </c>
      <c r="L243">
        <v>202.88716544464501</v>
      </c>
      <c r="M243">
        <v>54.964991351962297</v>
      </c>
      <c r="N243">
        <v>0.74636081007764399</v>
      </c>
      <c r="O243">
        <v>21.484698097601299</v>
      </c>
      <c r="P243">
        <v>150.56994818652799</v>
      </c>
      <c r="Q243">
        <v>0.13692729628093001</v>
      </c>
    </row>
    <row r="244" spans="1:17" x14ac:dyDescent="0.3">
      <c r="A244" t="s">
        <v>582</v>
      </c>
      <c r="B244" t="s">
        <v>583</v>
      </c>
      <c r="C244" t="str">
        <f>IFERROR(VLOOKUP(Table1[[#This Row],[Ticker]],[1]!Table1[[Symbol]:[Industry]],2,FALSE),"-")</f>
        <v>-</v>
      </c>
      <c r="D244" t="s">
        <v>143</v>
      </c>
      <c r="E244">
        <v>32308.077560279999</v>
      </c>
      <c r="F244">
        <v>320.64999999999998</v>
      </c>
      <c r="G244">
        <v>26.2358936854652</v>
      </c>
      <c r="H244">
        <v>5.9578800641179299</v>
      </c>
      <c r="I244">
        <v>33.736330555695901</v>
      </c>
      <c r="J244">
        <v>-5.3661566857530403</v>
      </c>
      <c r="K244">
        <v>287.26408349837999</v>
      </c>
      <c r="L244">
        <v>250.64083951295501</v>
      </c>
      <c r="M244">
        <v>54.713106859580897</v>
      </c>
      <c r="N244">
        <v>0.48886508766538</v>
      </c>
      <c r="O244">
        <v>4.5532512084827701</v>
      </c>
      <c r="P244">
        <v>66.182948950505306</v>
      </c>
      <c r="Q244">
        <v>2.1977423203035001E-2</v>
      </c>
    </row>
    <row r="245" spans="1:17" hidden="1" x14ac:dyDescent="0.3">
      <c r="A245" t="s">
        <v>584</v>
      </c>
      <c r="B245" t="s">
        <v>585</v>
      </c>
      <c r="C245" t="str">
        <f>IFERROR(VLOOKUP(Table1[[#This Row],[Ticker]],[1]!Table1[[Symbol]:[Industry]],2,FALSE),"-")</f>
        <v>-</v>
      </c>
      <c r="D245" t="s">
        <v>140</v>
      </c>
      <c r="E245">
        <v>32216.064643341</v>
      </c>
      <c r="F245">
        <v>352.77</v>
      </c>
      <c r="G245">
        <v>-7.6251719968176097</v>
      </c>
      <c r="H245">
        <v>-1.4055080571040499</v>
      </c>
      <c r="I245">
        <v>-5.4384660899103698</v>
      </c>
      <c r="J245">
        <v>-4.0160997307180901</v>
      </c>
      <c r="K245">
        <v>355.03037637656001</v>
      </c>
      <c r="L245">
        <v>345.63200017884901</v>
      </c>
      <c r="M245">
        <v>56.330526885428</v>
      </c>
      <c r="N245">
        <v>1.0627830940868299</v>
      </c>
      <c r="O245">
        <v>13.104855855089699</v>
      </c>
      <c r="P245">
        <v>24.2147887323943</v>
      </c>
      <c r="Q245">
        <v>-0.123824141917355</v>
      </c>
    </row>
    <row r="246" spans="1:17" x14ac:dyDescent="0.3">
      <c r="A246" t="s">
        <v>586</v>
      </c>
      <c r="B246" t="s">
        <v>587</v>
      </c>
      <c r="C246" t="str">
        <f>IFERROR(VLOOKUP(Table1[[#This Row],[Ticker]],[1]!Table1[[Symbol]:[Industry]],2,FALSE),"-")</f>
        <v>-</v>
      </c>
      <c r="D246" t="s">
        <v>140</v>
      </c>
      <c r="E246">
        <v>32144.055845070001</v>
      </c>
      <c r="F246">
        <v>1359.35</v>
      </c>
      <c r="G246">
        <v>107.56233062981001</v>
      </c>
      <c r="H246">
        <v>4.85991955400186</v>
      </c>
      <c r="I246">
        <v>46.834555893304596</v>
      </c>
      <c r="J246">
        <v>0.22230638768343899</v>
      </c>
      <c r="K246">
        <v>1216.7849826531899</v>
      </c>
      <c r="L246">
        <v>959.485315013942</v>
      </c>
      <c r="M246">
        <v>59.374015297527002</v>
      </c>
      <c r="N246">
        <v>0.954538587806529</v>
      </c>
      <c r="O246">
        <v>6.8966785596056903</v>
      </c>
      <c r="P246">
        <v>147.10961643337501</v>
      </c>
      <c r="Q246">
        <v>0.19636969908560301</v>
      </c>
    </row>
    <row r="247" spans="1:17" x14ac:dyDescent="0.3">
      <c r="A247" t="s">
        <v>588</v>
      </c>
      <c r="B247" t="s">
        <v>589</v>
      </c>
      <c r="C247" t="str">
        <f>IFERROR(VLOOKUP(Table1[[#This Row],[Ticker]],[1]!Table1[[Symbol]:[Industry]],2,FALSE),"-")</f>
        <v>-</v>
      </c>
      <c r="D247" t="s">
        <v>590</v>
      </c>
      <c r="E247">
        <v>31868.276579099998</v>
      </c>
      <c r="F247">
        <v>322.85000000000002</v>
      </c>
      <c r="G247">
        <v>150.738246144653</v>
      </c>
      <c r="H247">
        <v>-16.9384404510824</v>
      </c>
      <c r="I247">
        <v>27.092370483032798</v>
      </c>
      <c r="J247">
        <v>-2.89163755117794</v>
      </c>
      <c r="K247">
        <v>341.29097549939502</v>
      </c>
      <c r="L247">
        <v>271.33669633097202</v>
      </c>
      <c r="M247">
        <v>41.430796937873602</v>
      </c>
      <c r="N247">
        <v>0.40534516340366</v>
      </c>
      <c r="O247">
        <v>28.790459965928399</v>
      </c>
      <c r="P247">
        <v>185.70796460176899</v>
      </c>
      <c r="Q247">
        <v>8.0640312718097004E-2</v>
      </c>
    </row>
    <row r="248" spans="1:17" x14ac:dyDescent="0.3">
      <c r="A248" t="s">
        <v>591</v>
      </c>
      <c r="B248" t="s">
        <v>592</v>
      </c>
      <c r="C248" t="str">
        <f>IFERROR(VLOOKUP(Table1[[#This Row],[Ticker]],[1]!Table1[[Symbol]:[Industry]],2,FALSE),"-")</f>
        <v>-</v>
      </c>
      <c r="D248" t="s">
        <v>179</v>
      </c>
      <c r="E248">
        <v>31050.427500000002</v>
      </c>
      <c r="F248">
        <v>704.85</v>
      </c>
      <c r="G248">
        <v>40.461019759317097</v>
      </c>
      <c r="H248">
        <v>25.979355503151901</v>
      </c>
      <c r="I248">
        <v>28.919399407438402</v>
      </c>
      <c r="J248">
        <v>-6.4698630540562201</v>
      </c>
      <c r="K248">
        <v>604.16404529283204</v>
      </c>
      <c r="L248">
        <v>518.80507377137701</v>
      </c>
      <c r="M248">
        <v>58.626390554417497</v>
      </c>
      <c r="N248">
        <v>0.35786546545241499</v>
      </c>
      <c r="O248">
        <v>8.1081081081081106</v>
      </c>
      <c r="P248">
        <v>72.271782964682799</v>
      </c>
      <c r="Q248">
        <v>-8.3424583772810004E-3</v>
      </c>
    </row>
    <row r="249" spans="1:17" x14ac:dyDescent="0.3">
      <c r="A249" t="s">
        <v>593</v>
      </c>
      <c r="B249" t="s">
        <v>594</v>
      </c>
      <c r="C249" t="str">
        <f>IFERROR(VLOOKUP(Table1[[#This Row],[Ticker]],[1]!Table1[[Symbol]:[Industry]],2,FALSE),"-")</f>
        <v>-</v>
      </c>
      <c r="D249" t="s">
        <v>550</v>
      </c>
      <c r="E249">
        <v>30739.066939320001</v>
      </c>
      <c r="F249">
        <v>4153.05</v>
      </c>
      <c r="G249">
        <v>-20.718510518434499</v>
      </c>
      <c r="H249">
        <v>-6.75346658035303</v>
      </c>
      <c r="I249">
        <v>-16.743618495041499</v>
      </c>
      <c r="J249">
        <v>0.89789356658220398</v>
      </c>
      <c r="K249">
        <v>4290.7411027328098</v>
      </c>
      <c r="L249">
        <v>4264.6338749793003</v>
      </c>
      <c r="M249">
        <v>59.1918249137847</v>
      </c>
      <c r="N249">
        <v>0.79006471609642903</v>
      </c>
      <c r="O249">
        <v>26.858573819241201</v>
      </c>
      <c r="P249">
        <v>13.4496134619062</v>
      </c>
      <c r="Q249">
        <v>2.9299961389474001E-2</v>
      </c>
    </row>
    <row r="250" spans="1:17" x14ac:dyDescent="0.3">
      <c r="A250" t="s">
        <v>595</v>
      </c>
      <c r="B250" t="s">
        <v>596</v>
      </c>
      <c r="C250" t="str">
        <f>IFERROR(VLOOKUP(Table1[[#This Row],[Ticker]],[1]!Table1[[Symbol]:[Industry]],2,FALSE),"-")</f>
        <v>-</v>
      </c>
      <c r="D250" t="s">
        <v>37</v>
      </c>
      <c r="E250">
        <v>30724.451085594999</v>
      </c>
      <c r="F250">
        <v>525.45000000000005</v>
      </c>
      <c r="G250">
        <v>-29.8697922170178</v>
      </c>
      <c r="H250">
        <v>-7.1438741406857798</v>
      </c>
      <c r="I250">
        <v>-12.8856049781491</v>
      </c>
      <c r="J250">
        <v>-3.1673901084374698</v>
      </c>
      <c r="K250">
        <v>532.89554467954497</v>
      </c>
      <c r="L250">
        <v>557.16073897084505</v>
      </c>
      <c r="M250">
        <v>53.685439391079598</v>
      </c>
      <c r="N250">
        <v>1.06164507763601</v>
      </c>
      <c r="O250">
        <v>28.4613188695403</v>
      </c>
      <c r="P250">
        <v>15.534300791556699</v>
      </c>
      <c r="Q250">
        <v>-0.105555252205036</v>
      </c>
    </row>
    <row r="251" spans="1:17" hidden="1" x14ac:dyDescent="0.3">
      <c r="A251" t="s">
        <v>597</v>
      </c>
      <c r="B251" t="s">
        <v>598</v>
      </c>
      <c r="C251" t="str">
        <f>IFERROR(VLOOKUP(Table1[[#This Row],[Ticker]],[1]!Table1[[Symbol]:[Industry]],2,FALSE),"-")</f>
        <v>-</v>
      </c>
      <c r="D251" t="s">
        <v>599</v>
      </c>
      <c r="E251">
        <v>30687.335458759899</v>
      </c>
      <c r="F251">
        <v>1343.4</v>
      </c>
      <c r="G251">
        <v>181.695855257207</v>
      </c>
      <c r="H251">
        <v>47.3011011052727</v>
      </c>
      <c r="I251">
        <v>198.07524273012899</v>
      </c>
      <c r="J251">
        <v>6.62073844431068</v>
      </c>
      <c r="K251">
        <v>1002.5153259474901</v>
      </c>
      <c r="M251">
        <v>69.881223238511097</v>
      </c>
      <c r="N251">
        <v>0.92369832266315799</v>
      </c>
      <c r="O251">
        <v>7.9313681703141201</v>
      </c>
      <c r="P251">
        <v>265.054347826087</v>
      </c>
    </row>
    <row r="252" spans="1:17" x14ac:dyDescent="0.3">
      <c r="A252" t="s">
        <v>600</v>
      </c>
      <c r="B252" t="s">
        <v>601</v>
      </c>
      <c r="C252" t="str">
        <f>IFERROR(VLOOKUP(Table1[[#This Row],[Ticker]],[1]!Table1[[Symbol]:[Industry]],2,FALSE),"-")</f>
        <v>-</v>
      </c>
      <c r="D252" t="s">
        <v>602</v>
      </c>
      <c r="E252">
        <v>30455.627400000001</v>
      </c>
      <c r="F252">
        <v>890.9</v>
      </c>
      <c r="G252">
        <v>7.0289424636289501</v>
      </c>
      <c r="H252">
        <v>7.7108054266857602</v>
      </c>
      <c r="I252">
        <v>-3.2220949257721401</v>
      </c>
      <c r="J252">
        <v>0.63179437313657205</v>
      </c>
      <c r="K252">
        <v>835.52398030823997</v>
      </c>
      <c r="L252">
        <v>784.68023041531103</v>
      </c>
      <c r="M252">
        <v>73.916872859741503</v>
      </c>
      <c r="N252">
        <v>0.754566083381213</v>
      </c>
      <c r="O252">
        <v>4.1811651139297403</v>
      </c>
      <c r="P252">
        <v>44.861788617886099</v>
      </c>
      <c r="Q252">
        <v>0.11084735274245899</v>
      </c>
    </row>
    <row r="253" spans="1:17" hidden="1" x14ac:dyDescent="0.3">
      <c r="A253" t="s">
        <v>603</v>
      </c>
      <c r="B253" t="s">
        <v>604</v>
      </c>
      <c r="C253" t="str">
        <f>IFERROR(VLOOKUP(Table1[[#This Row],[Ticker]],[1]!Table1[[Symbol]:[Industry]],2,FALSE),"-")</f>
        <v>-</v>
      </c>
      <c r="D253" t="s">
        <v>37</v>
      </c>
      <c r="E253">
        <v>30359.397454000002</v>
      </c>
      <c r="F253">
        <v>335.05</v>
      </c>
      <c r="G253">
        <v>-18.207272123024801</v>
      </c>
      <c r="H253">
        <v>7.1211447593303099</v>
      </c>
      <c r="I253">
        <v>-1.82788465010289</v>
      </c>
      <c r="J253">
        <v>-1.5002551454328901</v>
      </c>
      <c r="M253">
        <v>53.707529386907296</v>
      </c>
      <c r="O253">
        <v>11.0282047455603</v>
      </c>
      <c r="P253">
        <v>20.283611559863498</v>
      </c>
    </row>
    <row r="254" spans="1:17" x14ac:dyDescent="0.3">
      <c r="A254" t="s">
        <v>605</v>
      </c>
      <c r="B254" t="s">
        <v>606</v>
      </c>
      <c r="C254" t="str">
        <f>IFERROR(VLOOKUP(Table1[[#This Row],[Ticker]],[1]!Table1[[Symbol]:[Industry]],2,FALSE),"-")</f>
        <v>-</v>
      </c>
      <c r="D254" t="s">
        <v>607</v>
      </c>
      <c r="E254">
        <v>30357.437157279899</v>
      </c>
      <c r="F254">
        <v>889.2</v>
      </c>
      <c r="G254">
        <v>69.024927541501697</v>
      </c>
      <c r="H254">
        <v>-2.6021213402682002</v>
      </c>
      <c r="I254">
        <v>25.163685833296299</v>
      </c>
      <c r="J254">
        <v>0.98657567656882905</v>
      </c>
      <c r="K254">
        <v>786.22183829431901</v>
      </c>
      <c r="L254">
        <v>678.822820551934</v>
      </c>
      <c r="M254">
        <v>60.917998362478798</v>
      </c>
      <c r="N254">
        <v>1.3424775050859701</v>
      </c>
      <c r="O254">
        <v>1.3214125056230299</v>
      </c>
      <c r="P254">
        <v>103.711340206185</v>
      </c>
      <c r="Q254">
        <v>0.13238720745188501</v>
      </c>
    </row>
    <row r="255" spans="1:17" x14ac:dyDescent="0.3">
      <c r="A255" t="s">
        <v>608</v>
      </c>
      <c r="B255" t="s">
        <v>609</v>
      </c>
      <c r="C255" t="str">
        <f>IFERROR(VLOOKUP(Table1[[#This Row],[Ticker]],[1]!Table1[[Symbol]:[Industry]],2,FALSE),"-")</f>
        <v>-</v>
      </c>
      <c r="D255" t="s">
        <v>230</v>
      </c>
      <c r="E255">
        <v>30161.235199999999</v>
      </c>
      <c r="F255">
        <v>2751.35</v>
      </c>
      <c r="G255">
        <v>-5.0642307150940304</v>
      </c>
      <c r="H255">
        <v>10.4602185106882</v>
      </c>
      <c r="I255">
        <v>13.351827997430499</v>
      </c>
      <c r="J255">
        <v>-0.57028108096457497</v>
      </c>
      <c r="K255">
        <v>2448.9287410731699</v>
      </c>
      <c r="L255">
        <v>2232.5371647663501</v>
      </c>
      <c r="M255">
        <v>64.718027383222505</v>
      </c>
      <c r="N255">
        <v>0.71870753531779596</v>
      </c>
      <c r="O255">
        <v>3.7672415359732501</v>
      </c>
      <c r="P255">
        <v>46.723016211603998</v>
      </c>
      <c r="Q255">
        <v>8.0301895998023995E-2</v>
      </c>
    </row>
    <row r="256" spans="1:17" x14ac:dyDescent="0.3">
      <c r="A256" t="s">
        <v>610</v>
      </c>
      <c r="B256" t="s">
        <v>611</v>
      </c>
      <c r="C256" t="str">
        <f>IFERROR(VLOOKUP(Table1[[#This Row],[Ticker]],[1]!Table1[[Symbol]:[Industry]],2,FALSE),"-")</f>
        <v>-</v>
      </c>
      <c r="D256" t="s">
        <v>450</v>
      </c>
      <c r="E256">
        <v>30129.635421679999</v>
      </c>
      <c r="F256">
        <v>1669.35</v>
      </c>
      <c r="G256">
        <v>130.99289469404999</v>
      </c>
      <c r="H256">
        <v>29.5566837984782</v>
      </c>
      <c r="I256">
        <v>105.618222447706</v>
      </c>
      <c r="J256">
        <v>17.5136257105532</v>
      </c>
      <c r="K256">
        <v>1217.76693001329</v>
      </c>
      <c r="L256">
        <v>930.33933474275796</v>
      </c>
      <c r="M256">
        <v>84.690097484526305</v>
      </c>
      <c r="N256">
        <v>1.6080025156554301</v>
      </c>
      <c r="O256">
        <v>6.38571899242221</v>
      </c>
      <c r="P256">
        <v>178.68948247078399</v>
      </c>
      <c r="Q256">
        <v>8.4491677259739995E-2</v>
      </c>
    </row>
    <row r="257" spans="1:17" x14ac:dyDescent="0.3">
      <c r="A257" t="s">
        <v>612</v>
      </c>
      <c r="B257" t="s">
        <v>613</v>
      </c>
      <c r="C257" t="str">
        <f>IFERROR(VLOOKUP(Table1[[#This Row],[Ticker]],[1]!Table1[[Symbol]:[Industry]],2,FALSE),"-")</f>
        <v>-</v>
      </c>
      <c r="D257" t="s">
        <v>62</v>
      </c>
      <c r="E257">
        <v>30039.18165459</v>
      </c>
      <c r="F257">
        <v>1785.2</v>
      </c>
      <c r="G257">
        <v>47.147451875618003</v>
      </c>
      <c r="H257">
        <v>-7.2368322638347999</v>
      </c>
      <c r="I257">
        <v>-16.9162720233846</v>
      </c>
      <c r="J257">
        <v>-3.73618007840876</v>
      </c>
      <c r="K257">
        <v>1814.98727585815</v>
      </c>
      <c r="L257">
        <v>1760.44277125541</v>
      </c>
      <c r="M257">
        <v>42.722772323088599</v>
      </c>
      <c r="N257">
        <v>0.93730943858544702</v>
      </c>
      <c r="O257">
        <v>22.899395025767401</v>
      </c>
      <c r="P257">
        <v>83.653104264183895</v>
      </c>
      <c r="Q257">
        <v>-0.105900614450316</v>
      </c>
    </row>
    <row r="258" spans="1:17" x14ac:dyDescent="0.3">
      <c r="A258" t="s">
        <v>614</v>
      </c>
      <c r="B258" t="s">
        <v>615</v>
      </c>
      <c r="C258" t="str">
        <f>IFERROR(VLOOKUP(Table1[[#This Row],[Ticker]],[1]!Table1[[Symbol]:[Industry]],2,FALSE),"-")</f>
        <v>-</v>
      </c>
      <c r="D258" t="s">
        <v>196</v>
      </c>
      <c r="E258">
        <v>29729.411809919999</v>
      </c>
      <c r="F258">
        <v>15608.2</v>
      </c>
      <c r="G258">
        <v>2.0347652380229801</v>
      </c>
      <c r="H258">
        <v>12.5633750058538</v>
      </c>
      <c r="I258">
        <v>-9.5278548459221604</v>
      </c>
      <c r="J258">
        <v>-3.5390051454328901</v>
      </c>
      <c r="K258">
        <v>15470.2590469568</v>
      </c>
      <c r="L258">
        <v>14664.8682471432</v>
      </c>
      <c r="M258">
        <v>34.293495347452598</v>
      </c>
      <c r="N258">
        <v>5.2532266033881996</v>
      </c>
      <c r="O258">
        <v>16.925718532566201</v>
      </c>
      <c r="P258">
        <v>33.5855289903757</v>
      </c>
      <c r="Q258">
        <v>7.4106748739759004E-2</v>
      </c>
    </row>
    <row r="259" spans="1:17" x14ac:dyDescent="0.3">
      <c r="A259" t="s">
        <v>616</v>
      </c>
      <c r="B259" t="s">
        <v>617</v>
      </c>
      <c r="C259" t="str">
        <f>IFERROR(VLOOKUP(Table1[[#This Row],[Ticker]],[1]!Table1[[Symbol]:[Industry]],2,FALSE),"-")</f>
        <v>-</v>
      </c>
      <c r="D259" t="s">
        <v>618</v>
      </c>
      <c r="E259">
        <v>29576.050730999999</v>
      </c>
      <c r="F259">
        <v>762.85</v>
      </c>
      <c r="G259">
        <v>50.306497519705601</v>
      </c>
      <c r="H259">
        <v>8.3873890648518703</v>
      </c>
      <c r="I259">
        <v>-3.9986137558513501</v>
      </c>
      <c r="J259">
        <v>-3.0094414971389298</v>
      </c>
      <c r="K259">
        <v>696.60907872437303</v>
      </c>
      <c r="L259">
        <v>638.32161669849404</v>
      </c>
      <c r="M259">
        <v>53.338253116267701</v>
      </c>
      <c r="N259">
        <v>1.47434865700941</v>
      </c>
      <c r="O259">
        <v>3.8998492495248001</v>
      </c>
      <c r="P259">
        <v>80.342789598108695</v>
      </c>
      <c r="Q259">
        <v>9.3116220997529996E-3</v>
      </c>
    </row>
    <row r="260" spans="1:17" x14ac:dyDescent="0.3">
      <c r="A260" t="s">
        <v>619</v>
      </c>
      <c r="B260" t="s">
        <v>620</v>
      </c>
      <c r="C260" t="str">
        <f>IFERROR(VLOOKUP(Table1[[#This Row],[Ticker]],[1]!Table1[[Symbol]:[Industry]],2,FALSE),"-")</f>
        <v>-</v>
      </c>
      <c r="D260" t="s">
        <v>621</v>
      </c>
      <c r="E260">
        <v>29431.966910939998</v>
      </c>
      <c r="F260">
        <v>308.10000000000002</v>
      </c>
      <c r="G260">
        <v>155.87036368662899</v>
      </c>
      <c r="H260">
        <v>-4.8451068271579398</v>
      </c>
      <c r="I260">
        <v>-9.6381803855587798</v>
      </c>
      <c r="J260">
        <v>-2.3740415531998802</v>
      </c>
      <c r="K260">
        <v>297.255514697504</v>
      </c>
      <c r="L260">
        <v>265.18315960050597</v>
      </c>
      <c r="M260">
        <v>53.722945943450497</v>
      </c>
      <c r="N260">
        <v>0.57727877581446496</v>
      </c>
      <c r="O260">
        <v>24.732229795520901</v>
      </c>
      <c r="P260">
        <v>189.567669172932</v>
      </c>
      <c r="Q260">
        <v>7.1494937209998999E-2</v>
      </c>
    </row>
    <row r="261" spans="1:17" x14ac:dyDescent="0.3">
      <c r="A261" t="s">
        <v>622</v>
      </c>
      <c r="B261" t="s">
        <v>623</v>
      </c>
      <c r="C261" t="str">
        <f>IFERROR(VLOOKUP(Table1[[#This Row],[Ticker]],[1]!Table1[[Symbol]:[Industry]],2,FALSE),"-")</f>
        <v>-</v>
      </c>
      <c r="D261" t="s">
        <v>62</v>
      </c>
      <c r="E261">
        <v>29355.579363425</v>
      </c>
      <c r="F261">
        <v>2316.35</v>
      </c>
      <c r="G261">
        <v>29.659997520339701</v>
      </c>
      <c r="H261">
        <v>-7.2408264667324103</v>
      </c>
      <c r="I261">
        <v>5.2685594390465296</v>
      </c>
      <c r="J261">
        <v>-3.3402164094062901</v>
      </c>
      <c r="K261">
        <v>2322.9763477261299</v>
      </c>
      <c r="L261">
        <v>2077.3619544979401</v>
      </c>
      <c r="M261">
        <v>40.168371943546298</v>
      </c>
      <c r="N261">
        <v>0.33216707536296602</v>
      </c>
      <c r="O261">
        <v>9.6552766205452603</v>
      </c>
      <c r="P261">
        <v>67.052502524159806</v>
      </c>
      <c r="Q261">
        <v>3.2374496376748003E-2</v>
      </c>
    </row>
    <row r="262" spans="1:17" x14ac:dyDescent="0.3">
      <c r="A262" t="s">
        <v>624</v>
      </c>
      <c r="B262" t="s">
        <v>625</v>
      </c>
      <c r="C262" t="str">
        <f>IFERROR(VLOOKUP(Table1[[#This Row],[Ticker]],[1]!Table1[[Symbol]:[Industry]],2,FALSE),"-")</f>
        <v>-</v>
      </c>
      <c r="D262" t="s">
        <v>379</v>
      </c>
      <c r="E262">
        <v>29242.88725</v>
      </c>
      <c r="F262">
        <v>398.15</v>
      </c>
      <c r="G262">
        <v>-22.814013309137501</v>
      </c>
      <c r="H262">
        <v>-5.9760228077092297</v>
      </c>
      <c r="I262">
        <v>-8.5464390482861905</v>
      </c>
      <c r="J262">
        <v>-2.9929781209273498</v>
      </c>
      <c r="K262">
        <v>413.925539954351</v>
      </c>
      <c r="L262">
        <v>422.13766501135598</v>
      </c>
      <c r="M262">
        <v>49.258008819831197</v>
      </c>
      <c r="N262">
        <v>0.99802510195622995</v>
      </c>
      <c r="O262">
        <v>22.566871781991701</v>
      </c>
      <c r="P262">
        <v>12.408243929983</v>
      </c>
      <c r="Q262">
        <v>-7.4394376489949995E-2</v>
      </c>
    </row>
    <row r="263" spans="1:17" hidden="1" x14ac:dyDescent="0.3">
      <c r="A263" t="s">
        <v>626</v>
      </c>
      <c r="B263" t="s">
        <v>627</v>
      </c>
      <c r="C263" t="str">
        <f>IFERROR(VLOOKUP(Table1[[#This Row],[Ticker]],[1]!Table1[[Symbol]:[Industry]],2,FALSE),"-")</f>
        <v>-</v>
      </c>
      <c r="D263" t="s">
        <v>457</v>
      </c>
      <c r="E263">
        <v>28831.14</v>
      </c>
      <c r="F263">
        <v>827.45</v>
      </c>
      <c r="G263">
        <v>128.63445589407999</v>
      </c>
      <c r="H263">
        <v>9.9537836028004403</v>
      </c>
      <c r="I263">
        <v>116.21886853946199</v>
      </c>
      <c r="J263">
        <v>-3.24666662868648</v>
      </c>
      <c r="K263">
        <v>684.32503259891701</v>
      </c>
      <c r="L263">
        <v>498.14578566444698</v>
      </c>
      <c r="M263">
        <v>62.917633206757699</v>
      </c>
      <c r="N263">
        <v>0.49575047743812101</v>
      </c>
      <c r="O263">
        <v>7.2753640703365701</v>
      </c>
      <c r="P263">
        <v>195.517857142857</v>
      </c>
      <c r="Q263">
        <v>7.5961284527419001E-2</v>
      </c>
    </row>
    <row r="264" spans="1:17" hidden="1" x14ac:dyDescent="0.3">
      <c r="A264" t="s">
        <v>628</v>
      </c>
      <c r="B264" t="s">
        <v>629</v>
      </c>
      <c r="C264" t="str">
        <f>IFERROR(VLOOKUP(Table1[[#This Row],[Ticker]],[1]!Table1[[Symbol]:[Industry]],2,FALSE),"-")</f>
        <v>-</v>
      </c>
      <c r="D264" t="s">
        <v>129</v>
      </c>
      <c r="E264">
        <v>28770.936884639999</v>
      </c>
      <c r="F264">
        <v>458.65</v>
      </c>
      <c r="G264">
        <v>115.48590221281</v>
      </c>
      <c r="H264">
        <v>-1.0582769411300801</v>
      </c>
      <c r="I264">
        <v>9.0118534489934898</v>
      </c>
      <c r="J264">
        <v>2.5437008985231402</v>
      </c>
      <c r="K264">
        <v>441.02485699418799</v>
      </c>
      <c r="L264">
        <v>386.29834619869001</v>
      </c>
      <c r="M264">
        <v>65.371936804206101</v>
      </c>
      <c r="N264">
        <v>1.7220449622369201</v>
      </c>
      <c r="O264">
        <v>25.880300883026202</v>
      </c>
      <c r="P264">
        <v>148.59078590785899</v>
      </c>
      <c r="Q264">
        <v>4.4777766549266997E-2</v>
      </c>
    </row>
    <row r="265" spans="1:17" x14ac:dyDescent="0.3">
      <c r="A265" t="s">
        <v>630</v>
      </c>
      <c r="B265" t="s">
        <v>631</v>
      </c>
      <c r="C265" t="str">
        <f>IFERROR(VLOOKUP(Table1[[#This Row],[Ticker]],[1]!Table1[[Symbol]:[Industry]],2,FALSE),"-")</f>
        <v>-</v>
      </c>
      <c r="D265" t="s">
        <v>46</v>
      </c>
      <c r="E265">
        <v>28760.400000000001</v>
      </c>
      <c r="F265">
        <v>158.11000000000001</v>
      </c>
      <c r="G265">
        <v>270.56122856020397</v>
      </c>
      <c r="H265">
        <v>5.0935259969912901</v>
      </c>
      <c r="I265">
        <v>90.607131501951798</v>
      </c>
      <c r="J265">
        <v>-1.3247065560911999</v>
      </c>
      <c r="K265">
        <v>144.244934613601</v>
      </c>
      <c r="L265">
        <v>111.273017930748</v>
      </c>
      <c r="M265">
        <v>57.610552225846597</v>
      </c>
      <c r="N265">
        <v>1.5978194014207401</v>
      </c>
      <c r="O265">
        <v>11.852507747770501</v>
      </c>
      <c r="P265">
        <v>313.90052356020902</v>
      </c>
      <c r="Q265">
        <v>0.10382739322361401</v>
      </c>
    </row>
    <row r="266" spans="1:17" x14ac:dyDescent="0.3">
      <c r="A266" t="s">
        <v>632</v>
      </c>
      <c r="B266" t="s">
        <v>633</v>
      </c>
      <c r="C266" t="str">
        <f>IFERROR(VLOOKUP(Table1[[#This Row],[Ticker]],[1]!Table1[[Symbol]:[Industry]],2,FALSE),"-")</f>
        <v>-</v>
      </c>
      <c r="D266" t="s">
        <v>373</v>
      </c>
      <c r="E266">
        <v>28611.708740419999</v>
      </c>
      <c r="F266">
        <v>6542.5</v>
      </c>
      <c r="G266">
        <v>24.0252410281058</v>
      </c>
      <c r="H266">
        <v>16.768134898466698</v>
      </c>
      <c r="I266">
        <v>4.4177540431515503</v>
      </c>
      <c r="J266">
        <v>1.6745538231188399</v>
      </c>
      <c r="K266">
        <v>5724.1492707033103</v>
      </c>
      <c r="L266">
        <v>5423.7398574775298</v>
      </c>
      <c r="M266">
        <v>67.575999831570897</v>
      </c>
      <c r="N266">
        <v>1.9382797311984299</v>
      </c>
      <c r="O266">
        <v>1.9487963316774799</v>
      </c>
      <c r="P266">
        <v>53.0409356725146</v>
      </c>
      <c r="Q266">
        <v>-3.9753567887914003E-2</v>
      </c>
    </row>
    <row r="267" spans="1:17" x14ac:dyDescent="0.3">
      <c r="A267" t="s">
        <v>634</v>
      </c>
      <c r="B267" t="s">
        <v>635</v>
      </c>
      <c r="C267" t="str">
        <f>IFERROR(VLOOKUP(Table1[[#This Row],[Ticker]],[1]!Table1[[Symbol]:[Industry]],2,FALSE),"-")</f>
        <v>-</v>
      </c>
      <c r="D267" t="s">
        <v>162</v>
      </c>
      <c r="E267">
        <v>28377.979105184899</v>
      </c>
      <c r="F267">
        <v>846.4</v>
      </c>
      <c r="G267">
        <v>48.706100006429899</v>
      </c>
      <c r="H267">
        <v>-2.5392246254202</v>
      </c>
      <c r="I267">
        <v>8.4889704992515203</v>
      </c>
      <c r="J267">
        <v>0.94277129030092799</v>
      </c>
      <c r="K267">
        <v>821.06264559953797</v>
      </c>
      <c r="L267">
        <v>746.80973523909495</v>
      </c>
      <c r="M267">
        <v>63.075574356413703</v>
      </c>
      <c r="N267">
        <v>1.2819504588911601</v>
      </c>
      <c r="O267">
        <v>16.965973534971599</v>
      </c>
      <c r="P267">
        <v>80.661686232657402</v>
      </c>
      <c r="Q267">
        <v>1.7009761153482999E-2</v>
      </c>
    </row>
    <row r="268" spans="1:17" x14ac:dyDescent="0.3">
      <c r="A268" t="s">
        <v>636</v>
      </c>
      <c r="B268" t="s">
        <v>637</v>
      </c>
      <c r="C268" t="str">
        <f>IFERROR(VLOOKUP(Table1[[#This Row],[Ticker]],[1]!Table1[[Symbol]:[Industry]],2,FALSE),"-")</f>
        <v>-</v>
      </c>
      <c r="D268" t="s">
        <v>196</v>
      </c>
      <c r="E268">
        <v>28368.38059185</v>
      </c>
      <c r="F268">
        <v>1340.8</v>
      </c>
      <c r="G268">
        <v>-14.5482824852833</v>
      </c>
      <c r="H268">
        <v>11.486645885235699</v>
      </c>
      <c r="I268">
        <v>-3.5616541072528398</v>
      </c>
      <c r="J268">
        <v>2.4296909669612501</v>
      </c>
      <c r="K268">
        <v>1209.6182215977501</v>
      </c>
      <c r="L268">
        <v>1169.86702991525</v>
      </c>
      <c r="M268">
        <v>83.453388267641003</v>
      </c>
      <c r="N268">
        <v>1.19221406983046</v>
      </c>
      <c r="O268">
        <v>4.1169451073985703</v>
      </c>
      <c r="P268">
        <v>33.672299486565898</v>
      </c>
      <c r="Q268">
        <v>3.3964127691787999E-2</v>
      </c>
    </row>
    <row r="269" spans="1:17" x14ac:dyDescent="0.3">
      <c r="A269" t="s">
        <v>638</v>
      </c>
      <c r="B269" t="s">
        <v>639</v>
      </c>
      <c r="C269" t="str">
        <f>IFERROR(VLOOKUP(Table1[[#This Row],[Ticker]],[1]!Table1[[Symbol]:[Industry]],2,FALSE),"-")</f>
        <v>-</v>
      </c>
      <c r="D269" t="s">
        <v>211</v>
      </c>
      <c r="E269">
        <v>28176.807936059999</v>
      </c>
      <c r="F269">
        <v>709.25</v>
      </c>
      <c r="G269">
        <v>-30.135566631327301</v>
      </c>
      <c r="H269">
        <v>0.27483799498066203</v>
      </c>
      <c r="I269">
        <v>-10.028860841779199</v>
      </c>
      <c r="J269">
        <v>-2.8143802332754801</v>
      </c>
      <c r="K269">
        <v>696.06362822854601</v>
      </c>
      <c r="L269">
        <v>706.46224493812997</v>
      </c>
      <c r="M269">
        <v>51.465491963579503</v>
      </c>
      <c r="N269">
        <v>0.98238254304628703</v>
      </c>
      <c r="O269">
        <v>21.290095170955201</v>
      </c>
      <c r="P269">
        <v>16.720151402945699</v>
      </c>
      <c r="Q269">
        <v>-2.4718398576902001E-2</v>
      </c>
    </row>
    <row r="270" spans="1:17" x14ac:dyDescent="0.3">
      <c r="A270" t="s">
        <v>640</v>
      </c>
      <c r="B270" t="s">
        <v>641</v>
      </c>
      <c r="C270" t="str">
        <f>IFERROR(VLOOKUP(Table1[[#This Row],[Ticker]],[1]!Table1[[Symbol]:[Industry]],2,FALSE),"-")</f>
        <v>-</v>
      </c>
      <c r="D270" t="s">
        <v>62</v>
      </c>
      <c r="E270">
        <v>27951.86221815</v>
      </c>
      <c r="F270">
        <v>1107.3</v>
      </c>
      <c r="G270">
        <v>21.8333624067267</v>
      </c>
      <c r="H270">
        <v>-19.5912943797187</v>
      </c>
      <c r="I270">
        <v>-6.7209330590879901</v>
      </c>
      <c r="J270">
        <v>-7.2530352994106497</v>
      </c>
      <c r="K270">
        <v>1212.6642433796101</v>
      </c>
      <c r="L270">
        <v>1134.76442636041</v>
      </c>
      <c r="M270">
        <v>24.7981902835329</v>
      </c>
      <c r="N270">
        <v>1.0326398112611901</v>
      </c>
      <c r="O270">
        <v>24.139799512327201</v>
      </c>
      <c r="P270">
        <v>60.1996527777777</v>
      </c>
      <c r="Q270">
        <v>-3.9107414233004997E-2</v>
      </c>
    </row>
    <row r="271" spans="1:17" x14ac:dyDescent="0.3">
      <c r="A271" t="s">
        <v>642</v>
      </c>
      <c r="B271" t="s">
        <v>643</v>
      </c>
      <c r="C271" t="str">
        <f>IFERROR(VLOOKUP(Table1[[#This Row],[Ticker]],[1]!Table1[[Symbol]:[Industry]],2,FALSE),"-")</f>
        <v>-</v>
      </c>
      <c r="D271" t="s">
        <v>162</v>
      </c>
      <c r="E271">
        <v>27948.037477990001</v>
      </c>
      <c r="F271">
        <v>1092.45</v>
      </c>
      <c r="G271">
        <v>-17.790780946176099</v>
      </c>
      <c r="H271">
        <v>-3.23673523046482</v>
      </c>
      <c r="I271">
        <v>-11.485844932685101</v>
      </c>
      <c r="J271">
        <v>-3.9933668688352499</v>
      </c>
      <c r="K271">
        <v>1087.828244365</v>
      </c>
      <c r="L271">
        <v>1054.08598884606</v>
      </c>
      <c r="M271">
        <v>47.815733480757999</v>
      </c>
      <c r="N271">
        <v>1.0496256811345599</v>
      </c>
      <c r="O271">
        <v>23.4839123071994</v>
      </c>
      <c r="P271">
        <v>17.0900321543408</v>
      </c>
      <c r="Q271">
        <v>2.0192947153774E-2</v>
      </c>
    </row>
    <row r="272" spans="1:17" x14ac:dyDescent="0.3">
      <c r="A272" t="s">
        <v>644</v>
      </c>
      <c r="B272" t="s">
        <v>645</v>
      </c>
      <c r="C272" t="str">
        <f>IFERROR(VLOOKUP(Table1[[#This Row],[Ticker]],[1]!Table1[[Symbol]:[Industry]],2,FALSE),"-")</f>
        <v>-</v>
      </c>
      <c r="D272" t="s">
        <v>269</v>
      </c>
      <c r="E272">
        <v>27697.379620780001</v>
      </c>
      <c r="F272">
        <v>438.75</v>
      </c>
      <c r="G272">
        <v>80.286938629143506</v>
      </c>
      <c r="H272">
        <v>-7.7828091803856303</v>
      </c>
      <c r="I272">
        <v>70.468582932165106</v>
      </c>
      <c r="J272">
        <v>-3.48100096816168</v>
      </c>
      <c r="K272">
        <v>443.71169221307503</v>
      </c>
      <c r="L272">
        <v>363.72532623415299</v>
      </c>
      <c r="M272">
        <v>51.197783986731203</v>
      </c>
      <c r="N272">
        <v>0.86267342426041205</v>
      </c>
      <c r="O272">
        <v>14.4615384615384</v>
      </c>
      <c r="P272">
        <v>115.81406787998</v>
      </c>
      <c r="Q272">
        <v>0.15401648518512501</v>
      </c>
    </row>
    <row r="273" spans="1:17" x14ac:dyDescent="0.3">
      <c r="A273" t="s">
        <v>646</v>
      </c>
      <c r="B273" t="s">
        <v>647</v>
      </c>
      <c r="C273" t="str">
        <f>IFERROR(VLOOKUP(Table1[[#This Row],[Ticker]],[1]!Table1[[Symbol]:[Industry]],2,FALSE),"-")</f>
        <v>-</v>
      </c>
      <c r="D273" t="s">
        <v>355</v>
      </c>
      <c r="E273">
        <v>27665.385266640002</v>
      </c>
      <c r="F273">
        <v>428.55</v>
      </c>
      <c r="G273">
        <v>20.998084088393298</v>
      </c>
      <c r="H273">
        <v>5.2742980718460304</v>
      </c>
      <c r="I273">
        <v>31.5286512976095</v>
      </c>
      <c r="J273">
        <v>-2.1240998774106998</v>
      </c>
      <c r="K273">
        <v>377.240368760769</v>
      </c>
      <c r="L273">
        <v>326.54289410133799</v>
      </c>
      <c r="M273">
        <v>70.484506073718094</v>
      </c>
      <c r="N273">
        <v>0.60535394116689401</v>
      </c>
      <c r="O273">
        <v>1.85509275463773</v>
      </c>
      <c r="P273">
        <v>64.038277511961695</v>
      </c>
      <c r="Q273">
        <v>-5.1900561752557001E-2</v>
      </c>
    </row>
    <row r="274" spans="1:17" x14ac:dyDescent="0.3">
      <c r="A274" t="s">
        <v>648</v>
      </c>
      <c r="B274" t="s">
        <v>649</v>
      </c>
      <c r="C274" t="str">
        <f>IFERROR(VLOOKUP(Table1[[#This Row],[Ticker]],[1]!Table1[[Symbol]:[Industry]],2,FALSE),"-")</f>
        <v>-</v>
      </c>
      <c r="D274" t="s">
        <v>196</v>
      </c>
      <c r="E274">
        <v>27299.478995379999</v>
      </c>
      <c r="F274">
        <v>12513.95</v>
      </c>
      <c r="G274">
        <v>187.73734185090601</v>
      </c>
      <c r="H274">
        <v>6.5301102378073104</v>
      </c>
      <c r="I274">
        <v>59.786192146724098</v>
      </c>
      <c r="J274">
        <v>0.87679849741438598</v>
      </c>
      <c r="K274">
        <v>10782.952588575899</v>
      </c>
      <c r="L274">
        <v>8322.9212931966304</v>
      </c>
      <c r="M274">
        <v>69.590638662300805</v>
      </c>
      <c r="N274">
        <v>0.58572414928591499</v>
      </c>
      <c r="O274">
        <v>1.12953943399165</v>
      </c>
      <c r="P274">
        <v>227.45057760882401</v>
      </c>
      <c r="Q274">
        <v>0.18513365277865099</v>
      </c>
    </row>
    <row r="275" spans="1:17" x14ac:dyDescent="0.3">
      <c r="A275" t="s">
        <v>650</v>
      </c>
      <c r="B275" t="s">
        <v>651</v>
      </c>
      <c r="C275" t="str">
        <f>IFERROR(VLOOKUP(Table1[[#This Row],[Ticker]],[1]!Table1[[Symbol]:[Industry]],2,FALSE),"-")</f>
        <v>-</v>
      </c>
      <c r="D275" t="s">
        <v>62</v>
      </c>
      <c r="E275">
        <v>27075.365837519999</v>
      </c>
      <c r="F275">
        <v>1724.75</v>
      </c>
      <c r="G275">
        <v>19.622503697416001</v>
      </c>
      <c r="H275">
        <v>-5.1387141659500597E-2</v>
      </c>
      <c r="I275">
        <v>-4.7599202633555304</v>
      </c>
      <c r="J275">
        <v>-5.1245645376980802</v>
      </c>
      <c r="K275">
        <v>1776.1049932855201</v>
      </c>
      <c r="L275">
        <v>1606.07401735233</v>
      </c>
      <c r="M275">
        <v>32.125273430814303</v>
      </c>
      <c r="N275">
        <v>0.66726732500993702</v>
      </c>
      <c r="O275">
        <v>12.4800695753007</v>
      </c>
      <c r="P275">
        <v>51.626373626373599</v>
      </c>
      <c r="Q275">
        <v>5.3174640543427999E-2</v>
      </c>
    </row>
    <row r="276" spans="1:17" x14ac:dyDescent="0.3">
      <c r="A276" t="s">
        <v>652</v>
      </c>
      <c r="B276" t="s">
        <v>653</v>
      </c>
      <c r="C276" t="str">
        <f>IFERROR(VLOOKUP(Table1[[#This Row],[Ticker]],[1]!Table1[[Symbol]:[Industry]],2,FALSE),"-")</f>
        <v>-</v>
      </c>
      <c r="D276" t="s">
        <v>654</v>
      </c>
      <c r="E276">
        <v>27065.015013125001</v>
      </c>
      <c r="F276">
        <v>678.15</v>
      </c>
      <c r="G276">
        <v>302.18832880091497</v>
      </c>
      <c r="H276">
        <v>17.4136647877096</v>
      </c>
      <c r="I276">
        <v>100.402035624802</v>
      </c>
      <c r="J276">
        <v>-6.7744254196031601</v>
      </c>
      <c r="K276">
        <v>554.75636459237796</v>
      </c>
      <c r="L276">
        <v>400.743423757946</v>
      </c>
      <c r="M276">
        <v>51.024273488595298</v>
      </c>
      <c r="N276">
        <v>1.01088282166181</v>
      </c>
      <c r="O276">
        <v>7.3287620732876304</v>
      </c>
      <c r="P276">
        <v>356.82047827551298</v>
      </c>
      <c r="Q276">
        <v>0.244712711879259</v>
      </c>
    </row>
    <row r="277" spans="1:17" x14ac:dyDescent="0.3">
      <c r="A277" t="s">
        <v>655</v>
      </c>
      <c r="B277" t="s">
        <v>656</v>
      </c>
      <c r="C277" t="str">
        <f>IFERROR(VLOOKUP(Table1[[#This Row],[Ticker]],[1]!Table1[[Symbol]:[Industry]],2,FALSE),"-")</f>
        <v>-</v>
      </c>
      <c r="D277" t="s">
        <v>602</v>
      </c>
      <c r="E277">
        <v>26899.652854705</v>
      </c>
      <c r="F277">
        <v>1078.9000000000001</v>
      </c>
      <c r="G277">
        <v>-43.993699167010703</v>
      </c>
      <c r="H277">
        <v>4.8841515939757798</v>
      </c>
      <c r="I277">
        <v>-27.160499995342601</v>
      </c>
      <c r="J277">
        <v>-8.9962878857652999</v>
      </c>
      <c r="K277">
        <v>1052.4188425428999</v>
      </c>
      <c r="L277">
        <v>1099.97816433107</v>
      </c>
      <c r="M277">
        <v>47.7352184869602</v>
      </c>
      <c r="N277">
        <v>0.77387668816731603</v>
      </c>
      <c r="O277">
        <v>37.908981369913803</v>
      </c>
      <c r="P277">
        <v>21.7651374075955</v>
      </c>
      <c r="Q277">
        <v>2.9222726898900001E-4</v>
      </c>
    </row>
    <row r="278" spans="1:17" x14ac:dyDescent="0.3">
      <c r="A278" t="s">
        <v>657</v>
      </c>
      <c r="B278" t="s">
        <v>658</v>
      </c>
      <c r="C278" t="str">
        <f>IFERROR(VLOOKUP(Table1[[#This Row],[Ticker]],[1]!Table1[[Symbol]:[Industry]],2,FALSE),"-")</f>
        <v>-</v>
      </c>
      <c r="D278" t="s">
        <v>659</v>
      </c>
      <c r="E278">
        <v>26253.778490879999</v>
      </c>
      <c r="F278">
        <v>409.35</v>
      </c>
      <c r="G278">
        <v>-78.858115962927201</v>
      </c>
      <c r="H278">
        <v>15.1800722779679</v>
      </c>
      <c r="I278">
        <v>-46.530275577984</v>
      </c>
      <c r="J278">
        <v>-3.6571643656272399</v>
      </c>
      <c r="K278">
        <v>390.14594177916598</v>
      </c>
      <c r="L278">
        <v>530.61828436934104</v>
      </c>
      <c r="M278">
        <v>62.516140445030302</v>
      </c>
      <c r="N278">
        <v>1.4828309356193801</v>
      </c>
      <c r="O278">
        <v>143.87443508000399</v>
      </c>
      <c r="P278">
        <v>32.048387096774199</v>
      </c>
      <c r="Q278">
        <v>-0.101804992629909</v>
      </c>
    </row>
    <row r="279" spans="1:17" x14ac:dyDescent="0.3">
      <c r="A279" t="s">
        <v>660</v>
      </c>
      <c r="B279" t="s">
        <v>661</v>
      </c>
      <c r="C279" t="str">
        <f>IFERROR(VLOOKUP(Table1[[#This Row],[Ticker]],[1]!Table1[[Symbol]:[Industry]],2,FALSE),"-")</f>
        <v>-</v>
      </c>
      <c r="D279" t="s">
        <v>216</v>
      </c>
      <c r="E279">
        <v>25760.90096119</v>
      </c>
      <c r="F279">
        <v>4014.75</v>
      </c>
      <c r="G279">
        <v>136.24522220869801</v>
      </c>
      <c r="H279">
        <v>17.218840754532501</v>
      </c>
      <c r="I279">
        <v>41.1481270206028</v>
      </c>
      <c r="J279">
        <v>1.0506029861430399</v>
      </c>
      <c r="K279">
        <v>3267.6354314103201</v>
      </c>
      <c r="L279">
        <v>2652.4630186110498</v>
      </c>
      <c r="M279">
        <v>75.321261598637605</v>
      </c>
      <c r="N279">
        <v>1.0551077570190499</v>
      </c>
      <c r="O279">
        <v>2.0736035867737699</v>
      </c>
      <c r="P279">
        <v>174.775853808774</v>
      </c>
    </row>
    <row r="280" spans="1:17" x14ac:dyDescent="0.3">
      <c r="A280" t="s">
        <v>662</v>
      </c>
      <c r="B280" t="s">
        <v>663</v>
      </c>
      <c r="C280" t="str">
        <f>IFERROR(VLOOKUP(Table1[[#This Row],[Ticker]],[1]!Table1[[Symbol]:[Industry]],2,FALSE),"-")</f>
        <v>-</v>
      </c>
      <c r="D280" t="s">
        <v>376</v>
      </c>
      <c r="E280">
        <v>25733.927339999998</v>
      </c>
      <c r="F280">
        <v>3594.75</v>
      </c>
      <c r="G280">
        <v>25.9243412836076</v>
      </c>
      <c r="H280">
        <v>6.6145229541030099</v>
      </c>
      <c r="I280">
        <v>-6.2055524569960099</v>
      </c>
      <c r="J280">
        <v>4.6110165308676798</v>
      </c>
      <c r="K280">
        <v>3300.5436355584502</v>
      </c>
      <c r="L280">
        <v>3046.3563137598298</v>
      </c>
      <c r="M280">
        <v>79.800331744851405</v>
      </c>
      <c r="N280">
        <v>1.2498420702767301</v>
      </c>
      <c r="O280">
        <v>9.5709020098755104</v>
      </c>
      <c r="P280">
        <v>58.915585420304502</v>
      </c>
      <c r="Q280">
        <v>0.10925219983203401</v>
      </c>
    </row>
    <row r="281" spans="1:17" x14ac:dyDescent="0.3">
      <c r="A281" t="s">
        <v>664</v>
      </c>
      <c r="B281" t="s">
        <v>665</v>
      </c>
      <c r="C281" t="str">
        <f>IFERROR(VLOOKUP(Table1[[#This Row],[Ticker]],[1]!Table1[[Symbol]:[Industry]],2,FALSE),"-")</f>
        <v>-</v>
      </c>
      <c r="D281" t="s">
        <v>46</v>
      </c>
      <c r="E281">
        <v>25572.622970600001</v>
      </c>
      <c r="F281">
        <v>270.39999999999998</v>
      </c>
      <c r="G281">
        <v>197.49469377056801</v>
      </c>
      <c r="H281">
        <v>-5.5637923701691001</v>
      </c>
      <c r="I281">
        <v>46.622576531254303</v>
      </c>
      <c r="J281">
        <v>-2.5195489204602</v>
      </c>
      <c r="K281">
        <v>256.03294296826499</v>
      </c>
      <c r="L281">
        <v>204.741378810741</v>
      </c>
      <c r="M281">
        <v>53.816437070730203</v>
      </c>
      <c r="N281">
        <v>0.87144700011735099</v>
      </c>
      <c r="O281">
        <v>11.4829881656804</v>
      </c>
      <c r="P281">
        <v>242.27848101265801</v>
      </c>
      <c r="Q281">
        <v>0.171022678637475</v>
      </c>
    </row>
    <row r="282" spans="1:17" x14ac:dyDescent="0.3">
      <c r="A282" t="s">
        <v>666</v>
      </c>
      <c r="B282" t="s">
        <v>667</v>
      </c>
      <c r="C282" t="str">
        <f>IFERROR(VLOOKUP(Table1[[#This Row],[Ticker]],[1]!Table1[[Symbol]:[Industry]],2,FALSE),"-")</f>
        <v>-</v>
      </c>
      <c r="D282" t="s">
        <v>196</v>
      </c>
      <c r="E282">
        <v>25399.4839536</v>
      </c>
      <c r="F282">
        <v>2122.5</v>
      </c>
      <c r="G282">
        <v>71.445445096971298</v>
      </c>
      <c r="H282">
        <v>4.0769693190396197</v>
      </c>
      <c r="I282">
        <v>36.064249519955197</v>
      </c>
      <c r="J282">
        <v>2.3908236676550501</v>
      </c>
      <c r="K282">
        <v>1978.32515754724</v>
      </c>
      <c r="L282">
        <v>1702.7260733887199</v>
      </c>
      <c r="M282">
        <v>67.767168442554805</v>
      </c>
      <c r="N282">
        <v>0.85490389658183497</v>
      </c>
      <c r="O282">
        <v>14.409893992932799</v>
      </c>
      <c r="P282">
        <v>112.080335731414</v>
      </c>
      <c r="Q282">
        <v>0.23061007008123099</v>
      </c>
    </row>
    <row r="283" spans="1:17" x14ac:dyDescent="0.3">
      <c r="A283" t="s">
        <v>668</v>
      </c>
      <c r="B283" t="s">
        <v>669</v>
      </c>
      <c r="C283" t="str">
        <f>IFERROR(VLOOKUP(Table1[[#This Row],[Ticker]],[1]!Table1[[Symbol]:[Industry]],2,FALSE),"-")</f>
        <v>-</v>
      </c>
      <c r="D283" t="s">
        <v>670</v>
      </c>
      <c r="E283">
        <v>25294.806096</v>
      </c>
      <c r="F283">
        <v>2270.9</v>
      </c>
      <c r="G283">
        <v>157.60612983385801</v>
      </c>
      <c r="H283">
        <v>-1.1196947682323399</v>
      </c>
      <c r="I283">
        <v>74.650316189919707</v>
      </c>
      <c r="J283">
        <v>-3.49854354936955</v>
      </c>
      <c r="K283">
        <v>2044.33086345796</v>
      </c>
      <c r="L283">
        <v>1582.11272035918</v>
      </c>
      <c r="M283">
        <v>58.9727159760726</v>
      </c>
      <c r="N283">
        <v>0.75320926609706795</v>
      </c>
      <c r="O283">
        <v>5.5352503412743701</v>
      </c>
      <c r="P283">
        <v>187.45569620253099</v>
      </c>
      <c r="Q283">
        <v>0.15076537534321499</v>
      </c>
    </row>
    <row r="284" spans="1:17" x14ac:dyDescent="0.3">
      <c r="A284" t="s">
        <v>671</v>
      </c>
      <c r="B284" t="s">
        <v>672</v>
      </c>
      <c r="C284" t="str">
        <f>IFERROR(VLOOKUP(Table1[[#This Row],[Ticker]],[1]!Table1[[Symbol]:[Industry]],2,FALSE),"-")</f>
        <v>-</v>
      </c>
      <c r="D284" t="s">
        <v>533</v>
      </c>
      <c r="E284">
        <v>25201.280513199999</v>
      </c>
      <c r="F284">
        <v>694.55</v>
      </c>
      <c r="G284">
        <v>8.9947962002041706</v>
      </c>
      <c r="H284">
        <v>7.8331183068875996</v>
      </c>
      <c r="I284">
        <v>-1.61514115224043</v>
      </c>
      <c r="J284">
        <v>-1.0233076096618099</v>
      </c>
      <c r="K284">
        <v>669.36013703451101</v>
      </c>
      <c r="L284">
        <v>630.38554445422403</v>
      </c>
      <c r="M284">
        <v>62.1028337749988</v>
      </c>
      <c r="N284">
        <v>0.92216134022051999</v>
      </c>
      <c r="O284">
        <v>10.755165214887301</v>
      </c>
      <c r="P284">
        <v>58.573059360730497</v>
      </c>
      <c r="Q284">
        <v>-6.3418271555443995E-2</v>
      </c>
    </row>
    <row r="285" spans="1:17" x14ac:dyDescent="0.3">
      <c r="A285" t="s">
        <v>673</v>
      </c>
      <c r="B285" t="s">
        <v>674</v>
      </c>
      <c r="C285" t="str">
        <f>IFERROR(VLOOKUP(Table1[[#This Row],[Ticker]],[1]!Table1[[Symbol]:[Industry]],2,FALSE),"-")</f>
        <v>-</v>
      </c>
      <c r="D285" t="s">
        <v>500</v>
      </c>
      <c r="E285">
        <v>25108.052268650001</v>
      </c>
      <c r="F285">
        <v>1607.75</v>
      </c>
      <c r="G285">
        <v>73.393697845950797</v>
      </c>
      <c r="H285">
        <v>20.792140461408501</v>
      </c>
      <c r="I285">
        <v>39.782974605880199</v>
      </c>
      <c r="J285">
        <v>2.3292360476860301</v>
      </c>
      <c r="K285">
        <v>1327.5925004189401</v>
      </c>
      <c r="L285">
        <v>1086.70559225137</v>
      </c>
      <c r="M285">
        <v>77.087722002430795</v>
      </c>
      <c r="N285">
        <v>0.37461850757626802</v>
      </c>
      <c r="O285">
        <v>5.7378323744363202</v>
      </c>
      <c r="P285">
        <v>105.98975016015299</v>
      </c>
      <c r="Q285">
        <v>0.12522875850401899</v>
      </c>
    </row>
    <row r="286" spans="1:17" x14ac:dyDescent="0.3">
      <c r="A286" t="s">
        <v>675</v>
      </c>
      <c r="B286" t="s">
        <v>676</v>
      </c>
      <c r="C286" t="str">
        <f>IFERROR(VLOOKUP(Table1[[#This Row],[Ticker]],[1]!Table1[[Symbol]:[Industry]],2,FALSE),"-")</f>
        <v>-</v>
      </c>
      <c r="D286" t="s">
        <v>607</v>
      </c>
      <c r="E286">
        <v>24589.889849520001</v>
      </c>
      <c r="F286">
        <v>772.25</v>
      </c>
      <c r="G286">
        <v>-3.5248236491828302</v>
      </c>
      <c r="H286">
        <v>0.297725565509528</v>
      </c>
      <c r="I286">
        <v>-4.24286839179703</v>
      </c>
      <c r="J286">
        <v>2.2064825158409098</v>
      </c>
      <c r="K286">
        <v>733.32976275146098</v>
      </c>
      <c r="L286">
        <v>707.41466121978704</v>
      </c>
      <c r="M286">
        <v>76.022205061595002</v>
      </c>
      <c r="N286">
        <v>0.749390295657691</v>
      </c>
      <c r="O286">
        <v>12.198122369698901</v>
      </c>
      <c r="P286">
        <v>30.139871924502799</v>
      </c>
      <c r="Q286">
        <v>-3.5654190732292E-2</v>
      </c>
    </row>
    <row r="287" spans="1:17" x14ac:dyDescent="0.3">
      <c r="A287" t="s">
        <v>677</v>
      </c>
      <c r="B287" t="s">
        <v>678</v>
      </c>
      <c r="C287" t="str">
        <f>IFERROR(VLOOKUP(Table1[[#This Row],[Ticker]],[1]!Table1[[Symbol]:[Industry]],2,FALSE),"-")</f>
        <v>-</v>
      </c>
      <c r="D287" t="s">
        <v>179</v>
      </c>
      <c r="E287">
        <v>24436.30593264</v>
      </c>
      <c r="F287">
        <v>7429.7</v>
      </c>
      <c r="G287">
        <v>17.888305994306599</v>
      </c>
      <c r="H287">
        <v>4.9416125557016297</v>
      </c>
      <c r="I287">
        <v>10.4760136143118</v>
      </c>
      <c r="J287">
        <v>-5.8795147069331497</v>
      </c>
      <c r="K287">
        <v>7141.0517749760602</v>
      </c>
      <c r="L287">
        <v>6511.7412590163804</v>
      </c>
      <c r="M287">
        <v>49.6621591558131</v>
      </c>
      <c r="N287">
        <v>0.72315569143476099</v>
      </c>
      <c r="O287">
        <v>7.6624897371360996</v>
      </c>
      <c r="P287">
        <v>52.436935134746903</v>
      </c>
      <c r="Q287">
        <v>-1.4612916938372999E-2</v>
      </c>
    </row>
    <row r="288" spans="1:17" x14ac:dyDescent="0.3">
      <c r="A288" t="s">
        <v>679</v>
      </c>
      <c r="B288" t="s">
        <v>680</v>
      </c>
      <c r="C288" t="str">
        <f>IFERROR(VLOOKUP(Table1[[#This Row],[Ticker]],[1]!Table1[[Symbol]:[Industry]],2,FALSE),"-")</f>
        <v>-</v>
      </c>
      <c r="D288" t="s">
        <v>382</v>
      </c>
      <c r="E288">
        <v>24377.2701168399</v>
      </c>
      <c r="F288">
        <v>1287.75</v>
      </c>
      <c r="G288">
        <v>18.244750309642502</v>
      </c>
      <c r="H288">
        <v>12.511407261183299</v>
      </c>
      <c r="I288">
        <v>16.254438894201499</v>
      </c>
      <c r="J288">
        <v>-0.78652357056865396</v>
      </c>
      <c r="K288">
        <v>1171.8994635638701</v>
      </c>
      <c r="L288">
        <v>1069.0141154478699</v>
      </c>
      <c r="M288">
        <v>81.070598687801905</v>
      </c>
      <c r="N288">
        <v>1.41580352680502</v>
      </c>
      <c r="O288">
        <v>3.28091632692681</v>
      </c>
      <c r="P288">
        <v>48.950320976230401</v>
      </c>
      <c r="Q288">
        <v>6.5820785933782003E-2</v>
      </c>
    </row>
    <row r="289" spans="1:17" x14ac:dyDescent="0.3">
      <c r="A289" t="s">
        <v>681</v>
      </c>
      <c r="B289" t="s">
        <v>682</v>
      </c>
      <c r="C289" t="str">
        <f>IFERROR(VLOOKUP(Table1[[#This Row],[Ticker]],[1]!Table1[[Symbol]:[Industry]],2,FALSE),"-")</f>
        <v>-</v>
      </c>
      <c r="D289" t="s">
        <v>272</v>
      </c>
      <c r="E289">
        <v>24320.811887625001</v>
      </c>
      <c r="F289">
        <v>1800</v>
      </c>
      <c r="G289">
        <v>21.943857913726099</v>
      </c>
      <c r="H289">
        <v>6.3422409585809003</v>
      </c>
      <c r="I289">
        <v>0.12340875047767</v>
      </c>
      <c r="J289">
        <v>-8.39904042915256E-2</v>
      </c>
      <c r="K289">
        <v>1705.39202402673</v>
      </c>
      <c r="L289">
        <v>1571.2072806331601</v>
      </c>
      <c r="M289">
        <v>71.304005474612893</v>
      </c>
      <c r="N289">
        <v>1.1963681703151099</v>
      </c>
      <c r="O289">
        <v>4.7277777777777699</v>
      </c>
      <c r="P289">
        <v>57.721796276013102</v>
      </c>
      <c r="Q289">
        <v>9.6840738977758994E-2</v>
      </c>
    </row>
    <row r="290" spans="1:17" x14ac:dyDescent="0.3">
      <c r="A290" t="s">
        <v>683</v>
      </c>
      <c r="B290" t="s">
        <v>684</v>
      </c>
      <c r="C290" t="str">
        <f>IFERROR(VLOOKUP(Table1[[#This Row],[Ticker]],[1]!Table1[[Symbol]:[Industry]],2,FALSE),"-")</f>
        <v>-</v>
      </c>
      <c r="D290" t="s">
        <v>281</v>
      </c>
      <c r="E290">
        <v>24151.616879025001</v>
      </c>
      <c r="F290">
        <v>1196</v>
      </c>
      <c r="G290">
        <v>-9.3669081353401396</v>
      </c>
      <c r="H290">
        <v>-9.4330209401207501</v>
      </c>
      <c r="I290">
        <v>-10.3803013124254</v>
      </c>
      <c r="J290">
        <v>-5.36848473314509</v>
      </c>
      <c r="K290">
        <v>1238.27542528187</v>
      </c>
      <c r="L290">
        <v>1186.0609983808799</v>
      </c>
      <c r="M290">
        <v>34.553068207573901</v>
      </c>
      <c r="N290">
        <v>1.14063110919571</v>
      </c>
      <c r="O290">
        <v>20.811036789297599</v>
      </c>
      <c r="P290">
        <v>22.868296692007402</v>
      </c>
      <c r="Q290">
        <v>0.102883710174288</v>
      </c>
    </row>
    <row r="291" spans="1:17" x14ac:dyDescent="0.3">
      <c r="A291" t="s">
        <v>685</v>
      </c>
      <c r="B291" t="s">
        <v>686</v>
      </c>
      <c r="C291" t="str">
        <f>IFERROR(VLOOKUP(Table1[[#This Row],[Ticker]],[1]!Table1[[Symbol]:[Industry]],2,FALSE),"-")</f>
        <v>-</v>
      </c>
      <c r="D291" t="s">
        <v>621</v>
      </c>
      <c r="E291">
        <v>24122.544033599999</v>
      </c>
      <c r="F291">
        <v>1394.3</v>
      </c>
      <c r="G291">
        <v>65.589622180548005</v>
      </c>
      <c r="H291">
        <v>17.4271486611973</v>
      </c>
      <c r="I291">
        <v>51.668890353077302</v>
      </c>
      <c r="J291">
        <v>0.66390235311951595</v>
      </c>
      <c r="K291">
        <v>1176.1028611449899</v>
      </c>
      <c r="L291">
        <v>931.18283566612899</v>
      </c>
      <c r="M291">
        <v>71.883313605258806</v>
      </c>
      <c r="N291">
        <v>0.84615612060012602</v>
      </c>
      <c r="O291">
        <v>6.1464534174854704</v>
      </c>
      <c r="P291">
        <v>114.095969289827</v>
      </c>
      <c r="Q291">
        <v>0.17562861319965301</v>
      </c>
    </row>
    <row r="292" spans="1:17" x14ac:dyDescent="0.3">
      <c r="A292" t="s">
        <v>687</v>
      </c>
      <c r="B292" t="s">
        <v>688</v>
      </c>
      <c r="C292" t="str">
        <f>IFERROR(VLOOKUP(Table1[[#This Row],[Ticker]],[1]!Table1[[Symbol]:[Industry]],2,FALSE),"-")</f>
        <v>-</v>
      </c>
      <c r="D292" t="s">
        <v>284</v>
      </c>
      <c r="E292">
        <v>23996.431258199998</v>
      </c>
      <c r="F292">
        <v>483</v>
      </c>
      <c r="G292">
        <v>-16.474484016417701</v>
      </c>
      <c r="H292">
        <v>3.3389474377519002</v>
      </c>
      <c r="I292">
        <v>8.6190535821886094</v>
      </c>
      <c r="J292">
        <v>-1.9660936547496599</v>
      </c>
      <c r="K292">
        <v>445.44188751685101</v>
      </c>
      <c r="L292">
        <v>414.860658124434</v>
      </c>
      <c r="M292">
        <v>49.625492730799699</v>
      </c>
      <c r="N292">
        <v>1.01938844623971</v>
      </c>
      <c r="O292">
        <v>5.7453416149068204</v>
      </c>
      <c r="P292">
        <v>43.707229991074001</v>
      </c>
      <c r="Q292">
        <v>-1.2851850172936E-2</v>
      </c>
    </row>
    <row r="293" spans="1:17" hidden="1" x14ac:dyDescent="0.3">
      <c r="A293" t="s">
        <v>689</v>
      </c>
      <c r="B293" t="s">
        <v>690</v>
      </c>
      <c r="C293" t="str">
        <f>IFERROR(VLOOKUP(Table1[[#This Row],[Ticker]],[1]!Table1[[Symbol]:[Industry]],2,FALSE),"-")</f>
        <v>-</v>
      </c>
      <c r="D293" t="s">
        <v>119</v>
      </c>
      <c r="E293">
        <v>23629.136269439899</v>
      </c>
      <c r="F293">
        <v>1045.25</v>
      </c>
      <c r="G293">
        <v>-18.570437574351899</v>
      </c>
      <c r="H293">
        <v>1.8810968834080199</v>
      </c>
      <c r="I293">
        <v>-15.029317380419</v>
      </c>
      <c r="J293">
        <v>-4.5349900631659796</v>
      </c>
      <c r="K293">
        <v>1055.7776584834401</v>
      </c>
      <c r="L293">
        <v>1064.3101140005199</v>
      </c>
      <c r="M293">
        <v>44.244936157355397</v>
      </c>
      <c r="N293">
        <v>0.238153529927913</v>
      </c>
      <c r="O293">
        <v>17.957426453001599</v>
      </c>
      <c r="P293">
        <v>14.705075445816099</v>
      </c>
      <c r="Q293">
        <v>-1.5840727387396999E-2</v>
      </c>
    </row>
    <row r="294" spans="1:17" x14ac:dyDescent="0.3">
      <c r="A294" t="s">
        <v>691</v>
      </c>
      <c r="B294" t="s">
        <v>692</v>
      </c>
      <c r="C294" t="str">
        <f>IFERROR(VLOOKUP(Table1[[#This Row],[Ticker]],[1]!Table1[[Symbol]:[Industry]],2,FALSE),"-")</f>
        <v>-</v>
      </c>
      <c r="D294" t="s">
        <v>230</v>
      </c>
      <c r="E294">
        <v>23519.03894328</v>
      </c>
      <c r="F294">
        <v>724.95</v>
      </c>
      <c r="G294">
        <v>4.1443124743192801</v>
      </c>
      <c r="H294">
        <v>10.1455138479</v>
      </c>
      <c r="I294">
        <v>23.6660826354737</v>
      </c>
      <c r="J294">
        <v>4.9211064409369101</v>
      </c>
      <c r="K294">
        <v>650.77505690519104</v>
      </c>
      <c r="L294">
        <v>593.02446379924197</v>
      </c>
      <c r="M294">
        <v>69.873330781539394</v>
      </c>
      <c r="N294">
        <v>1.81247041778405</v>
      </c>
      <c r="O294">
        <v>10.207600524174</v>
      </c>
      <c r="P294">
        <v>56.576673866090701</v>
      </c>
      <c r="Q294">
        <v>0.113017796215804</v>
      </c>
    </row>
    <row r="295" spans="1:17" x14ac:dyDescent="0.3">
      <c r="A295" t="s">
        <v>693</v>
      </c>
      <c r="B295" t="s">
        <v>694</v>
      </c>
      <c r="C295" t="str">
        <f>IFERROR(VLOOKUP(Table1[[#This Row],[Ticker]],[1]!Table1[[Symbol]:[Industry]],2,FALSE),"-")</f>
        <v>-</v>
      </c>
      <c r="D295" t="s">
        <v>355</v>
      </c>
      <c r="E295">
        <v>23416.099303949999</v>
      </c>
      <c r="F295">
        <v>1837.05</v>
      </c>
      <c r="G295">
        <v>-0.79524575003653197</v>
      </c>
      <c r="H295">
        <v>16.501917178520198</v>
      </c>
      <c r="I295">
        <v>23.468437782311199</v>
      </c>
      <c r="J295">
        <v>-0.64781941963304401</v>
      </c>
      <c r="K295">
        <v>1577.4192390272001</v>
      </c>
      <c r="L295">
        <v>1472.89704325671</v>
      </c>
      <c r="M295">
        <v>77.307861358715101</v>
      </c>
      <c r="N295">
        <v>1.2642250920184701</v>
      </c>
      <c r="O295">
        <v>2.81973816717018</v>
      </c>
      <c r="P295">
        <v>54.881544557794399</v>
      </c>
      <c r="Q295">
        <v>-9.5915588459568005E-2</v>
      </c>
    </row>
    <row r="296" spans="1:17" x14ac:dyDescent="0.3">
      <c r="A296" t="s">
        <v>695</v>
      </c>
      <c r="B296" t="s">
        <v>696</v>
      </c>
      <c r="C296" t="str">
        <f>IFERROR(VLOOKUP(Table1[[#This Row],[Ticker]],[1]!Table1[[Symbol]:[Industry]],2,FALSE),"-")</f>
        <v>-</v>
      </c>
      <c r="D296" t="s">
        <v>49</v>
      </c>
      <c r="E296">
        <v>23224.328010000001</v>
      </c>
      <c r="F296">
        <v>804.9</v>
      </c>
      <c r="G296">
        <v>-5.69073162779085</v>
      </c>
      <c r="H296">
        <v>8.1817761133397902</v>
      </c>
      <c r="I296">
        <v>4.2836782275915599</v>
      </c>
      <c r="J296">
        <v>-2.6085988565163198</v>
      </c>
      <c r="K296">
        <v>759.82454379161595</v>
      </c>
      <c r="L296">
        <v>720.47014752555503</v>
      </c>
      <c r="M296">
        <v>50.346671459686497</v>
      </c>
      <c r="N296">
        <v>0.49678910685243799</v>
      </c>
      <c r="O296">
        <v>8.9017269225990692</v>
      </c>
      <c r="P296">
        <v>34.138821764852899</v>
      </c>
    </row>
    <row r="297" spans="1:17" x14ac:dyDescent="0.3">
      <c r="A297" t="s">
        <v>697</v>
      </c>
      <c r="B297" t="s">
        <v>698</v>
      </c>
      <c r="C297" t="str">
        <f>IFERROR(VLOOKUP(Table1[[#This Row],[Ticker]],[1]!Table1[[Symbol]:[Industry]],2,FALSE),"-")</f>
        <v>-</v>
      </c>
      <c r="D297" t="s">
        <v>62</v>
      </c>
      <c r="E297">
        <v>23042.296827179998</v>
      </c>
      <c r="F297">
        <v>427.45</v>
      </c>
      <c r="G297">
        <v>-9.6043140175558399</v>
      </c>
      <c r="H297">
        <v>-7.1978572698381402</v>
      </c>
      <c r="I297">
        <v>-13.158528631199699</v>
      </c>
      <c r="J297">
        <v>-2.7821583675139601</v>
      </c>
      <c r="K297">
        <v>431.365007076832</v>
      </c>
      <c r="L297">
        <v>411.39309493810202</v>
      </c>
      <c r="M297">
        <v>41.137708985858197</v>
      </c>
      <c r="N297">
        <v>0.50081807438600801</v>
      </c>
      <c r="O297">
        <v>10.188326120014001</v>
      </c>
      <c r="P297">
        <v>30.260551577022699</v>
      </c>
      <c r="Q297">
        <v>-0.112727527805533</v>
      </c>
    </row>
    <row r="298" spans="1:17" x14ac:dyDescent="0.3">
      <c r="A298" t="s">
        <v>699</v>
      </c>
      <c r="B298" t="s">
        <v>700</v>
      </c>
      <c r="C298" t="str">
        <f>IFERROR(VLOOKUP(Table1[[#This Row],[Ticker]],[1]!Table1[[Symbol]:[Industry]],2,FALSE),"-")</f>
        <v>-</v>
      </c>
      <c r="D298" t="s">
        <v>607</v>
      </c>
      <c r="E298">
        <v>23035.038309359999</v>
      </c>
      <c r="F298">
        <v>2598.4499999999998</v>
      </c>
      <c r="G298">
        <v>27.1532566733168</v>
      </c>
      <c r="H298">
        <v>-7.2662787361833097</v>
      </c>
      <c r="I298">
        <v>-32.297870811751203</v>
      </c>
      <c r="J298">
        <v>-5.5947433344092596</v>
      </c>
      <c r="K298">
        <v>2645.7944852801802</v>
      </c>
      <c r="L298">
        <v>2605.96230161427</v>
      </c>
      <c r="M298">
        <v>45.217886211306201</v>
      </c>
      <c r="N298">
        <v>0.731821630061392</v>
      </c>
      <c r="O298">
        <v>49.935538494102197</v>
      </c>
      <c r="P298">
        <v>78.956611570247901</v>
      </c>
      <c r="Q298">
        <v>9.8721705126299006E-2</v>
      </c>
    </row>
    <row r="299" spans="1:17" hidden="1" x14ac:dyDescent="0.3">
      <c r="A299" t="s">
        <v>701</v>
      </c>
      <c r="B299" t="s">
        <v>702</v>
      </c>
      <c r="C299" t="str">
        <f>IFERROR(VLOOKUP(Table1[[#This Row],[Ticker]],[1]!Table1[[Symbol]:[Industry]],2,FALSE),"-")</f>
        <v>-</v>
      </c>
      <c r="D299" t="s">
        <v>703</v>
      </c>
      <c r="E299">
        <v>23025.673136879999</v>
      </c>
      <c r="F299">
        <v>92.91</v>
      </c>
      <c r="G299">
        <v>87.318935197054998</v>
      </c>
      <c r="H299">
        <v>-5.6996374180209397</v>
      </c>
      <c r="I299">
        <v>28.8778364492618</v>
      </c>
      <c r="J299">
        <v>-4.1518889276648601</v>
      </c>
      <c r="K299">
        <v>89.210859759537897</v>
      </c>
      <c r="L299">
        <v>74.373156069917599</v>
      </c>
      <c r="M299">
        <v>50.681017208567297</v>
      </c>
      <c r="N299">
        <v>0.821856381676211</v>
      </c>
      <c r="O299">
        <v>7.3081476697879699</v>
      </c>
      <c r="P299">
        <v>123.073229291716</v>
      </c>
      <c r="Q299">
        <v>2.0612820630179999E-2</v>
      </c>
    </row>
    <row r="300" spans="1:17" x14ac:dyDescent="0.3">
      <c r="A300" t="s">
        <v>704</v>
      </c>
      <c r="B300" t="s">
        <v>705</v>
      </c>
      <c r="C300" t="str">
        <f>IFERROR(VLOOKUP(Table1[[#This Row],[Ticker]],[1]!Table1[[Symbol]:[Industry]],2,FALSE),"-")</f>
        <v>-</v>
      </c>
      <c r="D300" t="s">
        <v>706</v>
      </c>
      <c r="E300">
        <v>22892.584333499999</v>
      </c>
      <c r="F300">
        <v>1418.1</v>
      </c>
      <c r="G300">
        <v>-16.293712842764698</v>
      </c>
      <c r="H300">
        <v>6.5975038565984301</v>
      </c>
      <c r="I300">
        <v>-7.4616738818250896</v>
      </c>
      <c r="J300">
        <v>2.7761322321514399</v>
      </c>
      <c r="K300">
        <v>1274.9556306249499</v>
      </c>
      <c r="L300">
        <v>1269.1699078253</v>
      </c>
      <c r="M300">
        <v>78.416838323040494</v>
      </c>
      <c r="N300">
        <v>1.32521870063364</v>
      </c>
      <c r="O300">
        <v>7.4536351456173797</v>
      </c>
      <c r="P300">
        <v>27.716485792768001</v>
      </c>
      <c r="Q300">
        <v>1.6564989823784002E-2</v>
      </c>
    </row>
    <row r="301" spans="1:17" x14ac:dyDescent="0.3">
      <c r="A301" t="s">
        <v>707</v>
      </c>
      <c r="B301" t="s">
        <v>708</v>
      </c>
      <c r="C301" t="str">
        <f>IFERROR(VLOOKUP(Table1[[#This Row],[Ticker]],[1]!Table1[[Symbol]:[Industry]],2,FALSE),"-")</f>
        <v>-</v>
      </c>
      <c r="D301" t="s">
        <v>43</v>
      </c>
      <c r="E301">
        <v>22854.947803300001</v>
      </c>
      <c r="F301">
        <v>4427.55</v>
      </c>
      <c r="G301">
        <v>144.66331402153699</v>
      </c>
      <c r="H301">
        <v>11.398616715475001</v>
      </c>
      <c r="I301">
        <v>98.410775122246505</v>
      </c>
      <c r="J301">
        <v>3.2561680433168698</v>
      </c>
      <c r="K301">
        <v>3742.1136909525299</v>
      </c>
      <c r="L301">
        <v>2902.5979780703501</v>
      </c>
      <c r="M301">
        <v>79.587061894806496</v>
      </c>
      <c r="N301">
        <v>1.1151551445808101</v>
      </c>
      <c r="O301">
        <v>1.4104866122347499</v>
      </c>
      <c r="P301">
        <v>173.305555555555</v>
      </c>
      <c r="Q301">
        <v>0.14993245995555399</v>
      </c>
    </row>
    <row r="302" spans="1:17" x14ac:dyDescent="0.3">
      <c r="A302" t="s">
        <v>709</v>
      </c>
      <c r="B302" t="s">
        <v>710</v>
      </c>
      <c r="C302" t="str">
        <f>IFERROR(VLOOKUP(Table1[[#This Row],[Ticker]],[1]!Table1[[Symbol]:[Industry]],2,FALSE),"-")</f>
        <v>-</v>
      </c>
      <c r="D302" t="s">
        <v>281</v>
      </c>
      <c r="E302">
        <v>22625.899308414999</v>
      </c>
      <c r="F302">
        <v>2746.7</v>
      </c>
      <c r="G302">
        <v>-0.92606618546659902</v>
      </c>
      <c r="H302">
        <v>-2.59892524216409E-2</v>
      </c>
      <c r="I302">
        <v>-5.6810725538548796</v>
      </c>
      <c r="J302">
        <v>-2.0870924397656201</v>
      </c>
      <c r="K302">
        <v>2578.74964474231</v>
      </c>
      <c r="L302">
        <v>2440.1354002295702</v>
      </c>
      <c r="M302">
        <v>53.690495690349103</v>
      </c>
      <c r="N302">
        <v>0.81328428159480104</v>
      </c>
      <c r="O302">
        <v>5.1807623693887299</v>
      </c>
      <c r="P302">
        <v>41.312959818902002</v>
      </c>
      <c r="Q302">
        <v>-5.7539750171457002E-2</v>
      </c>
    </row>
    <row r="303" spans="1:17" x14ac:dyDescent="0.3">
      <c r="A303" t="s">
        <v>711</v>
      </c>
      <c r="B303" t="s">
        <v>712</v>
      </c>
      <c r="C303" t="str">
        <f>IFERROR(VLOOKUP(Table1[[#This Row],[Ticker]],[1]!Table1[[Symbol]:[Industry]],2,FALSE),"-")</f>
        <v>-</v>
      </c>
      <c r="D303" t="s">
        <v>162</v>
      </c>
      <c r="E303">
        <v>22586.0140956</v>
      </c>
      <c r="F303">
        <v>5115.8999999999996</v>
      </c>
      <c r="G303">
        <v>71.214462704892796</v>
      </c>
      <c r="H303">
        <v>12.8987940339877</v>
      </c>
      <c r="I303">
        <v>54.512781510416801</v>
      </c>
      <c r="J303">
        <v>2.8160183451708498</v>
      </c>
      <c r="K303">
        <v>4402.9261389667299</v>
      </c>
      <c r="L303">
        <v>3541.3393596255401</v>
      </c>
      <c r="M303">
        <v>72.216841863394293</v>
      </c>
      <c r="N303">
        <v>1.2249821329635799</v>
      </c>
      <c r="O303">
        <v>5.1427901249046997</v>
      </c>
      <c r="P303">
        <v>110.53086419752999</v>
      </c>
      <c r="Q303">
        <v>6.4786116444999001E-2</v>
      </c>
    </row>
    <row r="304" spans="1:17" x14ac:dyDescent="0.3">
      <c r="A304" t="s">
        <v>713</v>
      </c>
      <c r="B304" t="s">
        <v>714</v>
      </c>
      <c r="C304" t="str">
        <f>IFERROR(VLOOKUP(Table1[[#This Row],[Ticker]],[1]!Table1[[Symbol]:[Industry]],2,FALSE),"-")</f>
        <v>-</v>
      </c>
      <c r="D304" t="s">
        <v>309</v>
      </c>
      <c r="E304">
        <v>22292.391960000001</v>
      </c>
      <c r="F304">
        <v>2087.5</v>
      </c>
      <c r="G304">
        <v>225.962965645949</v>
      </c>
      <c r="H304">
        <v>25.428905659470601</v>
      </c>
      <c r="I304">
        <v>128.01595925449999</v>
      </c>
      <c r="J304">
        <v>3.2584453632743302</v>
      </c>
      <c r="K304">
        <v>1326.6388228589301</v>
      </c>
      <c r="L304">
        <v>966.02093393540497</v>
      </c>
      <c r="M304">
        <v>74.936394434388106</v>
      </c>
      <c r="N304">
        <v>2.67306289887842</v>
      </c>
      <c r="O304">
        <v>3.5688622754491002</v>
      </c>
      <c r="P304">
        <v>273.43470483005302</v>
      </c>
      <c r="Q304">
        <v>0.200367459836575</v>
      </c>
    </row>
    <row r="305" spans="1:17" x14ac:dyDescent="0.3">
      <c r="A305" t="s">
        <v>715</v>
      </c>
      <c r="B305" t="s">
        <v>716</v>
      </c>
      <c r="C305" t="str">
        <f>IFERROR(VLOOKUP(Table1[[#This Row],[Ticker]],[1]!Table1[[Symbol]:[Industry]],2,FALSE),"-")</f>
        <v>-</v>
      </c>
      <c r="D305" t="s">
        <v>106</v>
      </c>
      <c r="E305">
        <v>22218.312756300002</v>
      </c>
      <c r="F305">
        <v>269.95</v>
      </c>
      <c r="G305">
        <v>-39.644848385815799</v>
      </c>
      <c r="H305">
        <v>-3.6061570087646899</v>
      </c>
      <c r="I305">
        <v>-28.323654620914599</v>
      </c>
      <c r="J305">
        <v>-4.0529940215186899</v>
      </c>
      <c r="K305">
        <v>278.423415599848</v>
      </c>
      <c r="L305">
        <v>294.81436329474502</v>
      </c>
      <c r="M305">
        <v>44.177130034936297</v>
      </c>
      <c r="N305">
        <v>1.36781611046578</v>
      </c>
      <c r="O305">
        <v>32.357844045193502</v>
      </c>
      <c r="P305">
        <v>7.1868175501290397</v>
      </c>
      <c r="Q305">
        <v>-0.123284775406239</v>
      </c>
    </row>
    <row r="306" spans="1:17" x14ac:dyDescent="0.3">
      <c r="A306" t="s">
        <v>717</v>
      </c>
      <c r="B306" t="s">
        <v>718</v>
      </c>
      <c r="C306" t="str">
        <f>IFERROR(VLOOKUP(Table1[[#This Row],[Ticker]],[1]!Table1[[Symbol]:[Industry]],2,FALSE),"-")</f>
        <v>-</v>
      </c>
      <c r="D306" t="s">
        <v>46</v>
      </c>
      <c r="E306">
        <v>22038.90051825</v>
      </c>
      <c r="F306">
        <v>863.4</v>
      </c>
      <c r="G306">
        <v>28.4153473614383</v>
      </c>
      <c r="H306">
        <v>5.90435248499253</v>
      </c>
      <c r="I306">
        <v>34.375580085999601</v>
      </c>
      <c r="J306">
        <v>-8.5532747702837995</v>
      </c>
      <c r="K306">
        <v>789.34160394959599</v>
      </c>
      <c r="L306">
        <v>691.08505946265996</v>
      </c>
      <c r="M306">
        <v>52.989363505137497</v>
      </c>
      <c r="N306">
        <v>1.0213963197295199</v>
      </c>
      <c r="O306">
        <v>9.7753069261060794</v>
      </c>
      <c r="P306">
        <v>57.5403704041602</v>
      </c>
      <c r="Q306">
        <v>6.0973661467183998E-2</v>
      </c>
    </row>
    <row r="307" spans="1:17" x14ac:dyDescent="0.3">
      <c r="A307" t="s">
        <v>719</v>
      </c>
      <c r="B307" t="s">
        <v>720</v>
      </c>
      <c r="C307" t="str">
        <f>IFERROR(VLOOKUP(Table1[[#This Row],[Ticker]],[1]!Table1[[Symbol]:[Industry]],2,FALSE),"-")</f>
        <v>-</v>
      </c>
      <c r="D307" t="s">
        <v>140</v>
      </c>
      <c r="E307">
        <v>21892.915050629999</v>
      </c>
      <c r="F307">
        <v>2047.95</v>
      </c>
      <c r="G307">
        <v>274.21996971729499</v>
      </c>
      <c r="H307">
        <v>1.4462338907688801</v>
      </c>
      <c r="I307">
        <v>96.097312116596498</v>
      </c>
      <c r="J307">
        <v>-2.3743471551181199</v>
      </c>
      <c r="K307">
        <v>1833.21754444404</v>
      </c>
      <c r="L307">
        <v>1363.87489104157</v>
      </c>
      <c r="M307">
        <v>56.842349417187201</v>
      </c>
      <c r="N307">
        <v>0.82328736259213497</v>
      </c>
      <c r="O307">
        <v>5.5105551147243297</v>
      </c>
      <c r="P307">
        <v>303.500794965539</v>
      </c>
      <c r="Q307">
        <v>0.14286149469360501</v>
      </c>
    </row>
    <row r="308" spans="1:17" x14ac:dyDescent="0.3">
      <c r="A308" t="s">
        <v>721</v>
      </c>
      <c r="B308" t="s">
        <v>722</v>
      </c>
      <c r="C308" t="str">
        <f>IFERROR(VLOOKUP(Table1[[#This Row],[Ticker]],[1]!Table1[[Symbol]:[Industry]],2,FALSE),"-")</f>
        <v>-</v>
      </c>
      <c r="D308" t="s">
        <v>654</v>
      </c>
      <c r="E308">
        <v>21792.23576892</v>
      </c>
      <c r="F308">
        <v>1764</v>
      </c>
      <c r="G308">
        <v>234.145417670841</v>
      </c>
      <c r="H308">
        <v>25.217135131285598</v>
      </c>
      <c r="I308">
        <v>58.473626752417402</v>
      </c>
      <c r="J308">
        <v>5.7010433407706902</v>
      </c>
      <c r="K308">
        <v>1282.3990458565399</v>
      </c>
      <c r="L308">
        <v>993.81900814827304</v>
      </c>
      <c r="M308">
        <v>79.006915066692102</v>
      </c>
      <c r="N308">
        <v>1.68912191274935</v>
      </c>
      <c r="O308">
        <v>3.0583900226757299</v>
      </c>
      <c r="P308">
        <v>276.84255500961302</v>
      </c>
      <c r="Q308">
        <v>0.27827675775904298</v>
      </c>
    </row>
    <row r="309" spans="1:17" x14ac:dyDescent="0.3">
      <c r="A309" t="s">
        <v>723</v>
      </c>
      <c r="B309" t="s">
        <v>724</v>
      </c>
      <c r="C309" t="str">
        <f>IFERROR(VLOOKUP(Table1[[#This Row],[Ticker]],[1]!Table1[[Symbol]:[Industry]],2,FALSE),"-")</f>
        <v>-</v>
      </c>
      <c r="D309" t="s">
        <v>196</v>
      </c>
      <c r="E309">
        <v>21726.083330789999</v>
      </c>
      <c r="F309">
        <v>575.5</v>
      </c>
      <c r="G309">
        <v>-16.696782081378601</v>
      </c>
      <c r="H309">
        <v>0.72703424240064396</v>
      </c>
      <c r="I309">
        <v>10.040945688161999</v>
      </c>
      <c r="J309">
        <v>-3.41839181267042</v>
      </c>
      <c r="K309">
        <v>529.95869208875297</v>
      </c>
      <c r="L309">
        <v>486.978103480686</v>
      </c>
      <c r="M309">
        <v>60.199240343972903</v>
      </c>
      <c r="N309">
        <v>0.69222615559692302</v>
      </c>
      <c r="O309">
        <v>2.3457862728062602</v>
      </c>
      <c r="P309">
        <v>41.470009832841598</v>
      </c>
      <c r="Q309">
        <v>8.7902259831761004E-2</v>
      </c>
    </row>
    <row r="310" spans="1:17" x14ac:dyDescent="0.3">
      <c r="A310" t="s">
        <v>725</v>
      </c>
      <c r="B310" t="s">
        <v>726</v>
      </c>
      <c r="C310" t="str">
        <f>IFERROR(VLOOKUP(Table1[[#This Row],[Ticker]],[1]!Table1[[Symbol]:[Industry]],2,FALSE),"-")</f>
        <v>-</v>
      </c>
      <c r="D310" t="s">
        <v>49</v>
      </c>
      <c r="E310">
        <v>21664.49964889</v>
      </c>
      <c r="F310">
        <v>1359.05</v>
      </c>
      <c r="G310">
        <v>-25.293231089033998</v>
      </c>
      <c r="H310">
        <v>-6.7469123787585898</v>
      </c>
      <c r="I310">
        <v>-27.078360944758298</v>
      </c>
      <c r="J310">
        <v>-10.8905681558665</v>
      </c>
      <c r="K310">
        <v>1432.9689366218199</v>
      </c>
      <c r="L310">
        <v>1439.6940654729899</v>
      </c>
      <c r="M310">
        <v>27.980751315715601</v>
      </c>
      <c r="N310">
        <v>0.78159667487495499</v>
      </c>
      <c r="O310">
        <v>32.151134983996101</v>
      </c>
      <c r="P310">
        <v>14.1962860263843</v>
      </c>
      <c r="Q310">
        <v>5.3199105743762999E-2</v>
      </c>
    </row>
    <row r="311" spans="1:17" x14ac:dyDescent="0.3">
      <c r="A311" t="s">
        <v>727</v>
      </c>
      <c r="B311" t="s">
        <v>728</v>
      </c>
      <c r="C311" t="str">
        <f>IFERROR(VLOOKUP(Table1[[#This Row],[Ticker]],[1]!Table1[[Symbol]:[Industry]],2,FALSE),"-")</f>
        <v>-</v>
      </c>
      <c r="D311" t="s">
        <v>62</v>
      </c>
      <c r="E311">
        <v>21366.91194165</v>
      </c>
      <c r="F311">
        <v>1178.0999999999999</v>
      </c>
      <c r="G311">
        <v>41.700371021466502</v>
      </c>
      <c r="H311">
        <v>10.509750546493599</v>
      </c>
      <c r="I311">
        <v>35.144741929796901</v>
      </c>
      <c r="J311">
        <v>-3.7174682601869802</v>
      </c>
      <c r="K311">
        <v>1067.2675919175399</v>
      </c>
      <c r="L311">
        <v>928.13835816169603</v>
      </c>
      <c r="M311">
        <v>69.1230199720233</v>
      </c>
      <c r="N311">
        <v>1.17556153742096</v>
      </c>
      <c r="O311">
        <v>6.9051863169510197</v>
      </c>
      <c r="P311">
        <v>76.415094339622598</v>
      </c>
      <c r="Q311">
        <v>-3.7497838416168001E-2</v>
      </c>
    </row>
    <row r="312" spans="1:17" x14ac:dyDescent="0.3">
      <c r="A312" t="s">
        <v>729</v>
      </c>
      <c r="B312" t="s">
        <v>730</v>
      </c>
      <c r="C312" t="str">
        <f>IFERROR(VLOOKUP(Table1[[#This Row],[Ticker]],[1]!Table1[[Symbol]:[Industry]],2,FALSE),"-")</f>
        <v>-</v>
      </c>
      <c r="D312" t="s">
        <v>146</v>
      </c>
      <c r="E312">
        <v>21359.163446549999</v>
      </c>
      <c r="F312">
        <v>886.95</v>
      </c>
      <c r="G312">
        <v>210.31374553200399</v>
      </c>
      <c r="H312">
        <v>3.99991303682466</v>
      </c>
      <c r="I312">
        <v>107.00480514376299</v>
      </c>
      <c r="J312">
        <v>-1.46666052057287</v>
      </c>
      <c r="K312">
        <v>795.00955295543702</v>
      </c>
      <c r="L312">
        <v>591.072328083858</v>
      </c>
      <c r="M312">
        <v>64.612734138668699</v>
      </c>
      <c r="N312">
        <v>1.4577723351243099</v>
      </c>
      <c r="O312">
        <v>7.6779976323355204</v>
      </c>
      <c r="P312">
        <v>258.65345733926398</v>
      </c>
      <c r="Q312">
        <v>0.184463747595456</v>
      </c>
    </row>
    <row r="313" spans="1:17" x14ac:dyDescent="0.3">
      <c r="A313" t="s">
        <v>731</v>
      </c>
      <c r="B313" t="s">
        <v>732</v>
      </c>
      <c r="C313" t="str">
        <f>IFERROR(VLOOKUP(Table1[[#This Row],[Ticker]],[1]!Table1[[Symbol]:[Industry]],2,FALSE),"-")</f>
        <v>-</v>
      </c>
      <c r="D313" t="s">
        <v>550</v>
      </c>
      <c r="E313">
        <v>21267.317500000001</v>
      </c>
      <c r="F313">
        <v>2017.25</v>
      </c>
      <c r="G313">
        <v>64.418311443735107</v>
      </c>
      <c r="H313">
        <v>-9.5328053381844509</v>
      </c>
      <c r="I313">
        <v>-2.3426609305852799</v>
      </c>
      <c r="J313">
        <v>-3.5411205879011902</v>
      </c>
      <c r="K313">
        <v>2038.11942988552</v>
      </c>
      <c r="L313">
        <v>1800.3885158278399</v>
      </c>
      <c r="M313">
        <v>41.018678374499899</v>
      </c>
      <c r="N313">
        <v>0.28435776521796802</v>
      </c>
      <c r="O313">
        <v>10.992688065435599</v>
      </c>
      <c r="P313">
        <v>95.754488112566705</v>
      </c>
      <c r="Q313">
        <v>6.1480950536000001E-2</v>
      </c>
    </row>
    <row r="314" spans="1:17" x14ac:dyDescent="0.3">
      <c r="A314" t="s">
        <v>733</v>
      </c>
      <c r="B314" t="s">
        <v>734</v>
      </c>
      <c r="C314" t="str">
        <f>IFERROR(VLOOKUP(Table1[[#This Row],[Ticker]],[1]!Table1[[Symbol]:[Industry]],2,FALSE),"-")</f>
        <v>-</v>
      </c>
      <c r="D314" t="s">
        <v>62</v>
      </c>
      <c r="E314">
        <v>21100.040775900001</v>
      </c>
      <c r="F314">
        <v>156.88999999999999</v>
      </c>
      <c r="G314">
        <v>51.103528988886701</v>
      </c>
      <c r="H314">
        <v>3.3154492246654499</v>
      </c>
      <c r="I314">
        <v>1.8748994938577099</v>
      </c>
      <c r="J314">
        <v>0.62209990155297401</v>
      </c>
      <c r="K314">
        <v>148.70493239568501</v>
      </c>
      <c r="L314">
        <v>132.33965951220699</v>
      </c>
      <c r="M314">
        <v>69.519903487563695</v>
      </c>
      <c r="N314">
        <v>0.73443888580375005</v>
      </c>
      <c r="O314">
        <v>6.2527885779845596</v>
      </c>
      <c r="P314">
        <v>79.905523236319098</v>
      </c>
    </row>
    <row r="315" spans="1:17" hidden="1" x14ac:dyDescent="0.3">
      <c r="A315" t="s">
        <v>735</v>
      </c>
      <c r="B315" t="s">
        <v>736</v>
      </c>
      <c r="C315" t="str">
        <f>IFERROR(VLOOKUP(Table1[[#This Row],[Ticker]],[1]!Table1[[Symbol]:[Industry]],2,FALSE),"-")</f>
        <v>-</v>
      </c>
      <c r="D315" t="s">
        <v>62</v>
      </c>
      <c r="E315">
        <v>21068.431756620001</v>
      </c>
      <c r="F315">
        <v>4609.55</v>
      </c>
      <c r="G315">
        <v>-5.0508678837976602</v>
      </c>
      <c r="H315">
        <v>-1.74379544713789</v>
      </c>
      <c r="I315">
        <v>-2.3961741333485702</v>
      </c>
      <c r="J315">
        <v>-5.4944597963047901</v>
      </c>
      <c r="K315">
        <v>4572.4460443205498</v>
      </c>
      <c r="L315">
        <v>4320.92973065362</v>
      </c>
      <c r="M315">
        <v>32.114309191734598</v>
      </c>
      <c r="N315">
        <v>1.29435034031011</v>
      </c>
      <c r="O315">
        <v>8.8642058335412095</v>
      </c>
      <c r="P315">
        <v>23.0131831767719</v>
      </c>
      <c r="Q315">
        <v>-0.138460158305137</v>
      </c>
    </row>
    <row r="316" spans="1:17" hidden="1" x14ac:dyDescent="0.3">
      <c r="A316" t="s">
        <v>737</v>
      </c>
      <c r="B316" t="s">
        <v>738</v>
      </c>
      <c r="C316" t="str">
        <f>IFERROR(VLOOKUP(Table1[[#This Row],[Ticker]],[1]!Table1[[Symbol]:[Industry]],2,FALSE),"-")</f>
        <v>-</v>
      </c>
      <c r="D316" t="s">
        <v>559</v>
      </c>
      <c r="E316">
        <v>20710.445662270002</v>
      </c>
      <c r="F316">
        <v>827.7</v>
      </c>
      <c r="G316">
        <v>-36.679677177126898</v>
      </c>
      <c r="H316">
        <v>-3.59125285182337</v>
      </c>
      <c r="I316">
        <v>-18.892537982122398</v>
      </c>
      <c r="J316">
        <v>-1.5002551454328901</v>
      </c>
      <c r="K316">
        <v>826.87573485759401</v>
      </c>
      <c r="L316">
        <v>856.09738946727998</v>
      </c>
      <c r="M316">
        <v>57.611021118489298</v>
      </c>
      <c r="N316">
        <v>0.82032866611314403</v>
      </c>
      <c r="O316">
        <v>17.6754862873021</v>
      </c>
      <c r="P316">
        <v>9.1592482690405497</v>
      </c>
      <c r="Q316">
        <v>-0.16144287211564401</v>
      </c>
    </row>
    <row r="317" spans="1:17" x14ac:dyDescent="0.3">
      <c r="A317" t="s">
        <v>739</v>
      </c>
      <c r="B317" t="s">
        <v>740</v>
      </c>
      <c r="C317" t="str">
        <f>IFERROR(VLOOKUP(Table1[[#This Row],[Ticker]],[1]!Table1[[Symbol]:[Industry]],2,FALSE),"-")</f>
        <v>-</v>
      </c>
      <c r="D317" t="s">
        <v>376</v>
      </c>
      <c r="E317">
        <v>20695.870090349999</v>
      </c>
      <c r="F317">
        <v>333.6</v>
      </c>
      <c r="G317">
        <v>60.084234272196703</v>
      </c>
      <c r="H317">
        <v>0.41040420247089199</v>
      </c>
      <c r="I317">
        <v>46.334605928989497</v>
      </c>
      <c r="J317">
        <v>-0.98974463492238596</v>
      </c>
      <c r="K317">
        <v>305.03083348842699</v>
      </c>
      <c r="L317">
        <v>249.65214816496001</v>
      </c>
      <c r="M317">
        <v>56.459744908290801</v>
      </c>
      <c r="N317">
        <v>0.542076515289168</v>
      </c>
      <c r="O317">
        <v>6.6846522781774498</v>
      </c>
      <c r="P317">
        <v>96.177594825051401</v>
      </c>
      <c r="Q317">
        <v>5.7920504320335998E-2</v>
      </c>
    </row>
    <row r="318" spans="1:17" hidden="1" x14ac:dyDescent="0.3">
      <c r="A318" t="s">
        <v>741</v>
      </c>
      <c r="B318" t="s">
        <v>742</v>
      </c>
      <c r="C318" t="str">
        <f>IFERROR(VLOOKUP(Table1[[#This Row],[Ticker]],[1]!Table1[[Symbol]:[Industry]],2,FALSE),"-")</f>
        <v>-</v>
      </c>
      <c r="E318">
        <v>20685.085521649999</v>
      </c>
      <c r="F318">
        <v>1951.9</v>
      </c>
      <c r="G318">
        <v>746.64973864998694</v>
      </c>
      <c r="H318">
        <v>-3.3685446114687601</v>
      </c>
      <c r="I318">
        <v>425.16547206554998</v>
      </c>
      <c r="J318">
        <v>-3.34368699281849</v>
      </c>
      <c r="K318">
        <v>2085.9578684480998</v>
      </c>
      <c r="L318">
        <v>1319.9305794311199</v>
      </c>
      <c r="M318">
        <v>36.594280669584997</v>
      </c>
      <c r="N318">
        <v>0.53850845381684798</v>
      </c>
      <c r="O318">
        <v>55.630411394026297</v>
      </c>
      <c r="P318">
        <v>816.34195577672403</v>
      </c>
      <c r="Q318">
        <v>0.32865966989575002</v>
      </c>
    </row>
    <row r="319" spans="1:17" x14ac:dyDescent="0.3">
      <c r="A319" t="s">
        <v>743</v>
      </c>
      <c r="B319" t="s">
        <v>744</v>
      </c>
      <c r="C319" t="str">
        <f>IFERROR(VLOOKUP(Table1[[#This Row],[Ticker]],[1]!Table1[[Symbol]:[Industry]],2,FALSE),"-")</f>
        <v>-</v>
      </c>
      <c r="D319" t="s">
        <v>303</v>
      </c>
      <c r="E319">
        <v>20518.94366352</v>
      </c>
      <c r="F319">
        <v>1832.8</v>
      </c>
      <c r="G319">
        <v>-2.1406895903977299</v>
      </c>
      <c r="H319">
        <v>1.9177071535127199</v>
      </c>
      <c r="I319">
        <v>-33.206870587912299</v>
      </c>
      <c r="J319">
        <v>-4.6123583457858803</v>
      </c>
      <c r="K319">
        <v>1860.0506176286301</v>
      </c>
      <c r="L319">
        <v>1833.8417074633001</v>
      </c>
      <c r="M319">
        <v>51.932415711085</v>
      </c>
      <c r="N319">
        <v>0.67047866301880998</v>
      </c>
      <c r="O319">
        <v>34.1635748581405</v>
      </c>
      <c r="P319">
        <v>31.657208533869699</v>
      </c>
      <c r="Q319">
        <v>7.4530524477870994E-2</v>
      </c>
    </row>
    <row r="320" spans="1:17" x14ac:dyDescent="0.3">
      <c r="A320" t="s">
        <v>745</v>
      </c>
      <c r="B320" t="s">
        <v>746</v>
      </c>
      <c r="C320" t="str">
        <f>IFERROR(VLOOKUP(Table1[[#This Row],[Ticker]],[1]!Table1[[Symbol]:[Industry]],2,FALSE),"-")</f>
        <v>-</v>
      </c>
      <c r="D320" t="s">
        <v>284</v>
      </c>
      <c r="E320">
        <v>20516.376488927999</v>
      </c>
      <c r="F320">
        <v>205.47</v>
      </c>
      <c r="G320">
        <v>42.249636033124197</v>
      </c>
      <c r="H320">
        <v>3.63957452224327</v>
      </c>
      <c r="I320">
        <v>1.2341155539776301</v>
      </c>
      <c r="J320">
        <v>0.42603478085702601</v>
      </c>
      <c r="K320">
        <v>199.29330484749201</v>
      </c>
      <c r="L320">
        <v>179.87403650848401</v>
      </c>
      <c r="M320">
        <v>59.372686561460398</v>
      </c>
      <c r="N320">
        <v>1.0641888148979399</v>
      </c>
      <c r="O320">
        <v>12.133158125273701</v>
      </c>
      <c r="P320">
        <v>72.229673093042706</v>
      </c>
      <c r="Q320">
        <v>1.1410557105133E-2</v>
      </c>
    </row>
    <row r="321" spans="1:17" hidden="1" x14ac:dyDescent="0.3">
      <c r="A321" t="s">
        <v>747</v>
      </c>
      <c r="B321" t="s">
        <v>748</v>
      </c>
      <c r="C321" t="str">
        <f>IFERROR(VLOOKUP(Table1[[#This Row],[Ticker]],[1]!Table1[[Symbol]:[Industry]],2,FALSE),"-")</f>
        <v>-</v>
      </c>
      <c r="D321" t="s">
        <v>533</v>
      </c>
      <c r="E321">
        <v>20438.716005120001</v>
      </c>
      <c r="F321">
        <v>1966.25</v>
      </c>
      <c r="G321">
        <v>-19.492948244135999</v>
      </c>
      <c r="H321">
        <v>4.7316430540756098</v>
      </c>
      <c r="I321">
        <v>2.05619202126528</v>
      </c>
      <c r="J321">
        <v>0.66312542818681697</v>
      </c>
      <c r="K321">
        <v>1741.0086353742599</v>
      </c>
      <c r="L321">
        <v>1724.71523234442</v>
      </c>
      <c r="M321">
        <v>80.338961353171001</v>
      </c>
      <c r="N321">
        <v>0.84217145905864599</v>
      </c>
      <c r="O321">
        <v>0.95359186268277796</v>
      </c>
      <c r="P321">
        <v>34.472028450280298</v>
      </c>
      <c r="Q321">
        <v>-5.7750225616227002E-2</v>
      </c>
    </row>
    <row r="322" spans="1:17" x14ac:dyDescent="0.3">
      <c r="A322" t="s">
        <v>749</v>
      </c>
      <c r="B322" t="s">
        <v>750</v>
      </c>
      <c r="C322" t="str">
        <f>IFERROR(VLOOKUP(Table1[[#This Row],[Ticker]],[1]!Table1[[Symbol]:[Industry]],2,FALSE),"-")</f>
        <v>-</v>
      </c>
      <c r="D322" t="s">
        <v>46</v>
      </c>
      <c r="E322">
        <v>20335.95098532</v>
      </c>
      <c r="F322">
        <v>329.1</v>
      </c>
      <c r="G322">
        <v>149.31946584488901</v>
      </c>
      <c r="H322">
        <v>10.1181477031874</v>
      </c>
      <c r="I322">
        <v>85.156263237907993</v>
      </c>
      <c r="J322">
        <v>-1.88469309714748</v>
      </c>
      <c r="K322">
        <v>288.31246840020202</v>
      </c>
      <c r="L322">
        <v>224.27064892560401</v>
      </c>
      <c r="M322">
        <v>57.3665679066251</v>
      </c>
      <c r="N322">
        <v>0.73696900526606102</v>
      </c>
      <c r="O322">
        <v>2.58280158006685</v>
      </c>
      <c r="P322">
        <v>180.32367972742699</v>
      </c>
      <c r="Q322">
        <v>0.14261233584560701</v>
      </c>
    </row>
    <row r="323" spans="1:17" x14ac:dyDescent="0.3">
      <c r="A323" t="s">
        <v>751</v>
      </c>
      <c r="B323" t="s">
        <v>752</v>
      </c>
      <c r="C323" t="str">
        <f>IFERROR(VLOOKUP(Table1[[#This Row],[Ticker]],[1]!Table1[[Symbol]:[Industry]],2,FALSE),"-")</f>
        <v>-</v>
      </c>
      <c r="D323" t="s">
        <v>373</v>
      </c>
      <c r="E323">
        <v>20301.051888989899</v>
      </c>
      <c r="F323">
        <v>520.54999999999995</v>
      </c>
      <c r="G323">
        <v>63.256710633198097</v>
      </c>
      <c r="H323">
        <v>20.1590078510647</v>
      </c>
      <c r="I323">
        <v>28.9319181708413</v>
      </c>
      <c r="J323">
        <v>10.601514766071499</v>
      </c>
      <c r="K323">
        <v>422.93583509050501</v>
      </c>
      <c r="L323">
        <v>366.53130351707199</v>
      </c>
      <c r="M323">
        <v>63.912721760937899</v>
      </c>
      <c r="N323">
        <v>3.3892144164103999</v>
      </c>
      <c r="O323">
        <v>10.3352223609643</v>
      </c>
      <c r="P323">
        <v>108.17836432713401</v>
      </c>
      <c r="Q323">
        <v>4.4170655814026002E-2</v>
      </c>
    </row>
    <row r="324" spans="1:17" x14ac:dyDescent="0.3">
      <c r="A324" t="s">
        <v>753</v>
      </c>
      <c r="B324" t="s">
        <v>754</v>
      </c>
      <c r="C324" t="str">
        <f>IFERROR(VLOOKUP(Table1[[#This Row],[Ticker]],[1]!Table1[[Symbol]:[Industry]],2,FALSE),"-")</f>
        <v>-</v>
      </c>
      <c r="D324" t="s">
        <v>495</v>
      </c>
      <c r="E324">
        <v>20300.362442959999</v>
      </c>
      <c r="F324">
        <v>791.85</v>
      </c>
      <c r="G324">
        <v>3.8904561803169799</v>
      </c>
      <c r="H324">
        <v>-6.81177041628324</v>
      </c>
      <c r="I324">
        <v>-10.589889600495001</v>
      </c>
      <c r="J324">
        <v>-11.5370875579559</v>
      </c>
      <c r="K324">
        <v>768.02649160426301</v>
      </c>
      <c r="L324">
        <v>723.46469601149295</v>
      </c>
      <c r="M324">
        <v>46.993387763379197</v>
      </c>
      <c r="N324">
        <v>2.5300257896801099</v>
      </c>
      <c r="O324">
        <v>15.388015406958299</v>
      </c>
      <c r="P324">
        <v>41.654740608228899</v>
      </c>
      <c r="Q324">
        <v>1.9084856646143001E-2</v>
      </c>
    </row>
    <row r="325" spans="1:17" hidden="1" x14ac:dyDescent="0.3">
      <c r="A325" t="s">
        <v>755</v>
      </c>
      <c r="B325" t="s">
        <v>756</v>
      </c>
      <c r="C325" t="str">
        <f>IFERROR(VLOOKUP(Table1[[#This Row],[Ticker]],[1]!Table1[[Symbol]:[Industry]],2,FALSE),"-")</f>
        <v>-</v>
      </c>
      <c r="D325" t="s">
        <v>757</v>
      </c>
      <c r="E325">
        <v>20247.821702955</v>
      </c>
      <c r="F325">
        <v>1894.4</v>
      </c>
      <c r="G325">
        <v>7.0073630922691699</v>
      </c>
      <c r="H325">
        <v>30.214776299089099</v>
      </c>
      <c r="I325">
        <v>23.3867505651911</v>
      </c>
      <c r="J325">
        <v>13.601596706418899</v>
      </c>
      <c r="M325">
        <v>87.911337030721398</v>
      </c>
      <c r="O325">
        <v>2.0375844594594499</v>
      </c>
      <c r="P325">
        <v>53.809929769009003</v>
      </c>
    </row>
    <row r="326" spans="1:17" x14ac:dyDescent="0.3">
      <c r="A326" t="s">
        <v>758</v>
      </c>
      <c r="B326" t="s">
        <v>759</v>
      </c>
      <c r="C326" t="str">
        <f>IFERROR(VLOOKUP(Table1[[#This Row],[Ticker]],[1]!Table1[[Symbol]:[Industry]],2,FALSE),"-")</f>
        <v>-</v>
      </c>
      <c r="D326" t="s">
        <v>528</v>
      </c>
      <c r="E326">
        <v>20193.671656854</v>
      </c>
      <c r="F326">
        <v>166.16</v>
      </c>
      <c r="G326">
        <v>-42.183494796002101</v>
      </c>
      <c r="H326">
        <v>6.1075750441199004</v>
      </c>
      <c r="I326">
        <v>-23.684217900702699</v>
      </c>
      <c r="J326">
        <v>-5.4968147784604096</v>
      </c>
      <c r="K326">
        <v>164.109672853288</v>
      </c>
      <c r="L326">
        <v>170.29860584621699</v>
      </c>
      <c r="M326">
        <v>43.7505640919399</v>
      </c>
      <c r="N326">
        <v>0.86855742814158299</v>
      </c>
      <c r="O326">
        <v>36.916225324987899</v>
      </c>
      <c r="P326">
        <v>16.808435852372501</v>
      </c>
      <c r="Q326">
        <v>2.5660522889182E-2</v>
      </c>
    </row>
    <row r="327" spans="1:17" hidden="1" x14ac:dyDescent="0.3">
      <c r="A327" t="s">
        <v>760</v>
      </c>
      <c r="B327" t="s">
        <v>761</v>
      </c>
      <c r="C327" t="str">
        <f>IFERROR(VLOOKUP(Table1[[#This Row],[Ticker]],[1]!Table1[[Symbol]:[Industry]],2,FALSE),"-")</f>
        <v>-</v>
      </c>
      <c r="D327" t="s">
        <v>140</v>
      </c>
      <c r="E327">
        <v>20173.740000000002</v>
      </c>
      <c r="F327">
        <v>141.69999999999999</v>
      </c>
      <c r="G327">
        <v>5.5510975655188401</v>
      </c>
      <c r="H327">
        <v>7.7586508541487902</v>
      </c>
      <c r="I327">
        <v>-5.8427124064250204</v>
      </c>
      <c r="J327">
        <v>3.10938250865751</v>
      </c>
      <c r="K327">
        <v>131.746639167187</v>
      </c>
      <c r="L327">
        <v>127.030961569223</v>
      </c>
      <c r="M327">
        <v>53.328059728626101</v>
      </c>
      <c r="N327">
        <v>0.83992856460857201</v>
      </c>
      <c r="O327">
        <v>0.45871559633028303</v>
      </c>
      <c r="P327">
        <v>35.016674606955597</v>
      </c>
    </row>
    <row r="328" spans="1:17" hidden="1" x14ac:dyDescent="0.3">
      <c r="A328" t="s">
        <v>762</v>
      </c>
      <c r="B328" t="s">
        <v>763</v>
      </c>
      <c r="C328" t="str">
        <f>IFERROR(VLOOKUP(Table1[[#This Row],[Ticker]],[1]!Table1[[Symbol]:[Industry]],2,FALSE),"-")</f>
        <v>-</v>
      </c>
      <c r="D328" t="s">
        <v>140</v>
      </c>
      <c r="E328">
        <v>20155.501969815999</v>
      </c>
      <c r="F328">
        <v>335.85</v>
      </c>
      <c r="G328">
        <v>-16.170832147151799</v>
      </c>
      <c r="H328">
        <v>-8.5826172394818006</v>
      </c>
      <c r="I328">
        <v>-6.5613749040810898</v>
      </c>
      <c r="J328">
        <v>-3.82032536193377</v>
      </c>
      <c r="K328">
        <v>342.86126556105802</v>
      </c>
      <c r="L328">
        <v>334.48890397094698</v>
      </c>
      <c r="M328">
        <v>42.778347382377802</v>
      </c>
      <c r="N328">
        <v>2.3745665457435301</v>
      </c>
      <c r="O328">
        <v>8.67947000148874</v>
      </c>
      <c r="P328">
        <v>13.4628378378378</v>
      </c>
      <c r="Q328">
        <v>-0.10379904096142301</v>
      </c>
    </row>
    <row r="329" spans="1:17" x14ac:dyDescent="0.3">
      <c r="A329" t="s">
        <v>764</v>
      </c>
      <c r="B329" t="s">
        <v>765</v>
      </c>
      <c r="C329" t="str">
        <f>IFERROR(VLOOKUP(Table1[[#This Row],[Ticker]],[1]!Table1[[Symbol]:[Industry]],2,FALSE),"-")</f>
        <v>-</v>
      </c>
      <c r="D329" t="s">
        <v>83</v>
      </c>
      <c r="E329">
        <v>20114.388847499999</v>
      </c>
      <c r="F329">
        <v>865.45</v>
      </c>
      <c r="G329">
        <v>-35.064932054359801</v>
      </c>
      <c r="H329">
        <v>5.4649462129931701</v>
      </c>
      <c r="I329">
        <v>-23.707459251084501</v>
      </c>
      <c r="J329">
        <v>-4.4308669248958097</v>
      </c>
      <c r="K329">
        <v>819.18883279546799</v>
      </c>
      <c r="L329">
        <v>858.61131133545496</v>
      </c>
      <c r="M329">
        <v>55.435398174159801</v>
      </c>
      <c r="N329">
        <v>1.2842511603694999</v>
      </c>
      <c r="O329">
        <v>22.271650586400099</v>
      </c>
      <c r="P329">
        <v>23.635714285714201</v>
      </c>
      <c r="Q329">
        <v>-8.3183288122769997E-2</v>
      </c>
    </row>
    <row r="330" spans="1:17" x14ac:dyDescent="0.3">
      <c r="A330" t="s">
        <v>766</v>
      </c>
      <c r="B330" t="s">
        <v>767</v>
      </c>
      <c r="C330" t="str">
        <f>IFERROR(VLOOKUP(Table1[[#This Row],[Ticker]],[1]!Table1[[Symbol]:[Industry]],2,FALSE),"-")</f>
        <v>-</v>
      </c>
      <c r="D330" t="s">
        <v>72</v>
      </c>
      <c r="E330">
        <v>20077.089732779899</v>
      </c>
      <c r="F330">
        <v>167.98</v>
      </c>
      <c r="G330">
        <v>105.281233311511</v>
      </c>
      <c r="H330">
        <v>8.9139903522131095E-2</v>
      </c>
      <c r="I330">
        <v>24.8050694499595</v>
      </c>
      <c r="J330">
        <v>-2.3447723303756001</v>
      </c>
      <c r="K330">
        <v>144.798365566798</v>
      </c>
      <c r="L330">
        <v>124.273651659043</v>
      </c>
      <c r="M330">
        <v>60.4610619841812</v>
      </c>
      <c r="N330">
        <v>1.3372092933758699</v>
      </c>
      <c r="O330">
        <v>1.2025241100130899</v>
      </c>
      <c r="P330">
        <v>137.25988700564901</v>
      </c>
      <c r="Q330">
        <v>6.7465548933122996E-2</v>
      </c>
    </row>
    <row r="331" spans="1:17" x14ac:dyDescent="0.3">
      <c r="A331" t="s">
        <v>768</v>
      </c>
      <c r="B331" t="s">
        <v>769</v>
      </c>
      <c r="C331" t="str">
        <f>IFERROR(VLOOKUP(Table1[[#This Row],[Ticker]],[1]!Table1[[Symbol]:[Industry]],2,FALSE),"-")</f>
        <v>-</v>
      </c>
      <c r="D331" t="s">
        <v>550</v>
      </c>
      <c r="E331">
        <v>20063.854742879899</v>
      </c>
      <c r="F331">
        <v>3805.05</v>
      </c>
      <c r="G331">
        <v>105.25200044768199</v>
      </c>
      <c r="H331">
        <v>0.93240161874762695</v>
      </c>
      <c r="I331">
        <v>9.6986408019270591</v>
      </c>
      <c r="J331">
        <v>-0.97487896588686096</v>
      </c>
      <c r="K331">
        <v>3757.6560672850201</v>
      </c>
      <c r="L331">
        <v>3210.4262622608899</v>
      </c>
      <c r="M331">
        <v>66.139945832051396</v>
      </c>
      <c r="N331">
        <v>0.49767014263467302</v>
      </c>
      <c r="O331">
        <v>12.219287525787999</v>
      </c>
      <c r="P331">
        <v>169.59402012186399</v>
      </c>
      <c r="Q331">
        <v>9.8274741509433994E-2</v>
      </c>
    </row>
    <row r="332" spans="1:17" x14ac:dyDescent="0.3">
      <c r="A332" t="s">
        <v>770</v>
      </c>
      <c r="B332" t="s">
        <v>771</v>
      </c>
      <c r="C332" t="str">
        <f>IFERROR(VLOOKUP(Table1[[#This Row],[Ticker]],[1]!Table1[[Symbol]:[Industry]],2,FALSE),"-")</f>
        <v>-</v>
      </c>
      <c r="D332" t="s">
        <v>230</v>
      </c>
      <c r="E332">
        <v>19956.452853700001</v>
      </c>
      <c r="F332">
        <v>1398.95</v>
      </c>
      <c r="G332">
        <v>229.85836925599699</v>
      </c>
      <c r="H332">
        <v>3.3372868892163501</v>
      </c>
      <c r="I332">
        <v>97.633094912247302</v>
      </c>
      <c r="J332">
        <v>1.5213114263807801</v>
      </c>
      <c r="K332">
        <v>1187.0665174184501</v>
      </c>
      <c r="L332">
        <v>863.07529881075197</v>
      </c>
      <c r="M332">
        <v>66.759234853136405</v>
      </c>
      <c r="N332">
        <v>0.81055961378543995</v>
      </c>
      <c r="O332">
        <v>2.57693269952463</v>
      </c>
      <c r="P332">
        <v>266.12143417953399</v>
      </c>
      <c r="Q332">
        <v>0.17314254994539099</v>
      </c>
    </row>
    <row r="333" spans="1:17" hidden="1" x14ac:dyDescent="0.3">
      <c r="A333" t="s">
        <v>772</v>
      </c>
      <c r="B333" t="s">
        <v>773</v>
      </c>
      <c r="C333" t="str">
        <f>IFERROR(VLOOKUP(Table1[[#This Row],[Ticker]],[1]!Table1[[Symbol]:[Industry]],2,FALSE),"-")</f>
        <v>-</v>
      </c>
      <c r="D333" t="s">
        <v>500</v>
      </c>
      <c r="E333">
        <v>19873.024750150002</v>
      </c>
      <c r="F333">
        <v>1761</v>
      </c>
      <c r="G333">
        <v>19.288120717137701</v>
      </c>
      <c r="H333">
        <v>-4.1385113287394697</v>
      </c>
      <c r="I333">
        <v>0.12729378859111001</v>
      </c>
      <c r="J333">
        <v>-2.0057763406092599</v>
      </c>
      <c r="K333">
        <v>1691.6335392650799</v>
      </c>
      <c r="M333">
        <v>60.550750541773603</v>
      </c>
      <c r="N333">
        <v>0.68136026407174599</v>
      </c>
      <c r="O333">
        <v>8.0039750141964703</v>
      </c>
      <c r="P333">
        <v>54.908515130189997</v>
      </c>
    </row>
    <row r="334" spans="1:17" hidden="1" x14ac:dyDescent="0.3">
      <c r="A334" t="s">
        <v>774</v>
      </c>
      <c r="B334" t="s">
        <v>775</v>
      </c>
      <c r="C334" t="str">
        <f>IFERROR(VLOOKUP(Table1[[#This Row],[Ticker]],[1]!Table1[[Symbol]:[Industry]],2,FALSE),"-")</f>
        <v>-</v>
      </c>
      <c r="D334" t="s">
        <v>140</v>
      </c>
      <c r="E334">
        <v>19855.565745209999</v>
      </c>
      <c r="F334">
        <v>1402.15</v>
      </c>
      <c r="G334">
        <v>178.07835007482299</v>
      </c>
      <c r="H334">
        <v>5.6733102447927797</v>
      </c>
      <c r="I334">
        <v>59.568352699193902</v>
      </c>
      <c r="J334">
        <v>-1.05600024974394</v>
      </c>
      <c r="K334">
        <v>1301.5615981015001</v>
      </c>
      <c r="M334">
        <v>74.830046267069704</v>
      </c>
      <c r="N334">
        <v>1.29312367038744</v>
      </c>
      <c r="O334">
        <v>6.1797953143386701</v>
      </c>
      <c r="P334">
        <v>215.799549549549</v>
      </c>
    </row>
    <row r="335" spans="1:17" x14ac:dyDescent="0.3">
      <c r="A335" t="s">
        <v>776</v>
      </c>
      <c r="B335" t="s">
        <v>777</v>
      </c>
      <c r="C335" t="str">
        <f>IFERROR(VLOOKUP(Table1[[#This Row],[Ticker]],[1]!Table1[[Symbol]:[Industry]],2,FALSE),"-")</f>
        <v>-</v>
      </c>
      <c r="D335" t="s">
        <v>284</v>
      </c>
      <c r="E335">
        <v>19770.21626804</v>
      </c>
      <c r="F335">
        <v>393.4</v>
      </c>
      <c r="G335">
        <v>169.99128047243599</v>
      </c>
      <c r="H335">
        <v>9.8031754624607892</v>
      </c>
      <c r="I335">
        <v>16.676048401888</v>
      </c>
      <c r="J335">
        <v>7.5659033081472797</v>
      </c>
      <c r="K335">
        <v>357.10359750378097</v>
      </c>
      <c r="L335">
        <v>307.70334622959501</v>
      </c>
      <c r="M335">
        <v>76.072779889150695</v>
      </c>
      <c r="N335">
        <v>1.9274778705245199</v>
      </c>
      <c r="O335">
        <v>6.3802745297407197</v>
      </c>
      <c r="P335">
        <v>213.466135458167</v>
      </c>
      <c r="Q335">
        <v>0.18658370157912599</v>
      </c>
    </row>
    <row r="336" spans="1:17" x14ac:dyDescent="0.3">
      <c r="A336" t="s">
        <v>778</v>
      </c>
      <c r="B336" t="s">
        <v>779</v>
      </c>
      <c r="C336" t="str">
        <f>IFERROR(VLOOKUP(Table1[[#This Row],[Ticker]],[1]!Table1[[Symbol]:[Industry]],2,FALSE),"-")</f>
        <v>-</v>
      </c>
      <c r="D336" t="s">
        <v>382</v>
      </c>
      <c r="E336">
        <v>19753.5384976799</v>
      </c>
      <c r="F336">
        <v>907.35</v>
      </c>
      <c r="G336">
        <v>-25.053527622792501</v>
      </c>
      <c r="H336">
        <v>2.9641830422876501</v>
      </c>
      <c r="I336">
        <v>-10.828492350635001</v>
      </c>
      <c r="J336">
        <v>-4.5719275003816904</v>
      </c>
      <c r="K336">
        <v>858.16825454894297</v>
      </c>
      <c r="L336">
        <v>900.06670740547702</v>
      </c>
      <c r="M336">
        <v>57.264356138375298</v>
      </c>
      <c r="N336">
        <v>1.23520630337277</v>
      </c>
      <c r="O336">
        <v>25.635091199647299</v>
      </c>
      <c r="P336">
        <v>23.180830844420299</v>
      </c>
      <c r="Q336">
        <v>-9.3039018079111996E-2</v>
      </c>
    </row>
    <row r="337" spans="1:17" x14ac:dyDescent="0.3">
      <c r="A337" t="s">
        <v>780</v>
      </c>
      <c r="B337" t="s">
        <v>781</v>
      </c>
      <c r="C337" t="str">
        <f>IFERROR(VLOOKUP(Table1[[#This Row],[Ticker]],[1]!Table1[[Symbol]:[Industry]],2,FALSE),"-")</f>
        <v>-</v>
      </c>
      <c r="D337" t="s">
        <v>602</v>
      </c>
      <c r="E337">
        <v>19677.256018650001</v>
      </c>
      <c r="F337">
        <v>618.29999999999995</v>
      </c>
      <c r="G337">
        <v>102.49286025059899</v>
      </c>
      <c r="H337">
        <v>-6.4870436898312098</v>
      </c>
      <c r="I337">
        <v>11.5156434501872</v>
      </c>
      <c r="J337">
        <v>-7.6310962669282203</v>
      </c>
      <c r="K337">
        <v>613.86523188269496</v>
      </c>
      <c r="L337">
        <v>535.92817902611898</v>
      </c>
      <c r="M337">
        <v>50.863469170815897</v>
      </c>
      <c r="N337">
        <v>1.1981436267715599</v>
      </c>
      <c r="O337">
        <v>26.516254245511799</v>
      </c>
      <c r="P337">
        <v>188.58809801633601</v>
      </c>
      <c r="Q337">
        <v>0.12942777528323501</v>
      </c>
    </row>
    <row r="338" spans="1:17" x14ac:dyDescent="0.3">
      <c r="A338" t="s">
        <v>782</v>
      </c>
      <c r="B338" t="s">
        <v>783</v>
      </c>
      <c r="C338" t="str">
        <f>IFERROR(VLOOKUP(Table1[[#This Row],[Ticker]],[1]!Table1[[Symbol]:[Industry]],2,FALSE),"-")</f>
        <v>-</v>
      </c>
      <c r="D338" t="s">
        <v>382</v>
      </c>
      <c r="E338">
        <v>19652.608827388001</v>
      </c>
      <c r="F338">
        <v>122.2</v>
      </c>
      <c r="G338">
        <v>-5.5007361753124302</v>
      </c>
      <c r="H338">
        <v>2.9768728762120098</v>
      </c>
      <c r="I338">
        <v>-13.050339454300399</v>
      </c>
      <c r="J338">
        <v>-0.56344850561039295</v>
      </c>
      <c r="K338">
        <v>117.314956474322</v>
      </c>
      <c r="L338">
        <v>115.220336284097</v>
      </c>
      <c r="M338">
        <v>71.849771032032805</v>
      </c>
      <c r="N338">
        <v>0.98972931922478902</v>
      </c>
      <c r="O338">
        <v>12.1112929623567</v>
      </c>
      <c r="P338">
        <v>26.632124352331498</v>
      </c>
      <c r="Q338">
        <v>0.111030798986113</v>
      </c>
    </row>
    <row r="339" spans="1:17" x14ac:dyDescent="0.3">
      <c r="A339" t="s">
        <v>784</v>
      </c>
      <c r="B339" t="s">
        <v>785</v>
      </c>
      <c r="C339" t="str">
        <f>IFERROR(VLOOKUP(Table1[[#This Row],[Ticker]],[1]!Table1[[Symbol]:[Industry]],2,FALSE),"-")</f>
        <v>-</v>
      </c>
      <c r="D339" t="s">
        <v>607</v>
      </c>
      <c r="E339">
        <v>19517.026575709999</v>
      </c>
      <c r="F339">
        <v>493.55</v>
      </c>
      <c r="G339">
        <v>-23.0135428944543</v>
      </c>
      <c r="H339">
        <v>12.494949673002401</v>
      </c>
      <c r="I339">
        <v>-25.772614287698701</v>
      </c>
      <c r="J339">
        <v>-6.0735207266835296</v>
      </c>
      <c r="K339">
        <v>437.51821254944002</v>
      </c>
      <c r="L339">
        <v>481.59900963293802</v>
      </c>
      <c r="M339">
        <v>50.6767789527646</v>
      </c>
      <c r="N339">
        <v>1.0382120046461401</v>
      </c>
      <c r="O339">
        <v>38.794969262561096</v>
      </c>
      <c r="P339">
        <v>62.202576574207903</v>
      </c>
      <c r="Q339">
        <v>5.2188287226100999E-2</v>
      </c>
    </row>
    <row r="340" spans="1:17" hidden="1" x14ac:dyDescent="0.3">
      <c r="A340" t="s">
        <v>786</v>
      </c>
      <c r="B340" t="s">
        <v>787</v>
      </c>
      <c r="C340" t="str">
        <f>IFERROR(VLOOKUP(Table1[[#This Row],[Ticker]],[1]!Table1[[Symbol]:[Industry]],2,FALSE),"-")</f>
        <v>-</v>
      </c>
      <c r="D340" t="s">
        <v>129</v>
      </c>
      <c r="E340">
        <v>19436.981831810001</v>
      </c>
      <c r="F340">
        <v>13250.55</v>
      </c>
      <c r="G340">
        <v>160.21699882099301</v>
      </c>
      <c r="H340">
        <v>60.141341898477698</v>
      </c>
      <c r="I340">
        <v>109.33543184065201</v>
      </c>
      <c r="J340">
        <v>-6.0413898972059297</v>
      </c>
      <c r="K340">
        <v>10052.2982504302</v>
      </c>
      <c r="L340">
        <v>7510.2584979922403</v>
      </c>
      <c r="M340">
        <v>67.166366872373004</v>
      </c>
      <c r="N340">
        <v>1.06900573412403</v>
      </c>
      <c r="O340">
        <v>15.0140937545988</v>
      </c>
      <c r="P340">
        <v>252.87749667110501</v>
      </c>
    </row>
    <row r="341" spans="1:17" hidden="1" x14ac:dyDescent="0.3">
      <c r="A341" t="s">
        <v>788</v>
      </c>
      <c r="B341" t="s">
        <v>789</v>
      </c>
      <c r="C341" t="str">
        <f>IFERROR(VLOOKUP(Table1[[#This Row],[Ticker]],[1]!Table1[[Symbol]:[Industry]],2,FALSE),"-")</f>
        <v>-</v>
      </c>
      <c r="D341" t="s">
        <v>40</v>
      </c>
      <c r="E341">
        <v>19388.366111070001</v>
      </c>
      <c r="F341">
        <v>889.95</v>
      </c>
      <c r="G341">
        <v>-15.2907323859983</v>
      </c>
      <c r="H341">
        <v>-4.1407008149761397</v>
      </c>
      <c r="I341">
        <v>4.9359994360811097</v>
      </c>
      <c r="J341">
        <v>-0.55550376421742897</v>
      </c>
      <c r="K341">
        <v>875.50150413179801</v>
      </c>
      <c r="M341">
        <v>63.439273002435797</v>
      </c>
      <c r="N341">
        <v>1.54477740366492</v>
      </c>
      <c r="O341">
        <v>8.2982190010674604</v>
      </c>
      <c r="P341">
        <v>25.133577052868301</v>
      </c>
    </row>
    <row r="342" spans="1:17" x14ac:dyDescent="0.3">
      <c r="A342" t="s">
        <v>790</v>
      </c>
      <c r="B342" t="s">
        <v>791</v>
      </c>
      <c r="C342" t="str">
        <f>IFERROR(VLOOKUP(Table1[[#This Row],[Ticker]],[1]!Table1[[Symbol]:[Industry]],2,FALSE),"-")</f>
        <v>-</v>
      </c>
      <c r="D342" t="s">
        <v>602</v>
      </c>
      <c r="E342">
        <v>19263.113571239999</v>
      </c>
      <c r="F342">
        <v>38.69</v>
      </c>
      <c r="G342">
        <v>-13.5709426649879</v>
      </c>
      <c r="H342">
        <v>-3.1017552019996502</v>
      </c>
      <c r="I342">
        <v>-3.9981864277718899</v>
      </c>
      <c r="J342">
        <v>-3.4218539156096801</v>
      </c>
      <c r="K342">
        <v>38.622514940629699</v>
      </c>
      <c r="L342">
        <v>38.629550962713303</v>
      </c>
      <c r="M342">
        <v>47.558989933014502</v>
      </c>
      <c r="N342">
        <v>1.89085251976486</v>
      </c>
      <c r="O342">
        <v>36.727836650297199</v>
      </c>
      <c r="P342">
        <v>22.436708860759399</v>
      </c>
      <c r="Q342">
        <v>7.6559726454144994E-2</v>
      </c>
    </row>
    <row r="343" spans="1:17" x14ac:dyDescent="0.3">
      <c r="A343" t="s">
        <v>792</v>
      </c>
      <c r="B343" t="s">
        <v>793</v>
      </c>
      <c r="C343" t="str">
        <f>IFERROR(VLOOKUP(Table1[[#This Row],[Ticker]],[1]!Table1[[Symbol]:[Industry]],2,FALSE),"-")</f>
        <v>-</v>
      </c>
      <c r="D343" t="s">
        <v>225</v>
      </c>
      <c r="E343">
        <v>19238.497781360002</v>
      </c>
      <c r="F343">
        <v>1189.4000000000001</v>
      </c>
      <c r="G343">
        <v>99.587626140758601</v>
      </c>
      <c r="H343">
        <v>-8.1502920606385807</v>
      </c>
      <c r="I343">
        <v>74.348335968230799</v>
      </c>
      <c r="J343">
        <v>-0.45076709082538802</v>
      </c>
      <c r="K343">
        <v>1169.2548236269899</v>
      </c>
      <c r="L343">
        <v>944.78406007976696</v>
      </c>
      <c r="M343">
        <v>49.057916779704797</v>
      </c>
      <c r="N343">
        <v>2.2819615327287401</v>
      </c>
      <c r="O343">
        <v>12.880443921304799</v>
      </c>
      <c r="P343">
        <v>130.50387596899199</v>
      </c>
      <c r="Q343">
        <v>0.122368756576636</v>
      </c>
    </row>
    <row r="344" spans="1:17" x14ac:dyDescent="0.3">
      <c r="A344" t="s">
        <v>794</v>
      </c>
      <c r="B344" t="s">
        <v>795</v>
      </c>
      <c r="C344" t="str">
        <f>IFERROR(VLOOKUP(Table1[[#This Row],[Ticker]],[1]!Table1[[Symbol]:[Industry]],2,FALSE),"-")</f>
        <v>-</v>
      </c>
      <c r="D344" t="s">
        <v>21</v>
      </c>
      <c r="E344">
        <v>19205.324438575</v>
      </c>
      <c r="F344">
        <v>685.65</v>
      </c>
      <c r="G344">
        <v>73.872099338431497</v>
      </c>
      <c r="H344">
        <v>6.8875068591303901</v>
      </c>
      <c r="I344">
        <v>-17.997543067437402</v>
      </c>
      <c r="J344">
        <v>-0.78369463587874599</v>
      </c>
      <c r="K344">
        <v>666.51214737451505</v>
      </c>
      <c r="L344">
        <v>639.71745569415896</v>
      </c>
      <c r="M344">
        <v>71.438473568871402</v>
      </c>
      <c r="N344">
        <v>1.40581263232134</v>
      </c>
      <c r="O344">
        <v>25.698242543571801</v>
      </c>
      <c r="P344">
        <v>104.64109834353</v>
      </c>
      <c r="Q344">
        <v>4.9026229693769997E-2</v>
      </c>
    </row>
    <row r="345" spans="1:17" x14ac:dyDescent="0.3">
      <c r="A345" t="s">
        <v>796</v>
      </c>
      <c r="B345" t="s">
        <v>797</v>
      </c>
      <c r="C345" t="str">
        <f>IFERROR(VLOOKUP(Table1[[#This Row],[Ticker]],[1]!Table1[[Symbol]:[Industry]],2,FALSE),"-")</f>
        <v>-</v>
      </c>
      <c r="D345" t="s">
        <v>798</v>
      </c>
      <c r="E345">
        <v>19131.901978950002</v>
      </c>
      <c r="F345">
        <v>2005.3</v>
      </c>
      <c r="G345">
        <v>48.853234594189203</v>
      </c>
      <c r="H345">
        <v>6.1059849367658598</v>
      </c>
      <c r="I345">
        <v>27.689430819982999</v>
      </c>
      <c r="J345">
        <v>-0.101475898230452</v>
      </c>
      <c r="K345">
        <v>1785.6574665103701</v>
      </c>
      <c r="L345">
        <v>1549.7949909827801</v>
      </c>
      <c r="M345">
        <v>61.914698606047203</v>
      </c>
      <c r="N345">
        <v>2.70791662383479</v>
      </c>
      <c r="O345">
        <v>4.6127761432204801</v>
      </c>
      <c r="P345">
        <v>86.539534883720904</v>
      </c>
      <c r="Q345">
        <v>5.9568814472994003E-2</v>
      </c>
    </row>
    <row r="346" spans="1:17" x14ac:dyDescent="0.3">
      <c r="A346" t="s">
        <v>799</v>
      </c>
      <c r="B346" t="s">
        <v>800</v>
      </c>
      <c r="C346" t="str">
        <f>IFERROR(VLOOKUP(Table1[[#This Row],[Ticker]],[1]!Table1[[Symbol]:[Industry]],2,FALSE),"-")</f>
        <v>-</v>
      </c>
      <c r="D346" t="s">
        <v>146</v>
      </c>
      <c r="E346">
        <v>18983.609244359999</v>
      </c>
      <c r="F346">
        <v>617.70000000000005</v>
      </c>
      <c r="G346">
        <v>25.1007480547432</v>
      </c>
      <c r="H346">
        <v>-2.7509814363400902</v>
      </c>
      <c r="I346">
        <v>39.945946510049801</v>
      </c>
      <c r="J346">
        <v>2.36964658515237</v>
      </c>
      <c r="K346">
        <v>562.97214376513398</v>
      </c>
      <c r="L346">
        <v>479.70068670332802</v>
      </c>
      <c r="M346">
        <v>62.080833733711401</v>
      </c>
      <c r="N346">
        <v>1.08297011064395</v>
      </c>
      <c r="O346">
        <v>9.4544277157195999</v>
      </c>
      <c r="P346">
        <v>97.980769230769198</v>
      </c>
      <c r="Q346">
        <v>0.15650417387503801</v>
      </c>
    </row>
    <row r="347" spans="1:17" hidden="1" x14ac:dyDescent="0.3">
      <c r="A347" t="s">
        <v>801</v>
      </c>
      <c r="B347" t="s">
        <v>802</v>
      </c>
      <c r="C347" t="str">
        <f>IFERROR(VLOOKUP(Table1[[#This Row],[Ticker]],[1]!Table1[[Symbol]:[Industry]],2,FALSE),"-")</f>
        <v>-</v>
      </c>
      <c r="D347" t="s">
        <v>264</v>
      </c>
      <c r="E347">
        <v>18923.730661109999</v>
      </c>
      <c r="F347">
        <v>650.79999999999995</v>
      </c>
      <c r="G347">
        <v>51.016825269147198</v>
      </c>
      <c r="H347">
        <v>18.6897440063793</v>
      </c>
      <c r="I347">
        <v>26.633076310858002</v>
      </c>
      <c r="J347">
        <v>-4.1891440343217701</v>
      </c>
      <c r="K347">
        <v>574.54065472830996</v>
      </c>
      <c r="L347">
        <v>500.24505086335802</v>
      </c>
      <c r="M347">
        <v>67.073672209259598</v>
      </c>
      <c r="N347">
        <v>1.32145601204782</v>
      </c>
      <c r="O347">
        <v>7.85187461585741</v>
      </c>
      <c r="P347">
        <v>79.506274996552094</v>
      </c>
      <c r="Q347">
        <v>-4.0544608269939997E-2</v>
      </c>
    </row>
    <row r="348" spans="1:17" x14ac:dyDescent="0.3">
      <c r="A348" t="s">
        <v>803</v>
      </c>
      <c r="B348" t="s">
        <v>804</v>
      </c>
      <c r="C348" t="str">
        <f>IFERROR(VLOOKUP(Table1[[#This Row],[Ticker]],[1]!Table1[[Symbol]:[Industry]],2,FALSE),"-")</f>
        <v>-</v>
      </c>
      <c r="D348" t="s">
        <v>654</v>
      </c>
      <c r="E348">
        <v>18824.563334999999</v>
      </c>
      <c r="F348">
        <v>4529.25</v>
      </c>
      <c r="G348">
        <v>160.27294134248999</v>
      </c>
      <c r="H348">
        <v>-5.3404959684248903</v>
      </c>
      <c r="I348">
        <v>45.952467642210799</v>
      </c>
      <c r="J348">
        <v>-5.8355672519268502</v>
      </c>
      <c r="K348">
        <v>4007.5805060101902</v>
      </c>
      <c r="L348">
        <v>3165.1093269929302</v>
      </c>
      <c r="M348">
        <v>59.3621366553933</v>
      </c>
      <c r="N348">
        <v>1.6087023531162701</v>
      </c>
      <c r="O348">
        <v>7.0751228128277104</v>
      </c>
      <c r="P348">
        <v>198.17314022383101</v>
      </c>
      <c r="Q348">
        <v>0.14128253110415501</v>
      </c>
    </row>
    <row r="349" spans="1:17" x14ac:dyDescent="0.3">
      <c r="A349" t="s">
        <v>805</v>
      </c>
      <c r="B349" t="s">
        <v>806</v>
      </c>
      <c r="C349" t="str">
        <f>IFERROR(VLOOKUP(Table1[[#This Row],[Ticker]],[1]!Table1[[Symbol]:[Industry]],2,FALSE),"-")</f>
        <v>-</v>
      </c>
      <c r="D349" t="s">
        <v>559</v>
      </c>
      <c r="E349">
        <v>18755.3812745</v>
      </c>
      <c r="F349">
        <v>1445.2</v>
      </c>
      <c r="G349">
        <v>-39.755747433147199</v>
      </c>
      <c r="H349">
        <v>4.3137790166434797</v>
      </c>
      <c r="I349">
        <v>-22.083929745922401</v>
      </c>
      <c r="J349">
        <v>-1.2804824727911499</v>
      </c>
      <c r="K349">
        <v>1407.69010341442</v>
      </c>
      <c r="L349">
        <v>1473.86782390446</v>
      </c>
      <c r="M349">
        <v>59.545498277219998</v>
      </c>
      <c r="N349">
        <v>0.73569272153073495</v>
      </c>
      <c r="O349">
        <v>22.574730141156898</v>
      </c>
      <c r="P349">
        <v>13.8849487785658</v>
      </c>
      <c r="Q349">
        <v>-9.3936092673771995E-2</v>
      </c>
    </row>
    <row r="350" spans="1:17" x14ac:dyDescent="0.3">
      <c r="A350" t="s">
        <v>807</v>
      </c>
      <c r="B350" t="s">
        <v>808</v>
      </c>
      <c r="C350" t="str">
        <f>IFERROR(VLOOKUP(Table1[[#This Row],[Ticker]],[1]!Table1[[Symbol]:[Industry]],2,FALSE),"-")</f>
        <v>-</v>
      </c>
      <c r="D350" t="s">
        <v>162</v>
      </c>
      <c r="E350">
        <v>18749.39283665</v>
      </c>
      <c r="F350">
        <v>6400.1</v>
      </c>
      <c r="G350">
        <v>-36.673855219545104</v>
      </c>
      <c r="H350">
        <v>3.8964935309461102</v>
      </c>
      <c r="I350">
        <v>-20.3015877677459</v>
      </c>
      <c r="J350">
        <v>-9.4204190018877906E-2</v>
      </c>
      <c r="K350">
        <v>6075.1216887813198</v>
      </c>
      <c r="L350">
        <v>6381.2640944719196</v>
      </c>
      <c r="M350">
        <v>63.222331641933103</v>
      </c>
      <c r="N350">
        <v>0.77397631351456897</v>
      </c>
      <c r="O350">
        <v>18.590334526023</v>
      </c>
      <c r="P350">
        <v>23.6770147926993</v>
      </c>
      <c r="Q350">
        <v>-0.14041552355533701</v>
      </c>
    </row>
    <row r="351" spans="1:17" x14ac:dyDescent="0.3">
      <c r="A351" t="s">
        <v>809</v>
      </c>
      <c r="B351" t="s">
        <v>810</v>
      </c>
      <c r="C351" t="str">
        <f>IFERROR(VLOOKUP(Table1[[#This Row],[Ticker]],[1]!Table1[[Symbol]:[Industry]],2,FALSE),"-")</f>
        <v>-</v>
      </c>
      <c r="D351" t="s">
        <v>146</v>
      </c>
      <c r="E351">
        <v>18633.823619327999</v>
      </c>
      <c r="F351">
        <v>142.69</v>
      </c>
      <c r="G351">
        <v>251.16418251038201</v>
      </c>
      <c r="H351">
        <v>-20.1964083443616</v>
      </c>
      <c r="I351">
        <v>11.119925565549</v>
      </c>
      <c r="J351">
        <v>-2.8667147727620899</v>
      </c>
      <c r="K351">
        <v>143.95234319183601</v>
      </c>
      <c r="L351">
        <v>114.41584175777101</v>
      </c>
      <c r="M351">
        <v>46.950864888630001</v>
      </c>
      <c r="N351">
        <v>0.96863838785512402</v>
      </c>
      <c r="O351">
        <v>24.045132805382199</v>
      </c>
      <c r="P351">
        <v>284.73879339400003</v>
      </c>
      <c r="Q351">
        <v>0.16639189603276</v>
      </c>
    </row>
    <row r="352" spans="1:17" x14ac:dyDescent="0.3">
      <c r="A352" t="s">
        <v>811</v>
      </c>
      <c r="B352" t="s">
        <v>812</v>
      </c>
      <c r="C352" t="str">
        <f>IFERROR(VLOOKUP(Table1[[#This Row],[Ticker]],[1]!Table1[[Symbol]:[Industry]],2,FALSE),"-")</f>
        <v>-</v>
      </c>
      <c r="D352" t="s">
        <v>471</v>
      </c>
      <c r="E352">
        <v>18497.304732140001</v>
      </c>
      <c r="F352">
        <v>2995.05</v>
      </c>
      <c r="G352">
        <v>47.346020107563</v>
      </c>
      <c r="H352">
        <v>20.8810030987906</v>
      </c>
      <c r="I352">
        <v>63.134033403853699</v>
      </c>
      <c r="J352">
        <v>9.8985424497574908</v>
      </c>
      <c r="K352">
        <v>2287.0302165150702</v>
      </c>
      <c r="L352">
        <v>1948.0013695356599</v>
      </c>
      <c r="M352">
        <v>80.079337789771003</v>
      </c>
      <c r="N352">
        <v>1.8837366615925399</v>
      </c>
      <c r="O352">
        <v>1.16692542695446</v>
      </c>
      <c r="P352">
        <v>101.334364076364</v>
      </c>
      <c r="Q352">
        <v>0.200086783438196</v>
      </c>
    </row>
    <row r="353" spans="1:17" x14ac:dyDescent="0.3">
      <c r="A353" t="s">
        <v>813</v>
      </c>
      <c r="B353" t="s">
        <v>814</v>
      </c>
      <c r="C353" t="str">
        <f>IFERROR(VLOOKUP(Table1[[#This Row],[Ticker]],[1]!Table1[[Symbol]:[Industry]],2,FALSE),"-")</f>
        <v>-</v>
      </c>
      <c r="D353" t="s">
        <v>216</v>
      </c>
      <c r="E353">
        <v>18399.832296299999</v>
      </c>
      <c r="F353">
        <v>434.3</v>
      </c>
      <c r="G353">
        <v>26.340035575688599</v>
      </c>
      <c r="H353">
        <v>9.8245650182855098</v>
      </c>
      <c r="I353">
        <v>38.102356785309503</v>
      </c>
      <c r="J353">
        <v>0.46360027625384698</v>
      </c>
      <c r="K353">
        <v>375.78291223329001</v>
      </c>
      <c r="L353">
        <v>328.91068877910698</v>
      </c>
      <c r="M353">
        <v>69.955917094895895</v>
      </c>
      <c r="N353">
        <v>1.0017329599642699</v>
      </c>
      <c r="O353">
        <v>0.23025558369791299</v>
      </c>
      <c r="P353">
        <v>66.845946984248897</v>
      </c>
      <c r="Q353">
        <v>2.8210689350693E-2</v>
      </c>
    </row>
    <row r="354" spans="1:17" x14ac:dyDescent="0.3">
      <c r="A354" t="s">
        <v>815</v>
      </c>
      <c r="B354" t="s">
        <v>816</v>
      </c>
      <c r="C354" t="str">
        <f>IFERROR(VLOOKUP(Table1[[#This Row],[Ticker]],[1]!Table1[[Symbol]:[Industry]],2,FALSE),"-")</f>
        <v>-</v>
      </c>
      <c r="D354" t="s">
        <v>129</v>
      </c>
      <c r="E354">
        <v>18390.861014214999</v>
      </c>
      <c r="F354">
        <v>667.9</v>
      </c>
      <c r="G354">
        <v>63.428180694053701</v>
      </c>
      <c r="H354">
        <v>-1.2616930901984</v>
      </c>
      <c r="I354">
        <v>-3.4389387524631698</v>
      </c>
      <c r="J354">
        <v>-3.7104857781945602</v>
      </c>
      <c r="K354">
        <v>630.38671449986202</v>
      </c>
      <c r="L354">
        <v>568.73714234674196</v>
      </c>
      <c r="M354">
        <v>58.182865599142502</v>
      </c>
      <c r="N354">
        <v>1.0620637226779099</v>
      </c>
      <c r="O354">
        <v>10.465638568647901</v>
      </c>
      <c r="P354">
        <v>97.340818436992095</v>
      </c>
      <c r="Q354">
        <v>4.8413797425023997E-2</v>
      </c>
    </row>
    <row r="355" spans="1:17" x14ac:dyDescent="0.3">
      <c r="A355" t="s">
        <v>817</v>
      </c>
      <c r="B355" t="s">
        <v>818</v>
      </c>
      <c r="C355" t="str">
        <f>IFERROR(VLOOKUP(Table1[[#This Row],[Ticker]],[1]!Table1[[Symbol]:[Industry]],2,FALSE),"-")</f>
        <v>-</v>
      </c>
      <c r="D355" t="s">
        <v>62</v>
      </c>
      <c r="E355">
        <v>18343.95072936</v>
      </c>
      <c r="F355">
        <v>729.25</v>
      </c>
      <c r="G355">
        <v>21.598066158600901</v>
      </c>
      <c r="H355">
        <v>9.8675421398507499</v>
      </c>
      <c r="I355">
        <v>-8.5666636241884202</v>
      </c>
      <c r="J355">
        <v>-5.8030439900544</v>
      </c>
      <c r="K355">
        <v>668.27518786004305</v>
      </c>
      <c r="L355">
        <v>630.05944329751401</v>
      </c>
      <c r="M355">
        <v>62.249541578494501</v>
      </c>
      <c r="N355">
        <v>2.1901954925276099</v>
      </c>
      <c r="O355">
        <v>5.31367843675008</v>
      </c>
      <c r="P355">
        <v>52.674552496597897</v>
      </c>
      <c r="Q355">
        <v>1.9848338489573999E-2</v>
      </c>
    </row>
    <row r="356" spans="1:17" hidden="1" x14ac:dyDescent="0.3">
      <c r="A356" t="s">
        <v>819</v>
      </c>
      <c r="B356" t="s">
        <v>820</v>
      </c>
      <c r="C356" t="str">
        <f>IFERROR(VLOOKUP(Table1[[#This Row],[Ticker]],[1]!Table1[[Symbol]:[Industry]],2,FALSE),"-")</f>
        <v>-</v>
      </c>
      <c r="D356" t="s">
        <v>230</v>
      </c>
      <c r="E356">
        <v>18270.707579999998</v>
      </c>
      <c r="F356">
        <v>17400.45</v>
      </c>
      <c r="G356">
        <v>8.6039360556788402</v>
      </c>
      <c r="H356">
        <v>-1.9149891149393501</v>
      </c>
      <c r="I356">
        <v>20.5042369214163</v>
      </c>
      <c r="J356">
        <v>2.15186606668831</v>
      </c>
      <c r="K356">
        <v>16212.203196218299</v>
      </c>
      <c r="L356">
        <v>14856.841146548901</v>
      </c>
      <c r="M356">
        <v>71.314897538797794</v>
      </c>
      <c r="N356">
        <v>0.60575624619134605</v>
      </c>
      <c r="O356">
        <v>2.2625851630273899</v>
      </c>
      <c r="P356">
        <v>38.704264647269802</v>
      </c>
      <c r="Q356">
        <v>0.107999347135898</v>
      </c>
    </row>
    <row r="357" spans="1:17" x14ac:dyDescent="0.3">
      <c r="A357" t="s">
        <v>821</v>
      </c>
      <c r="B357" t="s">
        <v>822</v>
      </c>
      <c r="C357" t="str">
        <f>IFERROR(VLOOKUP(Table1[[#This Row],[Ticker]],[1]!Table1[[Symbol]:[Industry]],2,FALSE),"-")</f>
        <v>-</v>
      </c>
      <c r="D357" t="s">
        <v>379</v>
      </c>
      <c r="E357">
        <v>18181.529427500001</v>
      </c>
      <c r="F357">
        <v>7783.15</v>
      </c>
      <c r="G357">
        <v>-18.901792971096398</v>
      </c>
      <c r="H357">
        <v>-0.72469404080427302</v>
      </c>
      <c r="I357">
        <v>-3.83634977266246</v>
      </c>
      <c r="J357">
        <v>-5.7196037745039598</v>
      </c>
      <c r="K357">
        <v>7207.4124060118302</v>
      </c>
      <c r="L357">
        <v>6792.8942848501001</v>
      </c>
      <c r="M357">
        <v>49.478086572393899</v>
      </c>
      <c r="N357">
        <v>0.35965091492491003</v>
      </c>
      <c r="O357">
        <v>5.0962656507969202</v>
      </c>
      <c r="P357">
        <v>41.857434476724997</v>
      </c>
      <c r="Q357">
        <v>-7.3406619670479999E-3</v>
      </c>
    </row>
    <row r="358" spans="1:17" x14ac:dyDescent="0.3">
      <c r="A358" t="s">
        <v>823</v>
      </c>
      <c r="B358" t="s">
        <v>824</v>
      </c>
      <c r="C358" t="str">
        <f>IFERROR(VLOOKUP(Table1[[#This Row],[Ticker]],[1]!Table1[[Symbol]:[Industry]],2,FALSE),"-")</f>
        <v>-</v>
      </c>
      <c r="D358" t="s">
        <v>382</v>
      </c>
      <c r="E358">
        <v>18126.563312479899</v>
      </c>
      <c r="F358">
        <v>3649.15</v>
      </c>
      <c r="G358">
        <v>42.046908899696199</v>
      </c>
      <c r="H358">
        <v>2.8066215667575798</v>
      </c>
      <c r="I358">
        <v>26.001548168552301</v>
      </c>
      <c r="J358">
        <v>-1.23495263254191</v>
      </c>
      <c r="K358">
        <v>3388.4134649193302</v>
      </c>
      <c r="L358">
        <v>2974.2130549819999</v>
      </c>
      <c r="M358">
        <v>64.332648844201401</v>
      </c>
      <c r="N358">
        <v>0.83561589987457296</v>
      </c>
      <c r="O358">
        <v>5.1751777811270996</v>
      </c>
      <c r="P358">
        <v>71.160881801125697</v>
      </c>
      <c r="Q358">
        <v>-1.767494724627E-3</v>
      </c>
    </row>
    <row r="359" spans="1:17" x14ac:dyDescent="0.3">
      <c r="A359" t="s">
        <v>825</v>
      </c>
      <c r="B359" t="s">
        <v>826</v>
      </c>
      <c r="C359" t="str">
        <f>IFERROR(VLOOKUP(Table1[[#This Row],[Ticker]],[1]!Table1[[Symbol]:[Industry]],2,FALSE),"-")</f>
        <v>-</v>
      </c>
      <c r="D359" t="s">
        <v>269</v>
      </c>
      <c r="E359">
        <v>18113.22750655</v>
      </c>
      <c r="F359">
        <v>813.95</v>
      </c>
      <c r="G359">
        <v>68.455427217867395</v>
      </c>
      <c r="H359">
        <v>3.6133677080784299</v>
      </c>
      <c r="I359">
        <v>13.930632524046301</v>
      </c>
      <c r="J359">
        <v>3.4068468479931502E-2</v>
      </c>
      <c r="K359">
        <v>813.59230087005005</v>
      </c>
      <c r="L359">
        <v>722.07784522426095</v>
      </c>
      <c r="M359">
        <v>56.698485716472803</v>
      </c>
      <c r="N359">
        <v>0.57754685706999798</v>
      </c>
      <c r="O359">
        <v>17.697647275631098</v>
      </c>
      <c r="P359">
        <v>99.791359842906203</v>
      </c>
      <c r="Q359">
        <v>0.185071966882005</v>
      </c>
    </row>
    <row r="360" spans="1:17" x14ac:dyDescent="0.3">
      <c r="A360" t="s">
        <v>827</v>
      </c>
      <c r="B360" t="s">
        <v>828</v>
      </c>
      <c r="C360" t="str">
        <f>IFERROR(VLOOKUP(Table1[[#This Row],[Ticker]],[1]!Table1[[Symbol]:[Industry]],2,FALSE),"-")</f>
        <v>-</v>
      </c>
      <c r="D360" t="s">
        <v>829</v>
      </c>
      <c r="E360">
        <v>18074.871482220002</v>
      </c>
      <c r="F360">
        <v>1370.55</v>
      </c>
      <c r="G360">
        <v>-2.61631525717792</v>
      </c>
      <c r="H360">
        <v>-2.5882162936542201</v>
      </c>
      <c r="I360">
        <v>0.5511515016745</v>
      </c>
      <c r="J360">
        <v>2.2764411502675301</v>
      </c>
      <c r="K360">
        <v>1184.4878131518101</v>
      </c>
      <c r="L360">
        <v>1135.0532575013201</v>
      </c>
      <c r="M360">
        <v>65.557014422140497</v>
      </c>
      <c r="N360">
        <v>2.14734103913124</v>
      </c>
      <c r="O360">
        <v>1.2330816095728001</v>
      </c>
      <c r="P360">
        <v>38.698578151090402</v>
      </c>
      <c r="Q360">
        <v>2.1286652470874998E-2</v>
      </c>
    </row>
    <row r="361" spans="1:17" x14ac:dyDescent="0.3">
      <c r="A361" t="s">
        <v>830</v>
      </c>
      <c r="B361" t="s">
        <v>831</v>
      </c>
      <c r="C361" t="str">
        <f>IFERROR(VLOOKUP(Table1[[#This Row],[Ticker]],[1]!Table1[[Symbol]:[Industry]],2,FALSE),"-")</f>
        <v>-</v>
      </c>
      <c r="D361" t="s">
        <v>119</v>
      </c>
      <c r="E361">
        <v>18032.524603599999</v>
      </c>
      <c r="F361">
        <v>729.4</v>
      </c>
      <c r="G361">
        <v>46.172922942685098</v>
      </c>
      <c r="H361">
        <v>26.016947787449599</v>
      </c>
      <c r="I361">
        <v>20.5058698047485</v>
      </c>
      <c r="J361">
        <v>-3.6602877496986101</v>
      </c>
      <c r="K361">
        <v>614.942563775758</v>
      </c>
      <c r="L361">
        <v>538.50186927846198</v>
      </c>
      <c r="M361">
        <v>70.3320932846662</v>
      </c>
      <c r="N361">
        <v>1.0440575678946</v>
      </c>
      <c r="O361">
        <v>2.41294214422813</v>
      </c>
      <c r="P361">
        <v>80.857922142325805</v>
      </c>
    </row>
    <row r="362" spans="1:17" x14ac:dyDescent="0.3">
      <c r="A362" t="s">
        <v>832</v>
      </c>
      <c r="B362" t="s">
        <v>833</v>
      </c>
      <c r="C362" t="str">
        <f>IFERROR(VLOOKUP(Table1[[#This Row],[Ticker]],[1]!Table1[[Symbol]:[Industry]],2,FALSE),"-")</f>
        <v>-</v>
      </c>
      <c r="D362" t="s">
        <v>62</v>
      </c>
      <c r="E362">
        <v>17838.103502999998</v>
      </c>
      <c r="F362">
        <v>900.15</v>
      </c>
      <c r="G362">
        <v>14.189238604006601</v>
      </c>
      <c r="H362">
        <v>-8.9152818732508106</v>
      </c>
      <c r="I362">
        <v>4.4908095478507501</v>
      </c>
      <c r="J362">
        <v>1.63060456250505</v>
      </c>
      <c r="K362">
        <v>927.60218405178796</v>
      </c>
      <c r="L362">
        <v>877.08095360750099</v>
      </c>
      <c r="M362">
        <v>58.081303621269903</v>
      </c>
      <c r="N362">
        <v>2.01591513393929</v>
      </c>
      <c r="O362">
        <v>21.5352996722768</v>
      </c>
      <c r="P362">
        <v>48.785123966942102</v>
      </c>
      <c r="Q362">
        <v>-6.414366928477E-2</v>
      </c>
    </row>
    <row r="363" spans="1:17" x14ac:dyDescent="0.3">
      <c r="A363" t="s">
        <v>834</v>
      </c>
      <c r="B363" t="s">
        <v>835</v>
      </c>
      <c r="C363" t="str">
        <f>IFERROR(VLOOKUP(Table1[[#This Row],[Ticker]],[1]!Table1[[Symbol]:[Industry]],2,FALSE),"-")</f>
        <v>-</v>
      </c>
      <c r="D363" t="s">
        <v>836</v>
      </c>
      <c r="E363">
        <v>17790.715953449999</v>
      </c>
      <c r="F363">
        <v>1504.8</v>
      </c>
      <c r="G363">
        <v>192.537612409492</v>
      </c>
      <c r="H363">
        <v>-1.0663847823013901</v>
      </c>
      <c r="I363">
        <v>66.330501837719297</v>
      </c>
      <c r="J363">
        <v>-0.47984698216757798</v>
      </c>
      <c r="K363">
        <v>1434.50803697778</v>
      </c>
      <c r="L363">
        <v>1141.2230994880999</v>
      </c>
      <c r="M363">
        <v>57.646561633106302</v>
      </c>
      <c r="N363">
        <v>1.0703837181777101</v>
      </c>
      <c r="O363">
        <v>12.639553429027099</v>
      </c>
      <c r="P363">
        <v>232.14876945149501</v>
      </c>
      <c r="Q363">
        <v>0.193193877436654</v>
      </c>
    </row>
    <row r="364" spans="1:17" x14ac:dyDescent="0.3">
      <c r="A364" t="s">
        <v>837</v>
      </c>
      <c r="B364" t="s">
        <v>838</v>
      </c>
      <c r="C364" t="str">
        <f>IFERROR(VLOOKUP(Table1[[#This Row],[Ticker]],[1]!Table1[[Symbol]:[Industry]],2,FALSE),"-")</f>
        <v>-</v>
      </c>
      <c r="D364" t="s">
        <v>376</v>
      </c>
      <c r="E364">
        <v>17767.88974912</v>
      </c>
      <c r="F364">
        <v>551.4</v>
      </c>
      <c r="G364">
        <v>97.176914721914301</v>
      </c>
      <c r="H364">
        <v>-1.97113775430739</v>
      </c>
      <c r="I364">
        <v>19.295730534847401</v>
      </c>
      <c r="J364">
        <v>-1.42857055761927</v>
      </c>
      <c r="K364">
        <v>537.87924850314005</v>
      </c>
      <c r="L364">
        <v>459.75512459114702</v>
      </c>
      <c r="M364">
        <v>51.509493032564599</v>
      </c>
      <c r="N364">
        <v>0.75210281874477203</v>
      </c>
      <c r="O364">
        <v>8.4512150888647</v>
      </c>
      <c r="P364">
        <v>138.59800951968799</v>
      </c>
      <c r="Q364">
        <v>0.144358320140025</v>
      </c>
    </row>
    <row r="365" spans="1:17" x14ac:dyDescent="0.3">
      <c r="A365" t="s">
        <v>839</v>
      </c>
      <c r="B365" t="s">
        <v>840</v>
      </c>
      <c r="C365" t="str">
        <f>IFERROR(VLOOKUP(Table1[[#This Row],[Ticker]],[1]!Table1[[Symbol]:[Industry]],2,FALSE),"-")</f>
        <v>-</v>
      </c>
      <c r="D365" t="s">
        <v>49</v>
      </c>
      <c r="E365">
        <v>17694.962399399999</v>
      </c>
      <c r="F365">
        <v>212.92</v>
      </c>
      <c r="G365">
        <v>-13.6033418421354</v>
      </c>
      <c r="H365">
        <v>-6.0261149399388998</v>
      </c>
      <c r="I365">
        <v>-0.25921138740059302</v>
      </c>
      <c r="J365">
        <v>-5.7156699886944802</v>
      </c>
      <c r="K365">
        <v>219.58483394160601</v>
      </c>
      <c r="L365">
        <v>212.18868891668001</v>
      </c>
      <c r="M365">
        <v>41.7910678415099</v>
      </c>
      <c r="N365">
        <v>0.73074947517634603</v>
      </c>
      <c r="O365">
        <v>35.849145218861501</v>
      </c>
      <c r="P365">
        <v>16.604600219058</v>
      </c>
      <c r="Q365">
        <v>3.8335763795423E-2</v>
      </c>
    </row>
    <row r="366" spans="1:17" hidden="1" x14ac:dyDescent="0.3">
      <c r="A366" t="s">
        <v>841</v>
      </c>
      <c r="B366" t="s">
        <v>842</v>
      </c>
      <c r="C366" t="str">
        <f>IFERROR(VLOOKUP(Table1[[#This Row],[Ticker]],[1]!Table1[[Symbol]:[Industry]],2,FALSE),"-")</f>
        <v>-</v>
      </c>
      <c r="D366" t="s">
        <v>382</v>
      </c>
      <c r="E366">
        <v>17691.977255040001</v>
      </c>
      <c r="F366">
        <v>4914.7</v>
      </c>
      <c r="G366">
        <v>60.421751862965003</v>
      </c>
      <c r="H366">
        <v>0.96213047702757004</v>
      </c>
      <c r="I366">
        <v>23.475689147307801</v>
      </c>
      <c r="J366">
        <v>-3.8866942346021398</v>
      </c>
      <c r="K366">
        <v>4922.4089830413504</v>
      </c>
      <c r="M366">
        <v>46.2887719376386</v>
      </c>
      <c r="N366">
        <v>0.77911203735984502</v>
      </c>
      <c r="O366">
        <v>11.909170447840101</v>
      </c>
      <c r="P366">
        <v>134.03333333333299</v>
      </c>
    </row>
    <row r="367" spans="1:17" x14ac:dyDescent="0.3">
      <c r="A367" t="s">
        <v>843</v>
      </c>
      <c r="B367" t="s">
        <v>844</v>
      </c>
      <c r="C367" t="str">
        <f>IFERROR(VLOOKUP(Table1[[#This Row],[Ticker]],[1]!Table1[[Symbol]:[Industry]],2,FALSE),"-")</f>
        <v>-</v>
      </c>
      <c r="D367" t="s">
        <v>281</v>
      </c>
      <c r="E367">
        <v>17656.008061709999</v>
      </c>
      <c r="F367">
        <v>352.2</v>
      </c>
      <c r="G367">
        <v>-1.9374796139841099</v>
      </c>
      <c r="H367">
        <v>-7.9507465157634396</v>
      </c>
      <c r="I367">
        <v>-23.249330697889299</v>
      </c>
      <c r="J367">
        <v>-1.58476218768641</v>
      </c>
      <c r="K367">
        <v>372.88749696232702</v>
      </c>
      <c r="L367">
        <v>375.85680032349001</v>
      </c>
      <c r="M367">
        <v>45.493969823695998</v>
      </c>
      <c r="N367">
        <v>1.3702179120962199</v>
      </c>
      <c r="O367">
        <v>58.432708688245299</v>
      </c>
      <c r="P367">
        <v>26.690647482014299</v>
      </c>
      <c r="Q367">
        <v>0.115052644041427</v>
      </c>
    </row>
    <row r="368" spans="1:17" x14ac:dyDescent="0.3">
      <c r="A368" t="s">
        <v>845</v>
      </c>
      <c r="B368" t="s">
        <v>846</v>
      </c>
      <c r="C368" t="str">
        <f>IFERROR(VLOOKUP(Table1[[#This Row],[Ticker]],[1]!Table1[[Symbol]:[Industry]],2,FALSE),"-")</f>
        <v>-</v>
      </c>
      <c r="D368" t="s">
        <v>533</v>
      </c>
      <c r="E368">
        <v>17536.904828999999</v>
      </c>
      <c r="F368">
        <v>3592.35</v>
      </c>
      <c r="G368">
        <v>-47.105981503201498</v>
      </c>
      <c r="H368">
        <v>1.8305282748565499</v>
      </c>
      <c r="I368">
        <v>-16.732304901292402</v>
      </c>
      <c r="J368">
        <v>-3.6404244775119099</v>
      </c>
      <c r="K368">
        <v>3401.4705522223098</v>
      </c>
      <c r="L368">
        <v>3542.4276224341102</v>
      </c>
      <c r="M368">
        <v>49.383880044993198</v>
      </c>
      <c r="N368">
        <v>1.1243054293188499</v>
      </c>
      <c r="O368">
        <v>31.508622489456702</v>
      </c>
      <c r="P368">
        <v>24.9100297293068</v>
      </c>
      <c r="Q368">
        <v>-6.1100933257782999E-2</v>
      </c>
    </row>
    <row r="369" spans="1:17" x14ac:dyDescent="0.3">
      <c r="A369" t="s">
        <v>847</v>
      </c>
      <c r="B369" t="s">
        <v>848</v>
      </c>
      <c r="C369" t="str">
        <f>IFERROR(VLOOKUP(Table1[[#This Row],[Ticker]],[1]!Table1[[Symbol]:[Industry]],2,FALSE),"-")</f>
        <v>-</v>
      </c>
      <c r="D369" t="s">
        <v>196</v>
      </c>
      <c r="E369">
        <v>17050.327760339998</v>
      </c>
      <c r="F369">
        <v>684.55</v>
      </c>
      <c r="G369">
        <v>14.1161273009668</v>
      </c>
      <c r="H369">
        <v>11.6758353926453</v>
      </c>
      <c r="I369">
        <v>11.965459041868799</v>
      </c>
      <c r="J369">
        <v>1.49533956822349</v>
      </c>
      <c r="K369">
        <v>614.56464689190295</v>
      </c>
      <c r="L369">
        <v>573.33608761231005</v>
      </c>
      <c r="M369">
        <v>84.101173509133403</v>
      </c>
      <c r="N369">
        <v>1.7683070529945299</v>
      </c>
      <c r="O369">
        <v>5.47074720619384</v>
      </c>
      <c r="P369">
        <v>42.927236663534799</v>
      </c>
      <c r="Q369">
        <v>6.7698548361273994E-2</v>
      </c>
    </row>
    <row r="370" spans="1:17" x14ac:dyDescent="0.3">
      <c r="A370" t="s">
        <v>849</v>
      </c>
      <c r="B370" t="s">
        <v>850</v>
      </c>
      <c r="C370" t="str">
        <f>IFERROR(VLOOKUP(Table1[[#This Row],[Ticker]],[1]!Table1[[Symbol]:[Industry]],2,FALSE),"-")</f>
        <v>-</v>
      </c>
      <c r="D370" t="s">
        <v>281</v>
      </c>
      <c r="E370">
        <v>17030.71335147</v>
      </c>
      <c r="F370">
        <v>2128.4499999999998</v>
      </c>
      <c r="G370">
        <v>-6.26931216800984</v>
      </c>
      <c r="H370">
        <v>9.3430215842830595</v>
      </c>
      <c r="I370">
        <v>-4.8562626679767202</v>
      </c>
      <c r="J370">
        <v>2.47941895614772</v>
      </c>
      <c r="K370">
        <v>1983.61684258438</v>
      </c>
      <c r="L370">
        <v>1953.1622277751601</v>
      </c>
      <c r="M370">
        <v>78.466316286194498</v>
      </c>
      <c r="N370">
        <v>1.1946987705604399</v>
      </c>
      <c r="O370">
        <v>10.7096713570908</v>
      </c>
      <c r="P370">
        <v>23.747093023255701</v>
      </c>
      <c r="Q370">
        <v>7.1963108140040005E-2</v>
      </c>
    </row>
    <row r="371" spans="1:17" x14ac:dyDescent="0.3">
      <c r="A371" t="s">
        <v>851</v>
      </c>
      <c r="B371" t="s">
        <v>852</v>
      </c>
      <c r="C371" t="str">
        <f>IFERROR(VLOOKUP(Table1[[#This Row],[Ticker]],[1]!Table1[[Symbol]:[Industry]],2,FALSE),"-")</f>
        <v>-</v>
      </c>
      <c r="D371" t="s">
        <v>21</v>
      </c>
      <c r="E371">
        <v>17029.652488200001</v>
      </c>
      <c r="F371">
        <v>751.25</v>
      </c>
      <c r="G371">
        <v>68.8974582509599</v>
      </c>
      <c r="H371">
        <v>16.236679580609</v>
      </c>
      <c r="I371">
        <v>10.014353469942501</v>
      </c>
      <c r="J371">
        <v>5.0822388253430999</v>
      </c>
      <c r="K371">
        <v>645.24562743061699</v>
      </c>
      <c r="L371">
        <v>561.91916598313298</v>
      </c>
      <c r="M371">
        <v>79.567183279603299</v>
      </c>
      <c r="N371">
        <v>0.73234878982100704</v>
      </c>
      <c r="O371">
        <v>2.3627287853577199</v>
      </c>
      <c r="P371">
        <v>99.800531914893597</v>
      </c>
      <c r="Q371">
        <v>8.0669453787213005E-2</v>
      </c>
    </row>
    <row r="372" spans="1:17" x14ac:dyDescent="0.3">
      <c r="A372" t="s">
        <v>853</v>
      </c>
      <c r="B372" t="s">
        <v>854</v>
      </c>
      <c r="C372" t="str">
        <f>IFERROR(VLOOKUP(Table1[[#This Row],[Ticker]],[1]!Table1[[Symbol]:[Industry]],2,FALSE),"-")</f>
        <v>-</v>
      </c>
      <c r="D372" t="s">
        <v>182</v>
      </c>
      <c r="E372">
        <v>16996.867702</v>
      </c>
      <c r="F372">
        <v>297.35000000000002</v>
      </c>
      <c r="G372">
        <v>-27.8518443015716</v>
      </c>
      <c r="H372">
        <v>-2.3521603586724402</v>
      </c>
      <c r="I372">
        <v>-11.3045306734634</v>
      </c>
      <c r="J372">
        <v>-2.8752756070469001</v>
      </c>
      <c r="K372">
        <v>306.16617186612802</v>
      </c>
      <c r="L372">
        <v>312.08725384805302</v>
      </c>
      <c r="M372">
        <v>54.485965921800201</v>
      </c>
      <c r="N372">
        <v>0.50895587067316295</v>
      </c>
      <c r="O372">
        <v>36.791659660332897</v>
      </c>
      <c r="P372">
        <v>16.836935166994099</v>
      </c>
      <c r="Q372">
        <v>-5.4543152025408999E-2</v>
      </c>
    </row>
    <row r="373" spans="1:17" x14ac:dyDescent="0.3">
      <c r="A373" t="s">
        <v>855</v>
      </c>
      <c r="B373" t="s">
        <v>856</v>
      </c>
      <c r="C373" t="str">
        <f>IFERROR(VLOOKUP(Table1[[#This Row],[Ticker]],[1]!Table1[[Symbol]:[Industry]],2,FALSE),"-")</f>
        <v>-</v>
      </c>
      <c r="D373" t="s">
        <v>457</v>
      </c>
      <c r="E373">
        <v>16985.009144169999</v>
      </c>
      <c r="F373">
        <v>1192.3499999999999</v>
      </c>
      <c r="G373">
        <v>36.286335754270802</v>
      </c>
      <c r="H373">
        <v>12.517468379199</v>
      </c>
      <c r="I373">
        <v>8.3204333566101099</v>
      </c>
      <c r="J373">
        <v>-5.0980186978192297</v>
      </c>
      <c r="K373">
        <v>1088.8549870898701</v>
      </c>
      <c r="L373">
        <v>956.87130115120203</v>
      </c>
      <c r="M373">
        <v>59.008380323624102</v>
      </c>
      <c r="N373">
        <v>0.81222397872526597</v>
      </c>
      <c r="O373">
        <v>5.1117540990480901</v>
      </c>
      <c r="P373">
        <v>68.983843537414899</v>
      </c>
      <c r="Q373">
        <v>0.12706043760650401</v>
      </c>
    </row>
    <row r="374" spans="1:17" x14ac:dyDescent="0.3">
      <c r="A374" t="s">
        <v>857</v>
      </c>
      <c r="B374" t="s">
        <v>858</v>
      </c>
      <c r="C374" t="str">
        <f>IFERROR(VLOOKUP(Table1[[#This Row],[Ticker]],[1]!Table1[[Symbol]:[Industry]],2,FALSE),"-")</f>
        <v>-</v>
      </c>
      <c r="D374" t="s">
        <v>859</v>
      </c>
      <c r="E374">
        <v>16962.941603838</v>
      </c>
      <c r="F374">
        <v>213.97</v>
      </c>
      <c r="G374">
        <v>-14.2189011182983</v>
      </c>
      <c r="H374">
        <v>0.69824060328148996</v>
      </c>
      <c r="I374">
        <v>10.460096943597</v>
      </c>
      <c r="J374">
        <v>-1.42646121498367</v>
      </c>
      <c r="K374">
        <v>211.36449779328601</v>
      </c>
      <c r="L374">
        <v>194.24584967147001</v>
      </c>
      <c r="M374">
        <v>58.2818749372491</v>
      </c>
      <c r="N374">
        <v>0.72675227951099797</v>
      </c>
      <c r="O374">
        <v>11.0202364817497</v>
      </c>
      <c r="P374">
        <v>57.0998531571218</v>
      </c>
      <c r="Q374">
        <v>2.3408148416298E-2</v>
      </c>
    </row>
    <row r="375" spans="1:17" x14ac:dyDescent="0.3">
      <c r="A375" t="s">
        <v>860</v>
      </c>
      <c r="B375" t="s">
        <v>861</v>
      </c>
      <c r="C375" t="str">
        <f>IFERROR(VLOOKUP(Table1[[#This Row],[Ticker]],[1]!Table1[[Symbol]:[Industry]],2,FALSE),"-")</f>
        <v>-</v>
      </c>
      <c r="D375" t="s">
        <v>46</v>
      </c>
      <c r="E375">
        <v>16929.762205949999</v>
      </c>
      <c r="F375">
        <v>1839.65</v>
      </c>
      <c r="G375">
        <v>17.4622086680553</v>
      </c>
      <c r="H375">
        <v>3.50826953825438</v>
      </c>
      <c r="I375">
        <v>43.923377036006102</v>
      </c>
      <c r="J375">
        <v>0.24001214102846799</v>
      </c>
      <c r="K375">
        <v>1549.9361011077399</v>
      </c>
      <c r="L375">
        <v>1343.1070546794999</v>
      </c>
      <c r="M375">
        <v>70.344617778150607</v>
      </c>
      <c r="N375">
        <v>0.83603914299262805</v>
      </c>
      <c r="O375">
        <v>1.1061886771940299</v>
      </c>
      <c r="P375">
        <v>79.486804234352903</v>
      </c>
      <c r="Q375">
        <v>-2.9775997256588999E-2</v>
      </c>
    </row>
    <row r="376" spans="1:17" x14ac:dyDescent="0.3">
      <c r="A376" t="s">
        <v>862</v>
      </c>
      <c r="B376" t="s">
        <v>863</v>
      </c>
      <c r="C376" t="str">
        <f>IFERROR(VLOOKUP(Table1[[#This Row],[Ticker]],[1]!Table1[[Symbol]:[Industry]],2,FALSE),"-")</f>
        <v>-</v>
      </c>
      <c r="D376" t="s">
        <v>129</v>
      </c>
      <c r="E376">
        <v>16889.081513550002</v>
      </c>
      <c r="F376">
        <v>57.17</v>
      </c>
      <c r="G376">
        <v>6.3438124765046799</v>
      </c>
      <c r="H376">
        <v>-16.454236136930799</v>
      </c>
      <c r="I376">
        <v>3.2477895741626299</v>
      </c>
      <c r="J376">
        <v>-5.0967757208761801</v>
      </c>
      <c r="K376">
        <v>60.453170110748403</v>
      </c>
      <c r="L376">
        <v>55.575236460248199</v>
      </c>
      <c r="M376">
        <v>35.762079903014403</v>
      </c>
      <c r="N376">
        <v>0.444514837319263</v>
      </c>
      <c r="O376">
        <v>28.913765961168401</v>
      </c>
      <c r="P376">
        <v>46.028097062579803</v>
      </c>
    </row>
    <row r="377" spans="1:17" x14ac:dyDescent="0.3">
      <c r="A377" t="s">
        <v>864</v>
      </c>
      <c r="B377" t="s">
        <v>865</v>
      </c>
      <c r="C377" t="str">
        <f>IFERROR(VLOOKUP(Table1[[#This Row],[Ticker]],[1]!Table1[[Symbol]:[Industry]],2,FALSE),"-")</f>
        <v>-</v>
      </c>
      <c r="D377" t="s">
        <v>230</v>
      </c>
      <c r="E377">
        <v>16825.560285510001</v>
      </c>
      <c r="F377">
        <v>2236.3000000000002</v>
      </c>
      <c r="G377">
        <v>239.598270148084</v>
      </c>
      <c r="H377">
        <v>24.8733132078513</v>
      </c>
      <c r="I377">
        <v>137.834687173048</v>
      </c>
      <c r="J377">
        <v>-4.2004135730957497</v>
      </c>
      <c r="K377">
        <v>1696.12891825219</v>
      </c>
      <c r="L377">
        <v>1191.9844883452699</v>
      </c>
      <c r="M377">
        <v>65.465301782350807</v>
      </c>
      <c r="N377">
        <v>0.84184334755575996</v>
      </c>
      <c r="O377">
        <v>2.6472297992219098</v>
      </c>
      <c r="P377">
        <v>287.10403323524298</v>
      </c>
      <c r="Q377">
        <v>0.14461245924434701</v>
      </c>
    </row>
    <row r="378" spans="1:17" x14ac:dyDescent="0.3">
      <c r="A378" t="s">
        <v>866</v>
      </c>
      <c r="B378" t="s">
        <v>867</v>
      </c>
      <c r="C378" t="str">
        <f>IFERROR(VLOOKUP(Table1[[#This Row],[Ticker]],[1]!Table1[[Symbol]:[Industry]],2,FALSE),"-")</f>
        <v>-</v>
      </c>
      <c r="D378" t="s">
        <v>334</v>
      </c>
      <c r="E378">
        <v>16809.988251660001</v>
      </c>
      <c r="F378">
        <v>726.6</v>
      </c>
      <c r="G378">
        <v>118.729652157738</v>
      </c>
      <c r="H378">
        <v>-9.8367678393778792</v>
      </c>
      <c r="I378">
        <v>54.115809767554801</v>
      </c>
      <c r="J378">
        <v>-7.4271480958245304</v>
      </c>
      <c r="K378">
        <v>701.40858177207394</v>
      </c>
      <c r="L378">
        <v>547.04487358291999</v>
      </c>
      <c r="M378">
        <v>40.433398723389999</v>
      </c>
      <c r="N378">
        <v>0.40742339779305797</v>
      </c>
      <c r="O378">
        <v>13.9554087530966</v>
      </c>
      <c r="P378">
        <v>187.19367588932801</v>
      </c>
      <c r="Q378">
        <v>8.4792061418486997E-2</v>
      </c>
    </row>
    <row r="379" spans="1:17" x14ac:dyDescent="0.3">
      <c r="A379" t="s">
        <v>868</v>
      </c>
      <c r="B379" t="s">
        <v>869</v>
      </c>
      <c r="C379" t="str">
        <f>IFERROR(VLOOKUP(Table1[[#This Row],[Ticker]],[1]!Table1[[Symbol]:[Industry]],2,FALSE),"-")</f>
        <v>-</v>
      </c>
      <c r="D379" t="s">
        <v>659</v>
      </c>
      <c r="E379">
        <v>16767.064165424999</v>
      </c>
      <c r="F379">
        <v>692.9</v>
      </c>
      <c r="G379">
        <v>53.189487033145902</v>
      </c>
      <c r="H379">
        <v>-10.3198876296452</v>
      </c>
      <c r="I379">
        <v>25.049444448564</v>
      </c>
      <c r="J379">
        <v>-3.4947772326581199</v>
      </c>
      <c r="K379">
        <v>686.09867105727096</v>
      </c>
      <c r="L379">
        <v>609.66343805089298</v>
      </c>
      <c r="M379">
        <v>53.191452696149</v>
      </c>
      <c r="N379">
        <v>1.1345500355262801</v>
      </c>
      <c r="O379">
        <v>19.201905036801801</v>
      </c>
      <c r="P379">
        <v>89.939692982456094</v>
      </c>
      <c r="Q379">
        <v>9.4536633996057995E-2</v>
      </c>
    </row>
    <row r="380" spans="1:17" x14ac:dyDescent="0.3">
      <c r="A380" t="s">
        <v>870</v>
      </c>
      <c r="B380" t="s">
        <v>871</v>
      </c>
      <c r="C380" t="str">
        <f>IFERROR(VLOOKUP(Table1[[#This Row],[Ticker]],[1]!Table1[[Symbol]:[Industry]],2,FALSE),"-")</f>
        <v>-</v>
      </c>
      <c r="D380" t="s">
        <v>495</v>
      </c>
      <c r="E380">
        <v>16758.041823585001</v>
      </c>
      <c r="F380">
        <v>330.55</v>
      </c>
      <c r="G380">
        <v>7.1075835636761404</v>
      </c>
      <c r="H380">
        <v>5.1240182195565804</v>
      </c>
      <c r="I380">
        <v>-11.396923067565799</v>
      </c>
      <c r="J380">
        <v>-3.7557848311139099</v>
      </c>
      <c r="K380">
        <v>325.32050559788502</v>
      </c>
      <c r="L380">
        <v>317.01048704693801</v>
      </c>
      <c r="M380">
        <v>53.574703574242299</v>
      </c>
      <c r="N380">
        <v>0.78936313281982795</v>
      </c>
      <c r="O380">
        <v>18.590228407200101</v>
      </c>
      <c r="P380">
        <v>36.873706004140701</v>
      </c>
      <c r="Q380">
        <v>-3.5767943299715999E-2</v>
      </c>
    </row>
    <row r="381" spans="1:17" x14ac:dyDescent="0.3">
      <c r="A381" t="s">
        <v>872</v>
      </c>
      <c r="B381" t="s">
        <v>873</v>
      </c>
      <c r="C381" t="str">
        <f>IFERROR(VLOOKUP(Table1[[#This Row],[Ticker]],[1]!Table1[[Symbol]:[Industry]],2,FALSE),"-")</f>
        <v>-</v>
      </c>
      <c r="D381" t="s">
        <v>46</v>
      </c>
      <c r="E381">
        <v>16754.12887792</v>
      </c>
      <c r="F381">
        <v>1540.95</v>
      </c>
      <c r="G381">
        <v>287.31407664450899</v>
      </c>
      <c r="H381">
        <v>29.539249453256001</v>
      </c>
      <c r="I381">
        <v>96.507904787393002</v>
      </c>
      <c r="J381">
        <v>3.27478944184038</v>
      </c>
      <c r="K381">
        <v>1204.9547016153499</v>
      </c>
      <c r="L381">
        <v>861.75533135719502</v>
      </c>
      <c r="M381">
        <v>73.478035786854406</v>
      </c>
      <c r="N381">
        <v>0.29459811600396801</v>
      </c>
      <c r="O381">
        <v>3.1831013335929099</v>
      </c>
      <c r="P381">
        <v>339.017094017094</v>
      </c>
      <c r="Q381">
        <v>0.16286010506997101</v>
      </c>
    </row>
    <row r="382" spans="1:17" x14ac:dyDescent="0.3">
      <c r="A382" t="s">
        <v>874</v>
      </c>
      <c r="B382" t="s">
        <v>875</v>
      </c>
      <c r="C382" t="str">
        <f>IFERROR(VLOOKUP(Table1[[#This Row],[Ticker]],[1]!Table1[[Symbol]:[Industry]],2,FALSE),"-")</f>
        <v>-</v>
      </c>
      <c r="D382" t="s">
        <v>230</v>
      </c>
      <c r="E382">
        <v>16694.538139279899</v>
      </c>
      <c r="F382">
        <v>4752</v>
      </c>
      <c r="G382">
        <v>90.581303328592</v>
      </c>
      <c r="H382">
        <v>0.59623359547812305</v>
      </c>
      <c r="I382">
        <v>26.778041009902399</v>
      </c>
      <c r="J382">
        <v>0.48254288559018699</v>
      </c>
      <c r="K382">
        <v>4532.4630518616996</v>
      </c>
      <c r="L382">
        <v>3785.65259538073</v>
      </c>
      <c r="M382">
        <v>64.313049141964498</v>
      </c>
      <c r="N382">
        <v>0.94999168632693298</v>
      </c>
      <c r="O382">
        <v>9.2171717171717091</v>
      </c>
      <c r="P382">
        <v>136.02453622072599</v>
      </c>
      <c r="Q382">
        <v>0.183689860229693</v>
      </c>
    </row>
    <row r="383" spans="1:17" hidden="1" x14ac:dyDescent="0.3">
      <c r="A383" t="s">
        <v>876</v>
      </c>
      <c r="B383" t="s">
        <v>877</v>
      </c>
      <c r="C383" t="str">
        <f>IFERROR(VLOOKUP(Table1[[#This Row],[Ticker]],[1]!Table1[[Symbol]:[Industry]],2,FALSE),"-")</f>
        <v>-</v>
      </c>
      <c r="D383" t="s">
        <v>49</v>
      </c>
      <c r="E383">
        <v>16647.017250149998</v>
      </c>
      <c r="F383">
        <v>407.75</v>
      </c>
      <c r="G383">
        <v>-3.9338519743714699</v>
      </c>
      <c r="H383">
        <v>10.1681736586906</v>
      </c>
      <c r="I383">
        <v>12.445535498550401</v>
      </c>
      <c r="J383">
        <v>-8.0935302441525305</v>
      </c>
      <c r="M383">
        <v>54.8781938407665</v>
      </c>
      <c r="O383">
        <v>6.0576333537706901</v>
      </c>
      <c r="P383">
        <v>39.640410958904098</v>
      </c>
    </row>
    <row r="384" spans="1:17" x14ac:dyDescent="0.3">
      <c r="A384" t="s">
        <v>878</v>
      </c>
      <c r="B384" t="s">
        <v>879</v>
      </c>
      <c r="C384" t="str">
        <f>IFERROR(VLOOKUP(Table1[[#This Row],[Ticker]],[1]!Table1[[Symbol]:[Industry]],2,FALSE),"-")</f>
        <v>-</v>
      </c>
      <c r="D384" t="s">
        <v>65</v>
      </c>
      <c r="E384">
        <v>16636.476147885001</v>
      </c>
      <c r="F384">
        <v>2983.85</v>
      </c>
      <c r="G384">
        <v>37.458536511704899</v>
      </c>
      <c r="H384">
        <v>-5.9892243711195201</v>
      </c>
      <c r="I384">
        <v>43.647619590735701</v>
      </c>
      <c r="J384">
        <v>-5.9503443722942002</v>
      </c>
      <c r="K384">
        <v>2820.8234250565401</v>
      </c>
      <c r="L384">
        <v>2383.6185817251198</v>
      </c>
      <c r="M384">
        <v>58.534085697850898</v>
      </c>
      <c r="N384">
        <v>1.23040737683845</v>
      </c>
      <c r="O384">
        <v>15.4180002345962</v>
      </c>
      <c r="P384">
        <v>71.979827089337107</v>
      </c>
      <c r="Q384">
        <v>0.163220468751374</v>
      </c>
    </row>
    <row r="385" spans="1:17" x14ac:dyDescent="0.3">
      <c r="A385" t="s">
        <v>880</v>
      </c>
      <c r="B385" t="s">
        <v>881</v>
      </c>
      <c r="C385" t="str">
        <f>IFERROR(VLOOKUP(Table1[[#This Row],[Ticker]],[1]!Table1[[Symbol]:[Industry]],2,FALSE),"-")</f>
        <v>-</v>
      </c>
      <c r="D385" t="s">
        <v>24</v>
      </c>
      <c r="E385">
        <v>16631.903264878001</v>
      </c>
      <c r="F385">
        <v>202.79</v>
      </c>
      <c r="G385">
        <v>41.714468503050099</v>
      </c>
      <c r="H385">
        <v>1.00074661971518</v>
      </c>
      <c r="I385">
        <v>12.671314091862</v>
      </c>
      <c r="J385">
        <v>-4.9116295087208997</v>
      </c>
      <c r="K385">
        <v>198.72052384475899</v>
      </c>
      <c r="L385">
        <v>173.104146989805</v>
      </c>
      <c r="M385">
        <v>48.972909573814903</v>
      </c>
      <c r="N385">
        <v>0.916567269344707</v>
      </c>
      <c r="O385">
        <v>8.4372996696089508</v>
      </c>
      <c r="P385">
        <v>75.423875432525904</v>
      </c>
      <c r="Q385">
        <v>0.156547743789447</v>
      </c>
    </row>
    <row r="386" spans="1:17" x14ac:dyDescent="0.3">
      <c r="A386" t="s">
        <v>882</v>
      </c>
      <c r="B386" t="s">
        <v>883</v>
      </c>
      <c r="C386" t="str">
        <f>IFERROR(VLOOKUP(Table1[[#This Row],[Ticker]],[1]!Table1[[Symbol]:[Industry]],2,FALSE),"-")</f>
        <v>-</v>
      </c>
      <c r="D386" t="s">
        <v>654</v>
      </c>
      <c r="E386">
        <v>16602.01120846</v>
      </c>
      <c r="F386">
        <v>908.9</v>
      </c>
      <c r="G386">
        <v>74.097665245646695</v>
      </c>
      <c r="H386">
        <v>26.645419668714698</v>
      </c>
      <c r="I386">
        <v>14.1047190544576</v>
      </c>
      <c r="J386">
        <v>9.0276428824651305</v>
      </c>
      <c r="K386">
        <v>753.19881129307703</v>
      </c>
      <c r="L386">
        <v>684.15549271903501</v>
      </c>
      <c r="M386">
        <v>86.303635463481797</v>
      </c>
      <c r="N386">
        <v>2.74717251841854</v>
      </c>
      <c r="O386">
        <v>6.6013862911211199</v>
      </c>
      <c r="P386">
        <v>111.445853204606</v>
      </c>
      <c r="Q386">
        <v>0.21744268616240101</v>
      </c>
    </row>
    <row r="387" spans="1:17" x14ac:dyDescent="0.3">
      <c r="A387" t="s">
        <v>884</v>
      </c>
      <c r="B387" t="s">
        <v>885</v>
      </c>
      <c r="C387" t="str">
        <f>IFERROR(VLOOKUP(Table1[[#This Row],[Ticker]],[1]!Table1[[Symbol]:[Industry]],2,FALSE),"-")</f>
        <v>-</v>
      </c>
      <c r="D387" t="s">
        <v>621</v>
      </c>
      <c r="E387">
        <v>16593.146924107899</v>
      </c>
      <c r="F387">
        <v>115.26</v>
      </c>
      <c r="G387">
        <v>49.486043225148698</v>
      </c>
      <c r="H387">
        <v>5.4818417299195499</v>
      </c>
      <c r="I387">
        <v>23.014315633273799</v>
      </c>
      <c r="J387">
        <v>-7.8016473134700099</v>
      </c>
      <c r="K387">
        <v>104.85019436562899</v>
      </c>
      <c r="L387">
        <v>91.619229958434701</v>
      </c>
      <c r="M387">
        <v>52.9595082472811</v>
      </c>
      <c r="N387">
        <v>2.3585261292914201</v>
      </c>
      <c r="O387">
        <v>13.2222800624674</v>
      </c>
      <c r="P387">
        <v>87.414634146341399</v>
      </c>
      <c r="Q387">
        <v>3.8288593582413002E-2</v>
      </c>
    </row>
    <row r="388" spans="1:17" x14ac:dyDescent="0.3">
      <c r="A388" t="s">
        <v>886</v>
      </c>
      <c r="B388" t="s">
        <v>887</v>
      </c>
      <c r="C388" t="str">
        <f>IFERROR(VLOOKUP(Table1[[#This Row],[Ticker]],[1]!Table1[[Symbol]:[Industry]],2,FALSE),"-")</f>
        <v>-</v>
      </c>
      <c r="D388" t="s">
        <v>49</v>
      </c>
      <c r="E388">
        <v>16344.654616989999</v>
      </c>
      <c r="F388">
        <v>196.27</v>
      </c>
      <c r="G388">
        <v>28.316751900999101</v>
      </c>
      <c r="H388">
        <v>4.2989346969533102</v>
      </c>
      <c r="I388">
        <v>2.8887182164340799</v>
      </c>
      <c r="J388">
        <v>-1.2614677700176</v>
      </c>
      <c r="K388">
        <v>183.01736343339999</v>
      </c>
      <c r="L388">
        <v>169.14200376274101</v>
      </c>
      <c r="M388">
        <v>67.173816960090804</v>
      </c>
      <c r="N388">
        <v>0.989480339981333</v>
      </c>
      <c r="O388">
        <v>5.6198094461710797</v>
      </c>
      <c r="P388">
        <v>61.472645002056701</v>
      </c>
      <c r="Q388">
        <v>-1.026170752866E-2</v>
      </c>
    </row>
    <row r="389" spans="1:17" x14ac:dyDescent="0.3">
      <c r="A389" t="s">
        <v>888</v>
      </c>
      <c r="B389" t="s">
        <v>889</v>
      </c>
      <c r="C389" t="str">
        <f>IFERROR(VLOOKUP(Table1[[#This Row],[Ticker]],[1]!Table1[[Symbol]:[Industry]],2,FALSE),"-")</f>
        <v>-</v>
      </c>
      <c r="D389" t="s">
        <v>264</v>
      </c>
      <c r="E389">
        <v>16232.098075304901</v>
      </c>
      <c r="F389">
        <v>3836.55</v>
      </c>
      <c r="G389">
        <v>314.170844590596</v>
      </c>
      <c r="H389">
        <v>-8.73597144520817</v>
      </c>
      <c r="I389">
        <v>36.931061599597598</v>
      </c>
      <c r="J389">
        <v>-5.2587492677482404</v>
      </c>
      <c r="K389">
        <v>3918.8734510675799</v>
      </c>
      <c r="L389">
        <v>3113.81778406799</v>
      </c>
      <c r="M389">
        <v>35.9544018027429</v>
      </c>
      <c r="N389">
        <v>0.39926575883537502</v>
      </c>
      <c r="O389">
        <v>12.0785601647313</v>
      </c>
      <c r="P389">
        <v>350.77546704265001</v>
      </c>
      <c r="Q389">
        <v>0.29494698445784401</v>
      </c>
    </row>
    <row r="390" spans="1:17" x14ac:dyDescent="0.3">
      <c r="A390" t="s">
        <v>890</v>
      </c>
      <c r="B390" t="s">
        <v>891</v>
      </c>
      <c r="C390" t="str">
        <f>IFERROR(VLOOKUP(Table1[[#This Row],[Ticker]],[1]!Table1[[Symbol]:[Industry]],2,FALSE),"-")</f>
        <v>-</v>
      </c>
      <c r="D390" t="s">
        <v>124</v>
      </c>
      <c r="E390">
        <v>16201.650925148901</v>
      </c>
      <c r="F390">
        <v>62.85</v>
      </c>
      <c r="G390">
        <v>411.78424236545999</v>
      </c>
      <c r="H390">
        <v>0.12607672586514099</v>
      </c>
      <c r="I390">
        <v>111.946857336685</v>
      </c>
      <c r="J390">
        <v>-6.3506005023016598</v>
      </c>
      <c r="K390">
        <v>56.356196979436397</v>
      </c>
      <c r="L390">
        <v>41.498165851406803</v>
      </c>
      <c r="M390">
        <v>52.742724477649801</v>
      </c>
      <c r="N390">
        <v>1.1231721907565799</v>
      </c>
      <c r="O390">
        <v>14.2402545743834</v>
      </c>
      <c r="P390">
        <v>448.90829694323099</v>
      </c>
      <c r="Q390">
        <v>0.12678292255911899</v>
      </c>
    </row>
    <row r="391" spans="1:17" x14ac:dyDescent="0.3">
      <c r="A391" t="s">
        <v>892</v>
      </c>
      <c r="B391" t="s">
        <v>893</v>
      </c>
      <c r="C391" t="str">
        <f>IFERROR(VLOOKUP(Table1[[#This Row],[Ticker]],[1]!Table1[[Symbol]:[Industry]],2,FALSE),"-")</f>
        <v>-</v>
      </c>
      <c r="D391" t="s">
        <v>149</v>
      </c>
      <c r="E391">
        <v>16197.0062302799</v>
      </c>
      <c r="F391">
        <v>2683.45</v>
      </c>
      <c r="G391">
        <v>-34.304870937946397</v>
      </c>
      <c r="H391">
        <v>1.5615585134840699</v>
      </c>
      <c r="I391">
        <v>-13.769727355873099</v>
      </c>
      <c r="J391">
        <v>4.3323274077419303</v>
      </c>
      <c r="K391">
        <v>2598.9392269954601</v>
      </c>
      <c r="L391">
        <v>2651.4430182965398</v>
      </c>
      <c r="M391">
        <v>77.379199871766403</v>
      </c>
      <c r="N391">
        <v>0.924730387794506</v>
      </c>
      <c r="O391">
        <v>24.300806797220002</v>
      </c>
      <c r="P391">
        <v>20.3340807174887</v>
      </c>
      <c r="Q391">
        <v>-8.3940605764196999E-2</v>
      </c>
    </row>
    <row r="392" spans="1:17" x14ac:dyDescent="0.3">
      <c r="A392" t="s">
        <v>894</v>
      </c>
      <c r="B392" t="s">
        <v>895</v>
      </c>
      <c r="C392" t="str">
        <f>IFERROR(VLOOKUP(Table1[[#This Row],[Ticker]],[1]!Table1[[Symbol]:[Industry]],2,FALSE),"-")</f>
        <v>-</v>
      </c>
      <c r="D392" t="s">
        <v>62</v>
      </c>
      <c r="E392">
        <v>16123.9724415</v>
      </c>
      <c r="F392">
        <v>1501.15</v>
      </c>
      <c r="G392">
        <v>31.521792462786799</v>
      </c>
      <c r="H392">
        <v>2.3217830288849002</v>
      </c>
      <c r="I392">
        <v>-11.650012137753301</v>
      </c>
      <c r="J392">
        <v>-4.10073542854715</v>
      </c>
      <c r="K392">
        <v>1499.77503243499</v>
      </c>
      <c r="L392">
        <v>1361.48626902458</v>
      </c>
      <c r="M392">
        <v>58.101217386181297</v>
      </c>
      <c r="N392">
        <v>0.37148010357441102</v>
      </c>
      <c r="O392">
        <v>14.911900875995</v>
      </c>
      <c r="P392">
        <v>66.785178601188804</v>
      </c>
    </row>
    <row r="393" spans="1:17" x14ac:dyDescent="0.3">
      <c r="A393" t="s">
        <v>896</v>
      </c>
      <c r="B393" t="s">
        <v>897</v>
      </c>
      <c r="C393" t="str">
        <f>IFERROR(VLOOKUP(Table1[[#This Row],[Ticker]],[1]!Table1[[Symbol]:[Industry]],2,FALSE),"-")</f>
        <v>-</v>
      </c>
      <c r="D393" t="s">
        <v>21</v>
      </c>
      <c r="E393">
        <v>15999.512479020001</v>
      </c>
      <c r="F393">
        <v>585.45000000000005</v>
      </c>
      <c r="G393">
        <v>-9.8861766341341806</v>
      </c>
      <c r="H393">
        <v>6.6929145585318803</v>
      </c>
      <c r="I393">
        <v>-32.689960615626603</v>
      </c>
      <c r="J393">
        <v>1.2720750382005599</v>
      </c>
      <c r="K393">
        <v>595.577160541372</v>
      </c>
      <c r="L393">
        <v>627.34489865468697</v>
      </c>
      <c r="M393">
        <v>52.540412767207897</v>
      </c>
      <c r="N393">
        <v>0.871476836745114</v>
      </c>
      <c r="O393">
        <v>48.603638227004801</v>
      </c>
      <c r="P393">
        <v>24.669931856899399</v>
      </c>
      <c r="Q393">
        <v>7.2547039264515001E-2</v>
      </c>
    </row>
    <row r="394" spans="1:17" x14ac:dyDescent="0.3">
      <c r="A394" t="s">
        <v>898</v>
      </c>
      <c r="B394" t="s">
        <v>899</v>
      </c>
      <c r="C394" t="str">
        <f>IFERROR(VLOOKUP(Table1[[#This Row],[Ticker]],[1]!Table1[[Symbol]:[Industry]],2,FALSE),"-")</f>
        <v>-</v>
      </c>
      <c r="D394" t="s">
        <v>900</v>
      </c>
      <c r="E394">
        <v>15958.964596475</v>
      </c>
      <c r="F394">
        <v>178.68</v>
      </c>
      <c r="G394">
        <v>10.3293912870282</v>
      </c>
      <c r="H394">
        <v>8.9739281646241391</v>
      </c>
      <c r="I394">
        <v>2.9241755942847099</v>
      </c>
      <c r="J394">
        <v>-5.2696921427519197</v>
      </c>
      <c r="K394">
        <v>161.97869268614801</v>
      </c>
      <c r="L394">
        <v>149.92177571689999</v>
      </c>
      <c r="M394">
        <v>61.812527715313898</v>
      </c>
      <c r="N394">
        <v>1.58123479898078</v>
      </c>
      <c r="O394">
        <v>4.8802328184463803</v>
      </c>
      <c r="P394">
        <v>50.151260504201602</v>
      </c>
      <c r="Q394">
        <v>2.1853948602632001E-2</v>
      </c>
    </row>
    <row r="395" spans="1:17" x14ac:dyDescent="0.3">
      <c r="A395" t="s">
        <v>901</v>
      </c>
      <c r="B395" t="s">
        <v>902</v>
      </c>
      <c r="C395" t="str">
        <f>IFERROR(VLOOKUP(Table1[[#This Row],[Ticker]],[1]!Table1[[Symbol]:[Industry]],2,FALSE),"-")</f>
        <v>-</v>
      </c>
      <c r="D395" t="s">
        <v>62</v>
      </c>
      <c r="E395">
        <v>15822.375</v>
      </c>
      <c r="F395">
        <v>6388.95</v>
      </c>
      <c r="G395">
        <v>44.248612516688802</v>
      </c>
      <c r="H395">
        <v>-0.64321149055714799</v>
      </c>
      <c r="I395">
        <v>1.8655910276169501</v>
      </c>
      <c r="J395">
        <v>-3.6803169692350601</v>
      </c>
      <c r="K395">
        <v>5949.9208772495804</v>
      </c>
      <c r="L395">
        <v>5292.21504308164</v>
      </c>
      <c r="M395">
        <v>54.7221419375675</v>
      </c>
      <c r="N395">
        <v>0.44265456549085602</v>
      </c>
      <c r="O395">
        <v>13.0224841327604</v>
      </c>
      <c r="P395">
        <v>75.039726027397194</v>
      </c>
      <c r="Q395">
        <v>4.4855652752000999E-2</v>
      </c>
    </row>
    <row r="396" spans="1:17" x14ac:dyDescent="0.3">
      <c r="A396" t="s">
        <v>903</v>
      </c>
      <c r="B396" t="s">
        <v>904</v>
      </c>
      <c r="C396" t="str">
        <f>IFERROR(VLOOKUP(Table1[[#This Row],[Ticker]],[1]!Table1[[Symbol]:[Industry]],2,FALSE),"-")</f>
        <v>-</v>
      </c>
      <c r="D396" t="s">
        <v>129</v>
      </c>
      <c r="E396">
        <v>15665.311248079999</v>
      </c>
      <c r="F396">
        <v>881.7</v>
      </c>
      <c r="G396">
        <v>1044.7726680799999</v>
      </c>
      <c r="H396">
        <v>-8.5334825815531197</v>
      </c>
      <c r="I396">
        <v>6.5845084786739898</v>
      </c>
      <c r="J396">
        <v>-3.62343270516459</v>
      </c>
      <c r="K396">
        <v>930.56321176354299</v>
      </c>
      <c r="L396">
        <v>794.54224053225005</v>
      </c>
      <c r="M396">
        <v>42.964332269335799</v>
      </c>
      <c r="N396">
        <v>0.59204689306395397</v>
      </c>
      <c r="O396">
        <v>49.0302824089826</v>
      </c>
      <c r="P396">
        <v>1106.15595075239</v>
      </c>
      <c r="Q396">
        <v>0.22566727343000001</v>
      </c>
    </row>
    <row r="397" spans="1:17" x14ac:dyDescent="0.3">
      <c r="A397" t="s">
        <v>905</v>
      </c>
      <c r="B397" t="s">
        <v>906</v>
      </c>
      <c r="C397" t="str">
        <f>IFERROR(VLOOKUP(Table1[[#This Row],[Ticker]],[1]!Table1[[Symbol]:[Industry]],2,FALSE),"-")</f>
        <v>-</v>
      </c>
      <c r="D397" t="s">
        <v>62</v>
      </c>
      <c r="E397">
        <v>15635.94988824</v>
      </c>
      <c r="F397">
        <v>6686.75</v>
      </c>
      <c r="G397">
        <v>26.8571206250557</v>
      </c>
      <c r="H397">
        <v>18.162193689137901</v>
      </c>
      <c r="I397">
        <v>22.091835277876001</v>
      </c>
      <c r="J397">
        <v>-11.338236553135401</v>
      </c>
      <c r="K397">
        <v>5888.57361323859</v>
      </c>
      <c r="L397">
        <v>5228.1926340779901</v>
      </c>
      <c r="M397">
        <v>65.340579613546495</v>
      </c>
      <c r="N397">
        <v>0.63442775412267005</v>
      </c>
      <c r="O397">
        <v>12.754327588140701</v>
      </c>
      <c r="P397">
        <v>57.891609807367502</v>
      </c>
      <c r="Q397">
        <v>2.2431578952182001E-2</v>
      </c>
    </row>
    <row r="398" spans="1:17" x14ac:dyDescent="0.3">
      <c r="A398" t="s">
        <v>907</v>
      </c>
      <c r="B398" t="s">
        <v>908</v>
      </c>
      <c r="C398" t="str">
        <f>IFERROR(VLOOKUP(Table1[[#This Row],[Ticker]],[1]!Table1[[Symbol]:[Industry]],2,FALSE),"-")</f>
        <v>-</v>
      </c>
      <c r="D398" t="s">
        <v>909</v>
      </c>
      <c r="E398">
        <v>15602.098222750001</v>
      </c>
      <c r="F398">
        <v>715.75</v>
      </c>
      <c r="G398">
        <v>-13.9090032659324</v>
      </c>
      <c r="H398">
        <v>3.3079340871779399</v>
      </c>
      <c r="I398">
        <v>-21.819035334877601</v>
      </c>
      <c r="J398">
        <v>-5.5513550224652697</v>
      </c>
      <c r="K398">
        <v>678.76158125849702</v>
      </c>
      <c r="L398">
        <v>672.40299121086298</v>
      </c>
      <c r="M398">
        <v>56.067901823506503</v>
      </c>
      <c r="N398">
        <v>0.832341381801048</v>
      </c>
      <c r="O398">
        <v>18.6866922808243</v>
      </c>
      <c r="P398">
        <v>20.496632996633</v>
      </c>
      <c r="Q398">
        <v>4.7610399091223998E-2</v>
      </c>
    </row>
    <row r="399" spans="1:17" x14ac:dyDescent="0.3">
      <c r="A399" t="s">
        <v>910</v>
      </c>
      <c r="B399" t="s">
        <v>911</v>
      </c>
      <c r="C399" t="str">
        <f>IFERROR(VLOOKUP(Table1[[#This Row],[Ticker]],[1]!Table1[[Symbol]:[Industry]],2,FALSE),"-")</f>
        <v>-</v>
      </c>
      <c r="D399" t="s">
        <v>533</v>
      </c>
      <c r="E399">
        <v>15522.886524379999</v>
      </c>
      <c r="F399">
        <v>1431.45</v>
      </c>
      <c r="G399">
        <v>-23.6595979698394</v>
      </c>
      <c r="H399">
        <v>1.7337660432383799</v>
      </c>
      <c r="I399">
        <v>-18.586831988215799</v>
      </c>
      <c r="J399">
        <v>5.6075161155641702</v>
      </c>
      <c r="K399">
        <v>1361.3476578752</v>
      </c>
      <c r="L399">
        <v>1387.2534184702699</v>
      </c>
      <c r="M399">
        <v>78.698149249211795</v>
      </c>
      <c r="N399">
        <v>1.6450348231379699</v>
      </c>
      <c r="O399">
        <v>13.3116769709036</v>
      </c>
      <c r="P399">
        <v>15.1609010458568</v>
      </c>
      <c r="Q399">
        <v>-5.6195552965329E-2</v>
      </c>
    </row>
    <row r="400" spans="1:17" hidden="1" x14ac:dyDescent="0.3">
      <c r="A400" t="s">
        <v>912</v>
      </c>
      <c r="B400" t="s">
        <v>913</v>
      </c>
      <c r="C400" t="str">
        <f>IFERROR(VLOOKUP(Table1[[#This Row],[Ticker]],[1]!Table1[[Symbol]:[Industry]],2,FALSE),"-")</f>
        <v>-</v>
      </c>
      <c r="D400" t="s">
        <v>703</v>
      </c>
      <c r="E400">
        <v>15502.9956089399</v>
      </c>
      <c r="F400">
        <v>849.15</v>
      </c>
      <c r="G400">
        <v>-14.4595978294878</v>
      </c>
      <c r="H400">
        <v>-0.42764883941775</v>
      </c>
      <c r="I400">
        <v>-0.528451764640124</v>
      </c>
      <c r="J400">
        <v>3.7158845392794897E-2</v>
      </c>
      <c r="K400">
        <v>811.93621207364504</v>
      </c>
      <c r="L400">
        <v>767.49071814453305</v>
      </c>
      <c r="M400">
        <v>63.673105172010501</v>
      </c>
      <c r="N400">
        <v>0.444324778316116</v>
      </c>
      <c r="O400">
        <v>4.5751633986928102</v>
      </c>
      <c r="P400">
        <v>26.378532839219499</v>
      </c>
      <c r="Q400">
        <v>-2.790653939747E-3</v>
      </c>
    </row>
    <row r="401" spans="1:17" x14ac:dyDescent="0.3">
      <c r="A401" t="s">
        <v>914</v>
      </c>
      <c r="B401" t="s">
        <v>915</v>
      </c>
      <c r="C401" t="str">
        <f>IFERROR(VLOOKUP(Table1[[#This Row],[Ticker]],[1]!Table1[[Symbol]:[Industry]],2,FALSE),"-")</f>
        <v>-</v>
      </c>
      <c r="D401" t="s">
        <v>40</v>
      </c>
      <c r="E401">
        <v>15387.878226819999</v>
      </c>
      <c r="F401">
        <v>421.7</v>
      </c>
      <c r="G401">
        <v>67.621172115562899</v>
      </c>
      <c r="H401">
        <v>-4.78788846672823</v>
      </c>
      <c r="I401">
        <v>-23.108818632314101</v>
      </c>
      <c r="J401">
        <v>-6.6711082796261403</v>
      </c>
      <c r="K401">
        <v>435.39008557043002</v>
      </c>
      <c r="L401">
        <v>412.201974869065</v>
      </c>
      <c r="M401">
        <v>33.4230512234138</v>
      </c>
      <c r="N401">
        <v>0.52016707345543001</v>
      </c>
      <c r="O401">
        <v>31.373013990988799</v>
      </c>
      <c r="P401">
        <v>100.094899169632</v>
      </c>
      <c r="Q401">
        <v>9.3798666221123997E-2</v>
      </c>
    </row>
    <row r="402" spans="1:17" x14ac:dyDescent="0.3">
      <c r="A402" t="s">
        <v>916</v>
      </c>
      <c r="B402" t="s">
        <v>917</v>
      </c>
      <c r="C402" t="str">
        <f>IFERROR(VLOOKUP(Table1[[#This Row],[Ticker]],[1]!Table1[[Symbol]:[Industry]],2,FALSE),"-")</f>
        <v>-</v>
      </c>
      <c r="D402" t="s">
        <v>162</v>
      </c>
      <c r="E402">
        <v>15385.561973775</v>
      </c>
      <c r="F402">
        <v>1003.55</v>
      </c>
      <c r="G402">
        <v>-17.450804837767802</v>
      </c>
      <c r="H402">
        <v>-3.18180678003674</v>
      </c>
      <c r="I402">
        <v>-15.9631198920522</v>
      </c>
      <c r="J402">
        <v>-4.7315476624396897</v>
      </c>
      <c r="K402">
        <v>983.387978319583</v>
      </c>
      <c r="L402">
        <v>963.63412771561002</v>
      </c>
      <c r="M402">
        <v>45.525855865759503</v>
      </c>
      <c r="N402">
        <v>1.58292469145374</v>
      </c>
      <c r="O402">
        <v>17.084350555527799</v>
      </c>
      <c r="P402">
        <v>21.451046835289802</v>
      </c>
      <c r="Q402">
        <v>-1.3014871152037999E-2</v>
      </c>
    </row>
    <row r="403" spans="1:17" x14ac:dyDescent="0.3">
      <c r="A403" t="s">
        <v>918</v>
      </c>
      <c r="B403" t="s">
        <v>919</v>
      </c>
      <c r="C403" t="str">
        <f>IFERROR(VLOOKUP(Table1[[#This Row],[Ticker]],[1]!Table1[[Symbol]:[Industry]],2,FALSE),"-")</f>
        <v>-</v>
      </c>
      <c r="D403" t="s">
        <v>24</v>
      </c>
      <c r="E403">
        <v>15382.608267223901</v>
      </c>
      <c r="F403">
        <v>257.64999999999998</v>
      </c>
      <c r="G403">
        <v>27.5568715378541</v>
      </c>
      <c r="H403">
        <v>-4.7456653548621999</v>
      </c>
      <c r="I403">
        <v>-12.434378830964601</v>
      </c>
      <c r="J403">
        <v>-4.0692809124925402</v>
      </c>
      <c r="K403">
        <v>253.95909768680301</v>
      </c>
      <c r="L403">
        <v>243.587308814533</v>
      </c>
      <c r="M403">
        <v>44.553850634698897</v>
      </c>
      <c r="N403">
        <v>0.88953801027385804</v>
      </c>
      <c r="O403">
        <v>16.7087133708519</v>
      </c>
      <c r="P403">
        <v>56.151515151515099</v>
      </c>
      <c r="Q403">
        <v>1.4235712766410001E-2</v>
      </c>
    </row>
    <row r="404" spans="1:17" x14ac:dyDescent="0.3">
      <c r="A404" t="s">
        <v>920</v>
      </c>
      <c r="B404" t="s">
        <v>921</v>
      </c>
      <c r="C404" t="str">
        <f>IFERROR(VLOOKUP(Table1[[#This Row],[Ticker]],[1]!Table1[[Symbol]:[Industry]],2,FALSE),"-")</f>
        <v>-</v>
      </c>
      <c r="D404" t="s">
        <v>129</v>
      </c>
      <c r="E404">
        <v>15266.622152399999</v>
      </c>
      <c r="F404">
        <v>1107.9000000000001</v>
      </c>
      <c r="G404">
        <v>101.180577738539</v>
      </c>
      <c r="H404">
        <v>15.6303623113188</v>
      </c>
      <c r="I404">
        <v>39.249458582197697</v>
      </c>
      <c r="J404">
        <v>0.77661188553249805</v>
      </c>
      <c r="K404">
        <v>960.531928263076</v>
      </c>
      <c r="L404">
        <v>774.62275773865201</v>
      </c>
      <c r="M404">
        <v>72.553215550850297</v>
      </c>
      <c r="N404">
        <v>0.93551619538201602</v>
      </c>
      <c r="O404">
        <v>6.0113728675873199</v>
      </c>
      <c r="P404">
        <v>137.51741880158599</v>
      </c>
      <c r="Q404">
        <v>0.116323696704536</v>
      </c>
    </row>
    <row r="405" spans="1:17" x14ac:dyDescent="0.3">
      <c r="A405" t="s">
        <v>922</v>
      </c>
      <c r="B405" t="s">
        <v>923</v>
      </c>
      <c r="C405" t="str">
        <f>IFERROR(VLOOKUP(Table1[[#This Row],[Ticker]],[1]!Table1[[Symbol]:[Industry]],2,FALSE),"-")</f>
        <v>-</v>
      </c>
      <c r="D405" t="s">
        <v>924</v>
      </c>
      <c r="E405">
        <v>15242.9696404649</v>
      </c>
      <c r="F405">
        <v>468.9</v>
      </c>
      <c r="G405">
        <v>238.198600539474</v>
      </c>
      <c r="H405">
        <v>5.8310145707835801</v>
      </c>
      <c r="I405">
        <v>46.159759609951998</v>
      </c>
      <c r="J405">
        <v>7.2959881256700596</v>
      </c>
      <c r="K405">
        <v>412.06193792469298</v>
      </c>
      <c r="L405">
        <v>340.905359219209</v>
      </c>
      <c r="M405">
        <v>67.228642814630106</v>
      </c>
      <c r="N405">
        <v>2.3832946131571</v>
      </c>
      <c r="O405">
        <v>9.4049904030710092</v>
      </c>
      <c r="P405">
        <v>270.67193675889303</v>
      </c>
      <c r="Q405">
        <v>0.108161870167617</v>
      </c>
    </row>
    <row r="406" spans="1:17" x14ac:dyDescent="0.3">
      <c r="A406" t="s">
        <v>925</v>
      </c>
      <c r="B406" t="s">
        <v>926</v>
      </c>
      <c r="C406" t="str">
        <f>IFERROR(VLOOKUP(Table1[[#This Row],[Ticker]],[1]!Table1[[Symbol]:[Industry]],2,FALSE),"-")</f>
        <v>-</v>
      </c>
      <c r="D406" t="s">
        <v>27</v>
      </c>
      <c r="E406">
        <v>15135.050462433999</v>
      </c>
      <c r="F406">
        <v>80.709999999999994</v>
      </c>
      <c r="G406">
        <v>-16.835351559927801</v>
      </c>
      <c r="H406">
        <v>-4.0100550869183902</v>
      </c>
      <c r="I406">
        <v>-21.891985821504001</v>
      </c>
      <c r="J406">
        <v>-3.37604728738473</v>
      </c>
      <c r="K406">
        <v>78.181311728302106</v>
      </c>
      <c r="L406">
        <v>83.006562851880702</v>
      </c>
      <c r="M406">
        <v>49.800877584544402</v>
      </c>
      <c r="N406">
        <v>1.7692357829241401</v>
      </c>
      <c r="O406">
        <v>35.175319043488997</v>
      </c>
      <c r="P406">
        <v>24.0737893927747</v>
      </c>
      <c r="Q406">
        <v>5.2270477306765997E-2</v>
      </c>
    </row>
    <row r="407" spans="1:17" x14ac:dyDescent="0.3">
      <c r="A407" t="s">
        <v>927</v>
      </c>
      <c r="B407" t="s">
        <v>928</v>
      </c>
      <c r="C407" t="str">
        <f>IFERROR(VLOOKUP(Table1[[#This Row],[Ticker]],[1]!Table1[[Symbol]:[Industry]],2,FALSE),"-")</f>
        <v>-</v>
      </c>
      <c r="D407" t="s">
        <v>140</v>
      </c>
      <c r="E407">
        <v>15113.280736364901</v>
      </c>
      <c r="F407">
        <v>440.15</v>
      </c>
      <c r="G407">
        <v>136.336456386175</v>
      </c>
      <c r="H407">
        <v>10.8468613987908</v>
      </c>
      <c r="I407">
        <v>35.861396657917098</v>
      </c>
      <c r="J407">
        <v>-1.7147020980288199</v>
      </c>
      <c r="K407">
        <v>388.590285686936</v>
      </c>
      <c r="L407">
        <v>314.96519837019201</v>
      </c>
      <c r="M407">
        <v>66.242155266997401</v>
      </c>
      <c r="N407">
        <v>0.83806947948210597</v>
      </c>
      <c r="O407">
        <v>2.91945927524708</v>
      </c>
      <c r="P407">
        <v>168.87599266951699</v>
      </c>
      <c r="Q407">
        <v>0.20838201839807899</v>
      </c>
    </row>
    <row r="408" spans="1:17" x14ac:dyDescent="0.3">
      <c r="A408" t="s">
        <v>929</v>
      </c>
      <c r="B408" t="s">
        <v>930</v>
      </c>
      <c r="C408" t="str">
        <f>IFERROR(VLOOKUP(Table1[[#This Row],[Ticker]],[1]!Table1[[Symbol]:[Industry]],2,FALSE),"-")</f>
        <v>-</v>
      </c>
      <c r="D408" t="s">
        <v>146</v>
      </c>
      <c r="E408">
        <v>14951.7673359</v>
      </c>
      <c r="F408">
        <v>1333.4</v>
      </c>
      <c r="G408">
        <v>115.022482173645</v>
      </c>
      <c r="H408">
        <v>10.4296754169828</v>
      </c>
      <c r="I408">
        <v>30.4919988115685</v>
      </c>
      <c r="J408">
        <v>0.31820451226881402</v>
      </c>
      <c r="K408">
        <v>1156.2937450141001</v>
      </c>
      <c r="L408">
        <v>974.67495646854604</v>
      </c>
      <c r="M408">
        <v>74.1400004199281</v>
      </c>
      <c r="N408">
        <v>2.5024551218012299</v>
      </c>
      <c r="O408">
        <v>3.4948252587370501</v>
      </c>
      <c r="P408">
        <v>145.11029411764699</v>
      </c>
      <c r="Q408">
        <v>0.21846181762908001</v>
      </c>
    </row>
    <row r="409" spans="1:17" x14ac:dyDescent="0.3">
      <c r="A409" t="s">
        <v>931</v>
      </c>
      <c r="B409" t="s">
        <v>932</v>
      </c>
      <c r="C409" t="str">
        <f>IFERROR(VLOOKUP(Table1[[#This Row],[Ticker]],[1]!Table1[[Symbol]:[Industry]],2,FALSE),"-")</f>
        <v>-</v>
      </c>
      <c r="D409" t="s">
        <v>216</v>
      </c>
      <c r="E409">
        <v>14841.838864339999</v>
      </c>
      <c r="F409">
        <v>1811.2</v>
      </c>
      <c r="G409">
        <v>66.342546447357293</v>
      </c>
      <c r="H409">
        <v>-3.5380833609594902</v>
      </c>
      <c r="I409">
        <v>33.106704405539801</v>
      </c>
      <c r="J409">
        <v>-1.32019475594842</v>
      </c>
      <c r="K409">
        <v>1756.3110909419199</v>
      </c>
      <c r="L409">
        <v>1558.0386529802299</v>
      </c>
      <c r="M409">
        <v>60.615304143563698</v>
      </c>
      <c r="N409">
        <v>1.2215447894396401</v>
      </c>
      <c r="O409">
        <v>22.678334805653598</v>
      </c>
      <c r="P409">
        <v>99.636263433452697</v>
      </c>
      <c r="Q409">
        <v>0.17923019338270599</v>
      </c>
    </row>
    <row r="410" spans="1:17" x14ac:dyDescent="0.3">
      <c r="A410" t="s">
        <v>933</v>
      </c>
      <c r="B410" t="s">
        <v>934</v>
      </c>
      <c r="C410" t="str">
        <f>IFERROR(VLOOKUP(Table1[[#This Row],[Ticker]],[1]!Table1[[Symbol]:[Industry]],2,FALSE),"-")</f>
        <v>-</v>
      </c>
      <c r="D410" t="s">
        <v>182</v>
      </c>
      <c r="E410">
        <v>14775.18003324</v>
      </c>
      <c r="F410">
        <v>1499.85</v>
      </c>
      <c r="G410">
        <v>18.014798654183299</v>
      </c>
      <c r="H410">
        <v>10.953192661166799</v>
      </c>
      <c r="I410">
        <v>14.711170939641301</v>
      </c>
      <c r="J410">
        <v>-0.27537864817364499</v>
      </c>
      <c r="K410">
        <v>1394.9094926068301</v>
      </c>
      <c r="L410">
        <v>1284.2103593797499</v>
      </c>
      <c r="M410">
        <v>68.552884773245097</v>
      </c>
      <c r="N410">
        <v>1.06927968769209</v>
      </c>
      <c r="O410">
        <v>5.3438677201053499</v>
      </c>
      <c r="P410">
        <v>54.536087785276301</v>
      </c>
      <c r="Q410">
        <v>-4.5849626219719997E-3</v>
      </c>
    </row>
    <row r="411" spans="1:17" x14ac:dyDescent="0.3">
      <c r="A411" t="s">
        <v>935</v>
      </c>
      <c r="B411" t="s">
        <v>936</v>
      </c>
      <c r="C411" t="str">
        <f>IFERROR(VLOOKUP(Table1[[#This Row],[Ticker]],[1]!Table1[[Symbol]:[Industry]],2,FALSE),"-")</f>
        <v>-</v>
      </c>
      <c r="D411" t="s">
        <v>303</v>
      </c>
      <c r="E411">
        <v>14758.492516065</v>
      </c>
      <c r="F411">
        <v>1057.5999999999999</v>
      </c>
      <c r="G411">
        <v>45.761622361672899</v>
      </c>
      <c r="H411">
        <v>15.152516532314801</v>
      </c>
      <c r="I411">
        <v>17.051534710852199</v>
      </c>
      <c r="J411">
        <v>1.2268439089180401</v>
      </c>
      <c r="K411">
        <v>992.08751586152198</v>
      </c>
      <c r="L411">
        <v>887.88278866956398</v>
      </c>
      <c r="M411">
        <v>72.491621258180103</v>
      </c>
      <c r="N411">
        <v>1.15778701123213</v>
      </c>
      <c r="O411">
        <v>13.3698940998487</v>
      </c>
      <c r="P411">
        <v>84.895104895104794</v>
      </c>
      <c r="Q411">
        <v>2.5895287767265001E-2</v>
      </c>
    </row>
    <row r="412" spans="1:17" x14ac:dyDescent="0.3">
      <c r="A412" t="s">
        <v>937</v>
      </c>
      <c r="B412" t="s">
        <v>938</v>
      </c>
      <c r="C412" t="str">
        <f>IFERROR(VLOOKUP(Table1[[#This Row],[Ticker]],[1]!Table1[[Symbol]:[Industry]],2,FALSE),"-")</f>
        <v>-</v>
      </c>
      <c r="D412" t="s">
        <v>230</v>
      </c>
      <c r="E412">
        <v>14742.887360000001</v>
      </c>
      <c r="F412">
        <v>4685.3999999999996</v>
      </c>
      <c r="G412">
        <v>31.0591113469238</v>
      </c>
      <c r="H412">
        <v>-4.9792161323897304</v>
      </c>
      <c r="I412">
        <v>39.9303662520119</v>
      </c>
      <c r="J412">
        <v>-1.0658465432823501</v>
      </c>
      <c r="K412">
        <v>4369.7951224584103</v>
      </c>
      <c r="L412">
        <v>3636.3032597469901</v>
      </c>
      <c r="M412">
        <v>55.357306072340101</v>
      </c>
      <c r="N412">
        <v>0.79273034937165998</v>
      </c>
      <c r="O412">
        <v>6.71447475135529</v>
      </c>
      <c r="P412">
        <v>72.380934861389505</v>
      </c>
      <c r="Q412">
        <v>0.197973613299506</v>
      </c>
    </row>
    <row r="413" spans="1:17" hidden="1" x14ac:dyDescent="0.3">
      <c r="A413" t="s">
        <v>939</v>
      </c>
      <c r="B413" t="s">
        <v>940</v>
      </c>
      <c r="C413" t="str">
        <f>IFERROR(VLOOKUP(Table1[[#This Row],[Ticker]],[1]!Table1[[Symbol]:[Industry]],2,FALSE),"-")</f>
        <v>-</v>
      </c>
      <c r="D413" t="s">
        <v>179</v>
      </c>
      <c r="E413">
        <v>14696.366416024999</v>
      </c>
      <c r="F413">
        <v>444.3</v>
      </c>
      <c r="G413">
        <v>4.0999164500212801</v>
      </c>
      <c r="H413">
        <v>1.58294134120523</v>
      </c>
      <c r="I413">
        <v>-9.5344071216344606</v>
      </c>
      <c r="J413">
        <v>3.6621578476065499</v>
      </c>
      <c r="K413">
        <v>428.77352186203598</v>
      </c>
      <c r="M413">
        <v>61.349884449026199</v>
      </c>
      <c r="N413">
        <v>1.74254205270247</v>
      </c>
      <c r="O413">
        <v>15.012379023182501</v>
      </c>
      <c r="P413">
        <v>73.351541162699903</v>
      </c>
    </row>
    <row r="414" spans="1:17" x14ac:dyDescent="0.3">
      <c r="A414" t="s">
        <v>941</v>
      </c>
      <c r="B414" t="s">
        <v>942</v>
      </c>
      <c r="C414" t="str">
        <f>IFERROR(VLOOKUP(Table1[[#This Row],[Ticker]],[1]!Table1[[Symbol]:[Industry]],2,FALSE),"-")</f>
        <v>-</v>
      </c>
      <c r="D414" t="s">
        <v>533</v>
      </c>
      <c r="E414">
        <v>14681.68280748</v>
      </c>
      <c r="F414">
        <v>4892.2</v>
      </c>
      <c r="G414">
        <v>-27.179865386198301</v>
      </c>
      <c r="H414">
        <v>5.3525611828372899</v>
      </c>
      <c r="I414">
        <v>-10.1989608894964</v>
      </c>
      <c r="J414">
        <v>0.59558196346322401</v>
      </c>
      <c r="K414">
        <v>4513.2285274618398</v>
      </c>
      <c r="L414">
        <v>4510.8398946223597</v>
      </c>
      <c r="M414">
        <v>69.7913741996569</v>
      </c>
      <c r="N414">
        <v>1.34079251279328</v>
      </c>
      <c r="O414">
        <v>5.5741793058337699</v>
      </c>
      <c r="P414">
        <v>21.666252176075599</v>
      </c>
      <c r="Q414">
        <v>3.0608642341265001E-2</v>
      </c>
    </row>
    <row r="415" spans="1:17" x14ac:dyDescent="0.3">
      <c r="A415" t="s">
        <v>943</v>
      </c>
      <c r="B415" t="s">
        <v>944</v>
      </c>
      <c r="C415" t="str">
        <f>IFERROR(VLOOKUP(Table1[[#This Row],[Ticker]],[1]!Table1[[Symbol]:[Industry]],2,FALSE),"-")</f>
        <v>-</v>
      </c>
      <c r="D415" t="s">
        <v>495</v>
      </c>
      <c r="E415">
        <v>14681.602373075</v>
      </c>
      <c r="F415">
        <v>1869.5</v>
      </c>
      <c r="G415">
        <v>6.7169784228287399E-2</v>
      </c>
      <c r="H415">
        <v>8.8140399478157896</v>
      </c>
      <c r="I415">
        <v>16.529565983880602</v>
      </c>
      <c r="J415">
        <v>-5.12882657400431</v>
      </c>
      <c r="K415">
        <v>1680.1654591876099</v>
      </c>
      <c r="L415">
        <v>1587.3563724681501</v>
      </c>
      <c r="M415">
        <v>56.688900559865999</v>
      </c>
      <c r="N415">
        <v>0.87333696969543395</v>
      </c>
      <c r="O415">
        <v>5.8545065525541498</v>
      </c>
      <c r="P415">
        <v>43.037490436113202</v>
      </c>
      <c r="Q415">
        <v>-8.7492434208966005E-2</v>
      </c>
    </row>
    <row r="416" spans="1:17" x14ac:dyDescent="0.3">
      <c r="A416" t="s">
        <v>945</v>
      </c>
      <c r="B416" t="s">
        <v>946</v>
      </c>
      <c r="C416" t="str">
        <f>IFERROR(VLOOKUP(Table1[[#This Row],[Ticker]],[1]!Table1[[Symbol]:[Industry]],2,FALSE),"-")</f>
        <v>-</v>
      </c>
      <c r="D416" t="s">
        <v>947</v>
      </c>
      <c r="E416">
        <v>14641.6800283799</v>
      </c>
      <c r="F416">
        <v>208.98</v>
      </c>
      <c r="G416">
        <v>34.9929189434108</v>
      </c>
      <c r="H416">
        <v>4.3446031474880202</v>
      </c>
      <c r="I416">
        <v>0.91280811823250796</v>
      </c>
      <c r="J416">
        <v>4.2296627854300599</v>
      </c>
      <c r="K416">
        <v>198.686588397338</v>
      </c>
      <c r="L416">
        <v>184.405113622664</v>
      </c>
      <c r="M416">
        <v>72.109772799222299</v>
      </c>
      <c r="N416">
        <v>1.4560211448776199</v>
      </c>
      <c r="O416">
        <v>9.5320126327878398</v>
      </c>
      <c r="P416">
        <v>71.084731887024105</v>
      </c>
      <c r="Q416">
        <v>-1.6231406953658E-2</v>
      </c>
    </row>
    <row r="417" spans="1:17" x14ac:dyDescent="0.3">
      <c r="A417" t="s">
        <v>948</v>
      </c>
      <c r="B417" t="s">
        <v>949</v>
      </c>
      <c r="C417" t="str">
        <f>IFERROR(VLOOKUP(Table1[[#This Row],[Ticker]],[1]!Table1[[Symbol]:[Industry]],2,FALSE),"-")</f>
        <v>-</v>
      </c>
      <c r="D417" t="s">
        <v>533</v>
      </c>
      <c r="E417">
        <v>14593.888552619999</v>
      </c>
      <c r="F417">
        <v>782.55</v>
      </c>
      <c r="G417">
        <v>42.437322309305401</v>
      </c>
      <c r="H417">
        <v>8.4906416150968003</v>
      </c>
      <c r="I417">
        <v>29.945913685911599</v>
      </c>
      <c r="J417">
        <v>4.5243350185015299</v>
      </c>
      <c r="K417">
        <v>703.89460912420896</v>
      </c>
      <c r="L417">
        <v>615.25317790991403</v>
      </c>
      <c r="M417">
        <v>65.510848506434499</v>
      </c>
      <c r="N417">
        <v>1.60156410088798</v>
      </c>
      <c r="O417">
        <v>4.8878665899942497</v>
      </c>
      <c r="P417">
        <v>91.332518337408303</v>
      </c>
      <c r="Q417">
        <v>9.3140283498331006E-2</v>
      </c>
    </row>
    <row r="418" spans="1:17" x14ac:dyDescent="0.3">
      <c r="A418" t="s">
        <v>950</v>
      </c>
      <c r="B418" t="s">
        <v>951</v>
      </c>
      <c r="C418" t="str">
        <f>IFERROR(VLOOKUP(Table1[[#This Row],[Ticker]],[1]!Table1[[Symbol]:[Industry]],2,FALSE),"-")</f>
        <v>-</v>
      </c>
      <c r="D418" t="s">
        <v>947</v>
      </c>
      <c r="E418">
        <v>14493.450033900001</v>
      </c>
      <c r="F418">
        <v>363.5</v>
      </c>
      <c r="G418">
        <v>59.960595781321501</v>
      </c>
      <c r="H418">
        <v>5.5732155669295897</v>
      </c>
      <c r="I418">
        <v>6.1451240718864604</v>
      </c>
      <c r="J418">
        <v>-4.5009433766785802</v>
      </c>
      <c r="K418">
        <v>336.03211478641703</v>
      </c>
      <c r="L418">
        <v>312.16356076702198</v>
      </c>
      <c r="M418">
        <v>58.533887747815797</v>
      </c>
      <c r="N418">
        <v>1.4786153220691201</v>
      </c>
      <c r="O418">
        <v>18.280605226960098</v>
      </c>
      <c r="P418">
        <v>89.817232375979103</v>
      </c>
      <c r="Q418">
        <v>0.211427349738112</v>
      </c>
    </row>
    <row r="419" spans="1:17" x14ac:dyDescent="0.3">
      <c r="A419" t="s">
        <v>952</v>
      </c>
      <c r="B419" t="s">
        <v>953</v>
      </c>
      <c r="C419" t="str">
        <f>IFERROR(VLOOKUP(Table1[[#This Row],[Ticker]],[1]!Table1[[Symbol]:[Industry]],2,FALSE),"-")</f>
        <v>-</v>
      </c>
      <c r="D419" t="s">
        <v>21</v>
      </c>
      <c r="E419">
        <v>14422.89830384</v>
      </c>
      <c r="F419">
        <v>2605.5</v>
      </c>
      <c r="G419">
        <v>158.49214607424801</v>
      </c>
      <c r="H419">
        <v>15.7554248547995</v>
      </c>
      <c r="I419">
        <v>100.706156688828</v>
      </c>
      <c r="J419">
        <v>-4.1963801787066304</v>
      </c>
      <c r="K419">
        <v>2194.2102556125401</v>
      </c>
      <c r="L419">
        <v>1491.9640409973799</v>
      </c>
      <c r="M419">
        <v>58.5859537745635</v>
      </c>
      <c r="N419">
        <v>0.93966104241214199</v>
      </c>
      <c r="O419">
        <v>4.0875071963154701</v>
      </c>
      <c r="P419">
        <v>252.76198212835001</v>
      </c>
    </row>
    <row r="420" spans="1:17" x14ac:dyDescent="0.3">
      <c r="A420" t="s">
        <v>954</v>
      </c>
      <c r="B420" t="s">
        <v>955</v>
      </c>
      <c r="C420" t="str">
        <f>IFERROR(VLOOKUP(Table1[[#This Row],[Ticker]],[1]!Table1[[Symbol]:[Industry]],2,FALSE),"-")</f>
        <v>-</v>
      </c>
      <c r="D420" t="s">
        <v>618</v>
      </c>
      <c r="E420">
        <v>14285.805333660001</v>
      </c>
      <c r="F420">
        <v>155.61000000000001</v>
      </c>
      <c r="G420">
        <v>-44.074084502554498</v>
      </c>
      <c r="H420">
        <v>-6.1548126916698198</v>
      </c>
      <c r="I420">
        <v>-52.467339625234601</v>
      </c>
      <c r="J420">
        <v>-9.3274737869797502</v>
      </c>
      <c r="K420">
        <v>152.40480754440401</v>
      </c>
      <c r="L420">
        <v>186.554305279289</v>
      </c>
      <c r="M420">
        <v>35.223429478899803</v>
      </c>
      <c r="N420">
        <v>1.00810006822985</v>
      </c>
      <c r="O420">
        <v>92.596876807403007</v>
      </c>
      <c r="P420">
        <v>23.992031872509902</v>
      </c>
      <c r="Q420">
        <v>-4.1613202132979997E-2</v>
      </c>
    </row>
    <row r="421" spans="1:17" x14ac:dyDescent="0.3">
      <c r="A421" t="s">
        <v>956</v>
      </c>
      <c r="B421" t="s">
        <v>957</v>
      </c>
      <c r="C421" t="str">
        <f>IFERROR(VLOOKUP(Table1[[#This Row],[Ticker]],[1]!Table1[[Symbol]:[Industry]],2,FALSE),"-")</f>
        <v>-</v>
      </c>
      <c r="D421" t="s">
        <v>18</v>
      </c>
      <c r="E421">
        <v>14279.858703</v>
      </c>
      <c r="F421">
        <v>948.8</v>
      </c>
      <c r="G421">
        <v>121.16483759517899</v>
      </c>
      <c r="H421">
        <v>-5.5468105148440898</v>
      </c>
      <c r="I421">
        <v>27.829490925093499</v>
      </c>
      <c r="J421">
        <v>-5.2684438057439698</v>
      </c>
      <c r="K421">
        <v>940.39349532174299</v>
      </c>
      <c r="L421">
        <v>786.63538244957203</v>
      </c>
      <c r="M421">
        <v>47.512063215933303</v>
      </c>
      <c r="N421">
        <v>0.46426317738429601</v>
      </c>
      <c r="O421">
        <v>18.307335581787498</v>
      </c>
      <c r="P421">
        <v>172.72204656510399</v>
      </c>
      <c r="Q421">
        <v>0.16738642970229001</v>
      </c>
    </row>
    <row r="422" spans="1:17" x14ac:dyDescent="0.3">
      <c r="A422" t="s">
        <v>958</v>
      </c>
      <c r="B422" t="s">
        <v>959</v>
      </c>
      <c r="C422" t="str">
        <f>IFERROR(VLOOKUP(Table1[[#This Row],[Ticker]],[1]!Table1[[Symbol]:[Industry]],2,FALSE),"-")</f>
        <v>-</v>
      </c>
      <c r="D422" t="s">
        <v>46</v>
      </c>
      <c r="E422">
        <v>14207.307104694</v>
      </c>
      <c r="F422">
        <v>247.8</v>
      </c>
      <c r="G422">
        <v>87.216870069266903</v>
      </c>
      <c r="H422">
        <v>-10.556686273049401</v>
      </c>
      <c r="I422">
        <v>41.925404544362699</v>
      </c>
      <c r="J422">
        <v>-8.6347151013476502</v>
      </c>
      <c r="K422">
        <v>242.98450042428101</v>
      </c>
      <c r="L422">
        <v>201.14442142030001</v>
      </c>
      <c r="M422">
        <v>49.578365164819097</v>
      </c>
      <c r="N422">
        <v>0.85771063689135596</v>
      </c>
      <c r="O422">
        <v>16.989507667473699</v>
      </c>
      <c r="P422">
        <v>121.151271753681</v>
      </c>
      <c r="Q422">
        <v>0.118493620467404</v>
      </c>
    </row>
    <row r="423" spans="1:17" x14ac:dyDescent="0.3">
      <c r="A423" t="s">
        <v>960</v>
      </c>
      <c r="B423" t="s">
        <v>961</v>
      </c>
      <c r="C423" t="str">
        <f>IFERROR(VLOOKUP(Table1[[#This Row],[Ticker]],[1]!Table1[[Symbol]:[Industry]],2,FALSE),"-")</f>
        <v>-</v>
      </c>
      <c r="D423" t="s">
        <v>129</v>
      </c>
      <c r="E423">
        <v>14201.33579315</v>
      </c>
      <c r="F423">
        <v>565.85</v>
      </c>
      <c r="G423">
        <v>79.390242417959698</v>
      </c>
      <c r="H423">
        <v>-15.738421396589599</v>
      </c>
      <c r="I423">
        <v>-7.5147077190846598</v>
      </c>
      <c r="J423">
        <v>-1.6753058179960101</v>
      </c>
      <c r="K423">
        <v>555.26474435158502</v>
      </c>
      <c r="L423">
        <v>502.37417447910798</v>
      </c>
      <c r="M423">
        <v>54.732227013737401</v>
      </c>
      <c r="N423">
        <v>2.2893525039836198</v>
      </c>
      <c r="O423">
        <v>11.672704780418799</v>
      </c>
      <c r="P423">
        <v>118.855153742022</v>
      </c>
      <c r="Q423">
        <v>0.126058165037785</v>
      </c>
    </row>
    <row r="424" spans="1:17" x14ac:dyDescent="0.3">
      <c r="A424" t="s">
        <v>962</v>
      </c>
      <c r="B424" t="s">
        <v>963</v>
      </c>
      <c r="C424" t="str">
        <f>IFERROR(VLOOKUP(Table1[[#This Row],[Ticker]],[1]!Table1[[Symbol]:[Industry]],2,FALSE),"-")</f>
        <v>-</v>
      </c>
      <c r="D424" t="s">
        <v>303</v>
      </c>
      <c r="E424">
        <v>14154.752738535</v>
      </c>
      <c r="F424">
        <v>974.65</v>
      </c>
      <c r="G424">
        <v>182.969436746832</v>
      </c>
      <c r="H424">
        <v>9.30682712801101</v>
      </c>
      <c r="I424">
        <v>17.809849336760202</v>
      </c>
      <c r="J424">
        <v>7.1531783309619499</v>
      </c>
      <c r="K424">
        <v>908.43411420931102</v>
      </c>
      <c r="L424">
        <v>744.56655070641796</v>
      </c>
      <c r="M424">
        <v>76.832465116988999</v>
      </c>
      <c r="N424">
        <v>1.0139632697077701</v>
      </c>
      <c r="O424">
        <v>8.5620479146360093</v>
      </c>
      <c r="P424">
        <v>222.171721345343</v>
      </c>
      <c r="Q424">
        <v>0.11147845492510999</v>
      </c>
    </row>
    <row r="425" spans="1:17" x14ac:dyDescent="0.3">
      <c r="A425" t="s">
        <v>964</v>
      </c>
      <c r="B425" t="s">
        <v>965</v>
      </c>
      <c r="C425" t="str">
        <f>IFERROR(VLOOKUP(Table1[[#This Row],[Ticker]],[1]!Table1[[Symbol]:[Industry]],2,FALSE),"-")</f>
        <v>-</v>
      </c>
      <c r="D425" t="s">
        <v>966</v>
      </c>
      <c r="E425">
        <v>14014.58023326</v>
      </c>
      <c r="F425">
        <v>1451.7</v>
      </c>
      <c r="G425">
        <v>-22.118715010906399</v>
      </c>
      <c r="H425">
        <v>2.5278033361554701</v>
      </c>
      <c r="I425">
        <v>-23.724426089628299</v>
      </c>
      <c r="J425">
        <v>0.151107940907758</v>
      </c>
      <c r="K425">
        <v>1370.4589381676101</v>
      </c>
      <c r="L425">
        <v>1462.3093022124799</v>
      </c>
      <c r="M425">
        <v>67.810744324745201</v>
      </c>
      <c r="N425">
        <v>1.1719418543809501</v>
      </c>
      <c r="O425">
        <v>29.189915271750301</v>
      </c>
      <c r="P425">
        <v>20.5530642750373</v>
      </c>
      <c r="Q425">
        <v>-3.3683486889117001E-2</v>
      </c>
    </row>
    <row r="426" spans="1:17" x14ac:dyDescent="0.3">
      <c r="A426" t="s">
        <v>967</v>
      </c>
      <c r="B426" t="s">
        <v>968</v>
      </c>
      <c r="C426" t="str">
        <f>IFERROR(VLOOKUP(Table1[[#This Row],[Ticker]],[1]!Table1[[Symbol]:[Industry]],2,FALSE),"-")</f>
        <v>-</v>
      </c>
      <c r="D426" t="s">
        <v>450</v>
      </c>
      <c r="E426">
        <v>13970.625278400001</v>
      </c>
      <c r="F426">
        <v>498.65</v>
      </c>
      <c r="G426">
        <v>200.25059562343699</v>
      </c>
      <c r="H426">
        <v>-7.52121995053629</v>
      </c>
      <c r="I426">
        <v>0.53374326710255904</v>
      </c>
      <c r="J426">
        <v>-4.8837498257741103</v>
      </c>
      <c r="K426">
        <v>496.06257485314399</v>
      </c>
      <c r="L426">
        <v>421.98941013939299</v>
      </c>
      <c r="M426">
        <v>56.488541593818297</v>
      </c>
      <c r="N426">
        <v>1.17958717981386</v>
      </c>
      <c r="O426">
        <v>22.7313747117216</v>
      </c>
      <c r="P426">
        <v>246.16452620617801</v>
      </c>
      <c r="Q426">
        <v>0.21308162002118899</v>
      </c>
    </row>
    <row r="427" spans="1:17" x14ac:dyDescent="0.3">
      <c r="A427" t="s">
        <v>969</v>
      </c>
      <c r="B427" t="s">
        <v>970</v>
      </c>
      <c r="C427" t="str">
        <f>IFERROR(VLOOKUP(Table1[[#This Row],[Ticker]],[1]!Table1[[Symbol]:[Industry]],2,FALSE),"-")</f>
        <v>-</v>
      </c>
      <c r="D427" t="s">
        <v>602</v>
      </c>
      <c r="E427">
        <v>13960.161250098001</v>
      </c>
      <c r="F427">
        <v>150.47</v>
      </c>
      <c r="G427">
        <v>27.9966887173914</v>
      </c>
      <c r="H427">
        <v>-2.7082359811495</v>
      </c>
      <c r="I427">
        <v>-7.0093902968445496</v>
      </c>
      <c r="J427">
        <v>-4.4432021055024302</v>
      </c>
      <c r="K427">
        <v>143.84961731436999</v>
      </c>
      <c r="L427">
        <v>138.693346498582</v>
      </c>
      <c r="M427">
        <v>57.473758869229599</v>
      </c>
      <c r="N427">
        <v>1.45328698433759</v>
      </c>
      <c r="O427">
        <v>13.8100618063401</v>
      </c>
      <c r="P427">
        <v>64.268558951965005</v>
      </c>
      <c r="Q427">
        <v>2.0931545107912002E-2</v>
      </c>
    </row>
    <row r="428" spans="1:17" x14ac:dyDescent="0.3">
      <c r="A428" t="s">
        <v>971</v>
      </c>
      <c r="B428" t="s">
        <v>972</v>
      </c>
      <c r="C428" t="str">
        <f>IFERROR(VLOOKUP(Table1[[#This Row],[Ticker]],[1]!Table1[[Symbol]:[Industry]],2,FALSE),"-")</f>
        <v>-</v>
      </c>
      <c r="D428" t="s">
        <v>602</v>
      </c>
      <c r="E428">
        <v>13882.812161196</v>
      </c>
      <c r="F428">
        <v>28.64</v>
      </c>
      <c r="G428">
        <v>30.969623935490802</v>
      </c>
      <c r="H428">
        <v>1.53811354287319</v>
      </c>
      <c r="I428">
        <v>19.754166171751301</v>
      </c>
      <c r="J428">
        <v>0.54354047500507097</v>
      </c>
      <c r="K428">
        <v>27.165191213937401</v>
      </c>
      <c r="L428">
        <v>25.024590319601302</v>
      </c>
      <c r="M428">
        <v>55.689670942224801</v>
      </c>
      <c r="N428">
        <v>2.65187497604254</v>
      </c>
      <c r="O428">
        <v>36.347765363128403</v>
      </c>
      <c r="P428">
        <v>96.838487972508503</v>
      </c>
      <c r="Q428">
        <v>-8.0941042896400005E-4</v>
      </c>
    </row>
    <row r="429" spans="1:17" x14ac:dyDescent="0.3">
      <c r="A429" t="s">
        <v>973</v>
      </c>
      <c r="B429" t="s">
        <v>974</v>
      </c>
      <c r="C429" t="str">
        <f>IFERROR(VLOOKUP(Table1[[#This Row],[Ticker]],[1]!Table1[[Symbol]:[Industry]],2,FALSE),"-")</f>
        <v>-</v>
      </c>
      <c r="D429" t="s">
        <v>602</v>
      </c>
      <c r="E429">
        <v>13848.581172</v>
      </c>
      <c r="F429">
        <v>483.35</v>
      </c>
      <c r="G429">
        <v>2.8964822593753099</v>
      </c>
      <c r="H429">
        <v>4.7337073867604396</v>
      </c>
      <c r="I429">
        <v>12.297577128811501</v>
      </c>
      <c r="J429">
        <v>-3.9745449326236102</v>
      </c>
      <c r="K429">
        <v>458.46866726898497</v>
      </c>
      <c r="L429">
        <v>420.86013422856797</v>
      </c>
      <c r="M429">
        <v>56.440688018575401</v>
      </c>
      <c r="N429">
        <v>1.2806826464202099</v>
      </c>
      <c r="O429">
        <v>4.4170890658942596</v>
      </c>
      <c r="P429">
        <v>44.542464114832498</v>
      </c>
      <c r="Q429">
        <v>4.6443583352505001E-2</v>
      </c>
    </row>
    <row r="430" spans="1:17" x14ac:dyDescent="0.3">
      <c r="A430" t="s">
        <v>975</v>
      </c>
      <c r="B430" t="s">
        <v>976</v>
      </c>
      <c r="C430" t="str">
        <f>IFERROR(VLOOKUP(Table1[[#This Row],[Ticker]],[1]!Table1[[Symbol]:[Industry]],2,FALSE),"-")</f>
        <v>-</v>
      </c>
      <c r="D430" t="s">
        <v>62</v>
      </c>
      <c r="E430">
        <v>13805.9290611</v>
      </c>
      <c r="F430">
        <v>1043.0999999999999</v>
      </c>
      <c r="G430">
        <v>28.779911889493999</v>
      </c>
      <c r="H430">
        <v>11.308429651611601</v>
      </c>
      <c r="I430">
        <v>3.5954740363998501</v>
      </c>
      <c r="J430">
        <v>-4.8573980025757502</v>
      </c>
      <c r="K430">
        <v>944.46281388772604</v>
      </c>
      <c r="L430">
        <v>875.29094925606898</v>
      </c>
      <c r="M430">
        <v>54.054704940231801</v>
      </c>
      <c r="N430">
        <v>0.67224202289468904</v>
      </c>
      <c r="O430">
        <v>2.2816604352411098</v>
      </c>
      <c r="P430">
        <v>58.045454545454497</v>
      </c>
      <c r="Q430">
        <v>-1.1342884421401E-2</v>
      </c>
    </row>
    <row r="431" spans="1:17" hidden="1" x14ac:dyDescent="0.3">
      <c r="A431" t="s">
        <v>977</v>
      </c>
      <c r="B431" t="s">
        <v>978</v>
      </c>
      <c r="C431" t="str">
        <f>IFERROR(VLOOKUP(Table1[[#This Row],[Ticker]],[1]!Table1[[Symbol]:[Industry]],2,FALSE),"-")</f>
        <v>-</v>
      </c>
      <c r="D431" t="s">
        <v>659</v>
      </c>
      <c r="E431">
        <v>13715.03089941</v>
      </c>
      <c r="F431">
        <v>569.85</v>
      </c>
      <c r="G431">
        <v>-27.884656301429001</v>
      </c>
      <c r="H431">
        <v>3.7195443339386198</v>
      </c>
      <c r="I431">
        <v>-11.5052688285071</v>
      </c>
      <c r="J431">
        <v>-2.8999975241361899</v>
      </c>
      <c r="M431">
        <v>58.575476491372797</v>
      </c>
      <c r="O431">
        <v>15.8199526191102</v>
      </c>
      <c r="P431">
        <v>21.218889597957801</v>
      </c>
    </row>
    <row r="432" spans="1:17" x14ac:dyDescent="0.3">
      <c r="A432" t="s">
        <v>979</v>
      </c>
      <c r="B432" t="s">
        <v>980</v>
      </c>
      <c r="C432" t="str">
        <f>IFERROR(VLOOKUP(Table1[[#This Row],[Ticker]],[1]!Table1[[Symbol]:[Industry]],2,FALSE),"-")</f>
        <v>-</v>
      </c>
      <c r="D432" t="s">
        <v>528</v>
      </c>
      <c r="E432">
        <v>13673.757208575</v>
      </c>
      <c r="F432">
        <v>850.15</v>
      </c>
      <c r="G432">
        <v>-24.298456236424101</v>
      </c>
      <c r="H432">
        <v>-2.01292190267504</v>
      </c>
      <c r="I432">
        <v>-7.9093550276550504</v>
      </c>
      <c r="J432">
        <v>6.8756763690094296</v>
      </c>
      <c r="K432">
        <v>827.88957513588696</v>
      </c>
      <c r="L432">
        <v>823.87533422627905</v>
      </c>
      <c r="M432">
        <v>81.452017166233205</v>
      </c>
      <c r="N432">
        <v>1.0590435006237799</v>
      </c>
      <c r="O432">
        <v>20.5610774569193</v>
      </c>
      <c r="P432">
        <v>19.916778334156099</v>
      </c>
      <c r="Q432">
        <v>4.5914629452439001E-2</v>
      </c>
    </row>
    <row r="433" spans="1:17" x14ac:dyDescent="0.3">
      <c r="A433" t="s">
        <v>981</v>
      </c>
      <c r="B433" t="s">
        <v>982</v>
      </c>
      <c r="C433" t="str">
        <f>IFERROR(VLOOKUP(Table1[[#This Row],[Ticker]],[1]!Table1[[Symbol]:[Industry]],2,FALSE),"-")</f>
        <v>-</v>
      </c>
      <c r="D433" t="s">
        <v>98</v>
      </c>
      <c r="E433">
        <v>13672.650359865</v>
      </c>
      <c r="F433">
        <v>19.690000000000001</v>
      </c>
      <c r="G433">
        <v>197.753809279233</v>
      </c>
      <c r="H433">
        <v>-8.5167749648454905</v>
      </c>
      <c r="I433">
        <v>29.825604702627398</v>
      </c>
      <c r="J433">
        <v>0.85992956467485804</v>
      </c>
      <c r="K433">
        <v>18.8516363862704</v>
      </c>
      <c r="L433">
        <v>15.7926387465159</v>
      </c>
      <c r="M433">
        <v>61.4821586367134</v>
      </c>
      <c r="N433">
        <v>1.32332078542863</v>
      </c>
      <c r="O433">
        <v>21.889283900456999</v>
      </c>
      <c r="P433">
        <v>233.72881355932199</v>
      </c>
      <c r="Q433">
        <v>0.10781885323144901</v>
      </c>
    </row>
    <row r="434" spans="1:17" x14ac:dyDescent="0.3">
      <c r="A434" t="s">
        <v>983</v>
      </c>
      <c r="B434" t="s">
        <v>984</v>
      </c>
      <c r="C434" t="str">
        <f>IFERROR(VLOOKUP(Table1[[#This Row],[Ticker]],[1]!Table1[[Symbol]:[Industry]],2,FALSE),"-")</f>
        <v>-</v>
      </c>
      <c r="D434" t="s">
        <v>355</v>
      </c>
      <c r="E434">
        <v>13651.183583305001</v>
      </c>
      <c r="F434">
        <v>4262.75</v>
      </c>
      <c r="G434">
        <v>63.604099458032103</v>
      </c>
      <c r="H434">
        <v>4.5373234736417096</v>
      </c>
      <c r="I434">
        <v>28.8476663083784</v>
      </c>
      <c r="J434">
        <v>-6.1883547325678599E-2</v>
      </c>
      <c r="K434">
        <v>3843.3647028637602</v>
      </c>
      <c r="L434">
        <v>3470.95209355836</v>
      </c>
      <c r="M434">
        <v>62.784730979656203</v>
      </c>
      <c r="N434">
        <v>1.9393010953909</v>
      </c>
      <c r="O434">
        <v>8.2446777315113398</v>
      </c>
      <c r="P434">
        <v>96.349608475356902</v>
      </c>
      <c r="Q434">
        <v>1.1903363782232E-2</v>
      </c>
    </row>
    <row r="435" spans="1:17" x14ac:dyDescent="0.3">
      <c r="A435" t="s">
        <v>985</v>
      </c>
      <c r="B435" t="s">
        <v>986</v>
      </c>
      <c r="C435" t="str">
        <f>IFERROR(VLOOKUP(Table1[[#This Row],[Ticker]],[1]!Table1[[Symbol]:[Industry]],2,FALSE),"-")</f>
        <v>-</v>
      </c>
      <c r="D435" t="s">
        <v>987</v>
      </c>
      <c r="E435">
        <v>13624.475109249999</v>
      </c>
      <c r="F435">
        <v>761.5</v>
      </c>
      <c r="G435">
        <v>33.139901695634798</v>
      </c>
      <c r="H435">
        <v>16.486970406945002</v>
      </c>
      <c r="I435">
        <v>23.469340739153001</v>
      </c>
      <c r="J435">
        <v>2.8505266356683898</v>
      </c>
      <c r="K435">
        <v>679.21905504834695</v>
      </c>
      <c r="L435">
        <v>599.21816240902399</v>
      </c>
      <c r="M435">
        <v>61.575358328347299</v>
      </c>
      <c r="N435">
        <v>2.6932381013577902</v>
      </c>
      <c r="O435">
        <v>9.3893630991464097</v>
      </c>
      <c r="P435">
        <v>68.343097159279296</v>
      </c>
      <c r="Q435">
        <v>5.4754285561160999E-2</v>
      </c>
    </row>
    <row r="436" spans="1:17" x14ac:dyDescent="0.3">
      <c r="A436" t="s">
        <v>988</v>
      </c>
      <c r="B436" t="s">
        <v>989</v>
      </c>
      <c r="C436" t="str">
        <f>IFERROR(VLOOKUP(Table1[[#This Row],[Ticker]],[1]!Table1[[Symbol]:[Industry]],2,FALSE),"-")</f>
        <v>-</v>
      </c>
      <c r="D436" t="s">
        <v>249</v>
      </c>
      <c r="E436">
        <v>13557.726748499999</v>
      </c>
      <c r="F436">
        <v>1948.45</v>
      </c>
      <c r="G436">
        <v>62.160408769876298</v>
      </c>
      <c r="H436">
        <v>21.790766176945802</v>
      </c>
      <c r="I436">
        <v>21.343593082861702</v>
      </c>
      <c r="J436">
        <v>16.484504561904899</v>
      </c>
      <c r="K436">
        <v>1620.3114247784599</v>
      </c>
      <c r="L436">
        <v>1487.66826274204</v>
      </c>
      <c r="M436">
        <v>76.750394287914204</v>
      </c>
      <c r="N436">
        <v>4.1744991458210796</v>
      </c>
      <c r="O436">
        <v>3.7055095075572799</v>
      </c>
      <c r="P436">
        <v>100.860780372145</v>
      </c>
      <c r="Q436">
        <v>2.3585296120979E-2</v>
      </c>
    </row>
    <row r="437" spans="1:17" x14ac:dyDescent="0.3">
      <c r="A437" t="s">
        <v>990</v>
      </c>
      <c r="B437" t="s">
        <v>991</v>
      </c>
      <c r="C437" t="str">
        <f>IFERROR(VLOOKUP(Table1[[#This Row],[Ticker]],[1]!Table1[[Symbol]:[Industry]],2,FALSE),"-")</f>
        <v>-</v>
      </c>
      <c r="D437" t="s">
        <v>83</v>
      </c>
      <c r="E437">
        <v>13296.62682014</v>
      </c>
      <c r="F437">
        <v>636.75</v>
      </c>
      <c r="G437">
        <v>-32.013607164868297</v>
      </c>
      <c r="H437">
        <v>-9.3427657864274796</v>
      </c>
      <c r="I437">
        <v>-31.891422924307701</v>
      </c>
      <c r="J437">
        <v>-8.3164635390653103</v>
      </c>
      <c r="K437">
        <v>656.06857308696601</v>
      </c>
      <c r="L437">
        <v>665.43298997607098</v>
      </c>
      <c r="M437">
        <v>35.135213863547598</v>
      </c>
      <c r="N437">
        <v>0.75366568557465197</v>
      </c>
      <c r="O437">
        <v>29.407145661562598</v>
      </c>
      <c r="P437">
        <v>26.276648487853201</v>
      </c>
      <c r="Q437">
        <v>5.9889736777077998E-2</v>
      </c>
    </row>
    <row r="438" spans="1:17" hidden="1" x14ac:dyDescent="0.3">
      <c r="A438" t="s">
        <v>992</v>
      </c>
      <c r="B438" t="s">
        <v>993</v>
      </c>
      <c r="C438" t="str">
        <f>IFERROR(VLOOKUP(Table1[[#This Row],[Ticker]],[1]!Table1[[Symbol]:[Industry]],2,FALSE),"-")</f>
        <v>-</v>
      </c>
      <c r="D438" t="s">
        <v>533</v>
      </c>
      <c r="E438">
        <v>13252.914478709999</v>
      </c>
      <c r="F438">
        <v>2891.75</v>
      </c>
      <c r="G438">
        <v>-8.9064463529852294</v>
      </c>
      <c r="H438">
        <v>8.19696187550778</v>
      </c>
      <c r="I438">
        <v>1.79228321624828</v>
      </c>
      <c r="J438">
        <v>2.4708059478146902</v>
      </c>
      <c r="K438">
        <v>2653.6731266800698</v>
      </c>
      <c r="L438">
        <v>2561.7149007763901</v>
      </c>
      <c r="M438">
        <v>72.691806565151794</v>
      </c>
      <c r="N438">
        <v>1.22072061208122</v>
      </c>
      <c r="O438">
        <v>5.7491138583902499</v>
      </c>
      <c r="P438">
        <v>27.558447287163599</v>
      </c>
      <c r="Q438">
        <v>-3.0227631572440999E-2</v>
      </c>
    </row>
    <row r="439" spans="1:17" x14ac:dyDescent="0.3">
      <c r="A439" t="s">
        <v>994</v>
      </c>
      <c r="B439" t="s">
        <v>995</v>
      </c>
      <c r="C439" t="str">
        <f>IFERROR(VLOOKUP(Table1[[#This Row],[Ticker]],[1]!Table1[[Symbol]:[Industry]],2,FALSE),"-")</f>
        <v>-</v>
      </c>
      <c r="D439" t="s">
        <v>303</v>
      </c>
      <c r="E439">
        <v>13052.43670054</v>
      </c>
      <c r="F439">
        <v>2276.35</v>
      </c>
      <c r="G439">
        <v>55.668846553864199</v>
      </c>
      <c r="H439">
        <v>16.874737152573999</v>
      </c>
      <c r="I439">
        <v>2.7213856980503901</v>
      </c>
      <c r="J439">
        <v>19.255122543411499</v>
      </c>
      <c r="K439">
        <v>2025.4284105999</v>
      </c>
      <c r="L439">
        <v>1876.7519332674599</v>
      </c>
      <c r="M439">
        <v>75.316482809822901</v>
      </c>
      <c r="N439">
        <v>4.1470743535281303</v>
      </c>
      <c r="O439">
        <v>20.712983504294101</v>
      </c>
      <c r="P439">
        <v>93.567176870748298</v>
      </c>
      <c r="Q439">
        <v>5.5519560034131998E-2</v>
      </c>
    </row>
    <row r="440" spans="1:17" x14ac:dyDescent="0.3">
      <c r="A440" t="s">
        <v>996</v>
      </c>
      <c r="B440" t="s">
        <v>997</v>
      </c>
      <c r="C440" t="str">
        <f>IFERROR(VLOOKUP(Table1[[#This Row],[Ticker]],[1]!Table1[[Symbol]:[Industry]],2,FALSE),"-")</f>
        <v>-</v>
      </c>
      <c r="D440" t="s">
        <v>230</v>
      </c>
      <c r="E440">
        <v>13034.213439539901</v>
      </c>
      <c r="F440">
        <v>5485.8</v>
      </c>
      <c r="G440">
        <v>10.834814413725001</v>
      </c>
      <c r="H440">
        <v>18.915639231546901</v>
      </c>
      <c r="I440">
        <v>-9.3529106273333102</v>
      </c>
      <c r="J440">
        <v>11.389340821467499</v>
      </c>
      <c r="K440">
        <v>4522.4547564846598</v>
      </c>
      <c r="L440">
        <v>4423.2996383347599</v>
      </c>
      <c r="M440">
        <v>90.741044706965894</v>
      </c>
      <c r="N440">
        <v>3.63540883170776</v>
      </c>
      <c r="O440">
        <v>3.7223376718072001</v>
      </c>
      <c r="P440">
        <v>45.048320355362797</v>
      </c>
      <c r="Q440">
        <v>0.12919456976353</v>
      </c>
    </row>
    <row r="441" spans="1:17" x14ac:dyDescent="0.3">
      <c r="A441" t="s">
        <v>998</v>
      </c>
      <c r="B441" t="s">
        <v>999</v>
      </c>
      <c r="C441" t="str">
        <f>IFERROR(VLOOKUP(Table1[[#This Row],[Ticker]],[1]!Table1[[Symbol]:[Industry]],2,FALSE),"-")</f>
        <v>-</v>
      </c>
      <c r="D441" t="s">
        <v>264</v>
      </c>
      <c r="E441">
        <v>12984.175294785</v>
      </c>
      <c r="F441">
        <v>1015.3</v>
      </c>
      <c r="G441">
        <v>19.464584078582501</v>
      </c>
      <c r="H441">
        <v>5.0948045605630696</v>
      </c>
      <c r="I441">
        <v>8.3016262607906608</v>
      </c>
      <c r="J441">
        <v>-4.5001600612834203</v>
      </c>
      <c r="K441">
        <v>946.54761069305198</v>
      </c>
      <c r="L441">
        <v>873.77461655691195</v>
      </c>
      <c r="M441">
        <v>67.509068644586094</v>
      </c>
      <c r="N441">
        <v>1.15690701609855</v>
      </c>
      <c r="O441">
        <v>5.1905840638235103</v>
      </c>
      <c r="P441">
        <v>49.826606655352997</v>
      </c>
      <c r="Q441">
        <v>-7.0181005540899998E-3</v>
      </c>
    </row>
    <row r="442" spans="1:17" x14ac:dyDescent="0.3">
      <c r="A442" t="s">
        <v>1000</v>
      </c>
      <c r="B442" t="s">
        <v>1001</v>
      </c>
      <c r="C442" t="str">
        <f>IFERROR(VLOOKUP(Table1[[#This Row],[Ticker]],[1]!Table1[[Symbol]:[Industry]],2,FALSE),"-")</f>
        <v>-</v>
      </c>
      <c r="D442" t="s">
        <v>1002</v>
      </c>
      <c r="E442">
        <v>12958.370371200001</v>
      </c>
      <c r="F442">
        <v>677.95</v>
      </c>
      <c r="G442">
        <v>23.256734321236198</v>
      </c>
      <c r="H442">
        <v>18.965296087676901</v>
      </c>
      <c r="I442">
        <v>12.189308976603799</v>
      </c>
      <c r="J442">
        <v>7.8798162599549499</v>
      </c>
      <c r="K442">
        <v>570.00021698037801</v>
      </c>
      <c r="L442">
        <v>529.47203214304</v>
      </c>
      <c r="M442">
        <v>83.548770844497994</v>
      </c>
      <c r="N442">
        <v>2.8559131438071002</v>
      </c>
      <c r="O442">
        <v>2.3674312264916102</v>
      </c>
      <c r="P442">
        <v>53.053392030703201</v>
      </c>
      <c r="Q442">
        <v>-5.6207457780798997E-2</v>
      </c>
    </row>
    <row r="443" spans="1:17" hidden="1" x14ac:dyDescent="0.3">
      <c r="A443" t="s">
        <v>1003</v>
      </c>
      <c r="B443" t="s">
        <v>1004</v>
      </c>
      <c r="C443" t="str">
        <f>IFERROR(VLOOKUP(Table1[[#This Row],[Ticker]],[1]!Table1[[Symbol]:[Industry]],2,FALSE),"-")</f>
        <v>-</v>
      </c>
      <c r="D443" t="s">
        <v>1005</v>
      </c>
      <c r="E443">
        <v>12906.893384999599</v>
      </c>
      <c r="F443">
        <v>100</v>
      </c>
      <c r="G443">
        <v>-27.7007361753124</v>
      </c>
      <c r="I443">
        <v>-11.3213487023904</v>
      </c>
      <c r="M443">
        <v>50</v>
      </c>
      <c r="N443">
        <v>1.8823529411764699</v>
      </c>
      <c r="O443">
        <v>0</v>
      </c>
      <c r="P443">
        <v>0</v>
      </c>
    </row>
    <row r="444" spans="1:17" x14ac:dyDescent="0.3">
      <c r="A444" t="s">
        <v>1006</v>
      </c>
      <c r="B444" t="s">
        <v>1007</v>
      </c>
      <c r="C444" t="str">
        <f>IFERROR(VLOOKUP(Table1[[#This Row],[Ticker]],[1]!Table1[[Symbol]:[Industry]],2,FALSE),"-")</f>
        <v>-</v>
      </c>
      <c r="D444" t="s">
        <v>281</v>
      </c>
      <c r="E444">
        <v>12904.924485179999</v>
      </c>
      <c r="F444">
        <v>1275</v>
      </c>
      <c r="G444">
        <v>6.7645665034473001</v>
      </c>
      <c r="H444">
        <v>-2.1778856715927</v>
      </c>
      <c r="I444">
        <v>2.1835030736266101</v>
      </c>
      <c r="J444">
        <v>-5.4984429356696003</v>
      </c>
      <c r="K444">
        <v>1301.6661032162999</v>
      </c>
      <c r="L444">
        <v>1200.78489590604</v>
      </c>
      <c r="M444">
        <v>38.409101357681898</v>
      </c>
      <c r="N444">
        <v>0.71944694149571098</v>
      </c>
      <c r="O444">
        <v>29.3333333333333</v>
      </c>
      <c r="P444">
        <v>37.837837837837803</v>
      </c>
      <c r="Q444">
        <v>0.13884469545633099</v>
      </c>
    </row>
    <row r="445" spans="1:17" x14ac:dyDescent="0.3">
      <c r="A445" t="s">
        <v>1008</v>
      </c>
      <c r="B445" t="s">
        <v>1009</v>
      </c>
      <c r="C445" t="str">
        <f>IFERROR(VLOOKUP(Table1[[#This Row],[Ticker]],[1]!Table1[[Symbol]:[Industry]],2,FALSE),"-")</f>
        <v>-</v>
      </c>
      <c r="D445" t="s">
        <v>24</v>
      </c>
      <c r="E445">
        <v>12888.239546952</v>
      </c>
      <c r="F445">
        <v>116.95</v>
      </c>
      <c r="G445">
        <v>83.782084801179394</v>
      </c>
      <c r="H445">
        <v>-14.319845888559801</v>
      </c>
      <c r="I445">
        <v>-18.319360630819901</v>
      </c>
      <c r="J445">
        <v>-5.08374637205781</v>
      </c>
      <c r="K445">
        <v>126.114369394414</v>
      </c>
      <c r="L445">
        <v>118.32348864555</v>
      </c>
      <c r="M445">
        <v>31.489979777721199</v>
      </c>
      <c r="N445">
        <v>0.61154492812779504</v>
      </c>
      <c r="O445">
        <v>30.3976058144506</v>
      </c>
      <c r="P445">
        <v>112.636363636363</v>
      </c>
      <c r="Q445">
        <v>0.108000639053553</v>
      </c>
    </row>
    <row r="446" spans="1:17" hidden="1" x14ac:dyDescent="0.3">
      <c r="A446" t="s">
        <v>1010</v>
      </c>
      <c r="B446" t="s">
        <v>1011</v>
      </c>
      <c r="C446" t="str">
        <f>IFERROR(VLOOKUP(Table1[[#This Row],[Ticker]],[1]!Table1[[Symbol]:[Industry]],2,FALSE),"-")</f>
        <v>-</v>
      </c>
      <c r="D446" t="s">
        <v>382</v>
      </c>
      <c r="E446">
        <v>12807.169765500001</v>
      </c>
      <c r="F446">
        <v>1146.25</v>
      </c>
      <c r="G446">
        <v>216.621883229914</v>
      </c>
      <c r="H446">
        <v>26.391491371992199</v>
      </c>
      <c r="I446">
        <v>21.1931021646615</v>
      </c>
      <c r="J446">
        <v>6.2598198311369204</v>
      </c>
      <c r="K446">
        <v>937.702842408381</v>
      </c>
      <c r="L446">
        <v>773.02422858504997</v>
      </c>
      <c r="M446">
        <v>42.733290448262601</v>
      </c>
      <c r="N446">
        <v>1.26067974358768</v>
      </c>
      <c r="O446">
        <v>2.4209378407851601</v>
      </c>
      <c r="P446">
        <v>275.51187551187502</v>
      </c>
      <c r="Q446">
        <v>0.21837596722927899</v>
      </c>
    </row>
    <row r="447" spans="1:17" x14ac:dyDescent="0.3">
      <c r="A447" t="s">
        <v>1012</v>
      </c>
      <c r="B447" t="s">
        <v>1013</v>
      </c>
      <c r="C447" t="str">
        <f>IFERROR(VLOOKUP(Table1[[#This Row],[Ticker]],[1]!Table1[[Symbol]:[Industry]],2,FALSE),"-")</f>
        <v>-</v>
      </c>
      <c r="D447" t="s">
        <v>303</v>
      </c>
      <c r="E447">
        <v>12744.7778301</v>
      </c>
      <c r="F447">
        <v>947.2</v>
      </c>
      <c r="G447">
        <v>-33.615809430837601</v>
      </c>
      <c r="H447">
        <v>0.87934329742320605</v>
      </c>
      <c r="I447">
        <v>-23.9614224861119</v>
      </c>
      <c r="J447">
        <v>-3.0121005319665501</v>
      </c>
      <c r="K447">
        <v>923.58325690109905</v>
      </c>
      <c r="L447">
        <v>945.80852316788003</v>
      </c>
      <c r="M447">
        <v>57.910115020810601</v>
      </c>
      <c r="N447">
        <v>1.0109897667094401</v>
      </c>
      <c r="O447">
        <v>39.141680743243199</v>
      </c>
      <c r="P447">
        <v>21.1175756025829</v>
      </c>
      <c r="Q447">
        <v>7.5408256298470002E-3</v>
      </c>
    </row>
    <row r="448" spans="1:17" x14ac:dyDescent="0.3">
      <c r="A448" t="s">
        <v>1014</v>
      </c>
      <c r="B448" t="s">
        <v>1015</v>
      </c>
      <c r="C448" t="str">
        <f>IFERROR(VLOOKUP(Table1[[#This Row],[Ticker]],[1]!Table1[[Symbol]:[Industry]],2,FALSE),"-")</f>
        <v>-</v>
      </c>
      <c r="D448" t="s">
        <v>101</v>
      </c>
      <c r="E448">
        <v>12699.33</v>
      </c>
      <c r="F448">
        <v>401.2</v>
      </c>
      <c r="G448">
        <v>115.22993291339399</v>
      </c>
      <c r="H448">
        <v>-6.9710775240788196</v>
      </c>
      <c r="I448">
        <v>-13.8006875453656</v>
      </c>
      <c r="J448">
        <v>-3.4762001626150099</v>
      </c>
      <c r="K448">
        <v>397.268022624396</v>
      </c>
      <c r="L448">
        <v>366.65708011244402</v>
      </c>
      <c r="M448">
        <v>54.824615259660803</v>
      </c>
      <c r="N448">
        <v>0.73496398817257302</v>
      </c>
      <c r="O448">
        <v>26.121635094715799</v>
      </c>
      <c r="P448">
        <v>145.23227383862999</v>
      </c>
      <c r="Q448">
        <v>0.15110917089927001</v>
      </c>
    </row>
    <row r="449" spans="1:17" x14ac:dyDescent="0.3">
      <c r="A449" t="s">
        <v>1016</v>
      </c>
      <c r="B449" t="s">
        <v>1017</v>
      </c>
      <c r="C449" t="str">
        <f>IFERROR(VLOOKUP(Table1[[#This Row],[Ticker]],[1]!Table1[[Symbol]:[Industry]],2,FALSE),"-")</f>
        <v>-</v>
      </c>
      <c r="D449" t="s">
        <v>46</v>
      </c>
      <c r="E449">
        <v>12569.13895744</v>
      </c>
      <c r="F449">
        <v>690</v>
      </c>
      <c r="G449">
        <v>58.810954593710399</v>
      </c>
      <c r="H449">
        <v>26.774377477358499</v>
      </c>
      <c r="I449">
        <v>12.545449610148699</v>
      </c>
      <c r="J449">
        <v>-2.8278164729942201</v>
      </c>
      <c r="K449">
        <v>580.63523840576795</v>
      </c>
      <c r="L449">
        <v>528.09359045587405</v>
      </c>
      <c r="M449">
        <v>71.948233909090106</v>
      </c>
      <c r="N449">
        <v>2.0182458855758898</v>
      </c>
      <c r="O449">
        <v>3.7681159420289898</v>
      </c>
      <c r="P449">
        <v>88.550348408252404</v>
      </c>
      <c r="Q449">
        <v>5.4804505987867999E-2</v>
      </c>
    </row>
    <row r="450" spans="1:17" x14ac:dyDescent="0.3">
      <c r="A450" t="s">
        <v>1018</v>
      </c>
      <c r="B450" t="s">
        <v>1019</v>
      </c>
      <c r="C450" t="str">
        <f>IFERROR(VLOOKUP(Table1[[#This Row],[Ticker]],[1]!Table1[[Symbol]:[Industry]],2,FALSE),"-")</f>
        <v>-</v>
      </c>
      <c r="D450" t="s">
        <v>46</v>
      </c>
      <c r="E450">
        <v>12565.2883017</v>
      </c>
      <c r="F450">
        <v>487.85</v>
      </c>
      <c r="G450">
        <v>21.603012868298801</v>
      </c>
      <c r="H450">
        <v>-17.042577851283699</v>
      </c>
      <c r="I450">
        <v>27.469547456926701</v>
      </c>
      <c r="J450">
        <v>0.55204196884984902</v>
      </c>
      <c r="K450">
        <v>472.53635955261399</v>
      </c>
      <c r="L450">
        <v>414.08618767183998</v>
      </c>
      <c r="M450">
        <v>54.4122542198429</v>
      </c>
      <c r="N450">
        <v>0.80224330999346505</v>
      </c>
      <c r="O450">
        <v>17.8231013631239</v>
      </c>
      <c r="P450">
        <v>57.320219284101803</v>
      </c>
      <c r="Q450">
        <v>4.2389228402265999E-2</v>
      </c>
    </row>
    <row r="451" spans="1:17" x14ac:dyDescent="0.3">
      <c r="A451" t="s">
        <v>1020</v>
      </c>
      <c r="B451" t="s">
        <v>1021</v>
      </c>
      <c r="C451" t="str">
        <f>IFERROR(VLOOKUP(Table1[[#This Row],[Ticker]],[1]!Table1[[Symbol]:[Industry]],2,FALSE),"-")</f>
        <v>-</v>
      </c>
      <c r="D451" t="s">
        <v>83</v>
      </c>
      <c r="E451">
        <v>12502.251135765</v>
      </c>
      <c r="F451">
        <v>356.85</v>
      </c>
      <c r="G451">
        <v>-23.965271059033299</v>
      </c>
      <c r="H451">
        <v>6.05539653801908</v>
      </c>
      <c r="I451">
        <v>-15.7279921526985</v>
      </c>
      <c r="J451">
        <v>-3.81642648630076</v>
      </c>
      <c r="K451">
        <v>334.14778590480302</v>
      </c>
      <c r="L451">
        <v>340.15408836667598</v>
      </c>
      <c r="M451">
        <v>57.0910011650166</v>
      </c>
      <c r="N451">
        <v>1.18060329498059</v>
      </c>
      <c r="O451">
        <v>11.5314557937508</v>
      </c>
      <c r="P451">
        <v>22.502574665293501</v>
      </c>
      <c r="Q451">
        <v>-0.105816730813829</v>
      </c>
    </row>
    <row r="452" spans="1:17" x14ac:dyDescent="0.3">
      <c r="A452" t="s">
        <v>1022</v>
      </c>
      <c r="B452" t="s">
        <v>1023</v>
      </c>
      <c r="C452" t="str">
        <f>IFERROR(VLOOKUP(Table1[[#This Row],[Ticker]],[1]!Table1[[Symbol]:[Industry]],2,FALSE),"-")</f>
        <v>-</v>
      </c>
      <c r="D452" t="s">
        <v>24</v>
      </c>
      <c r="E452">
        <v>12460.323440992001</v>
      </c>
      <c r="F452">
        <v>167.55</v>
      </c>
      <c r="G452">
        <v>9.4666809347980792</v>
      </c>
      <c r="H452">
        <v>11.9294718644533</v>
      </c>
      <c r="I452">
        <v>1.16606318079181</v>
      </c>
      <c r="J452">
        <v>4.3380587897668503</v>
      </c>
      <c r="K452">
        <v>151.41983595682001</v>
      </c>
      <c r="L452">
        <v>145.40089744059901</v>
      </c>
      <c r="M452">
        <v>76.621527962140405</v>
      </c>
      <c r="N452">
        <v>1.92282441412828</v>
      </c>
      <c r="O452">
        <v>1.4622500746045799</v>
      </c>
      <c r="P452">
        <v>40.033430839949801</v>
      </c>
      <c r="Q452">
        <v>-3.7287473457016003E-2</v>
      </c>
    </row>
    <row r="453" spans="1:17" x14ac:dyDescent="0.3">
      <c r="A453" t="s">
        <v>1024</v>
      </c>
      <c r="B453" t="s">
        <v>1025</v>
      </c>
      <c r="C453" t="str">
        <f>IFERROR(VLOOKUP(Table1[[#This Row],[Ticker]],[1]!Table1[[Symbol]:[Industry]],2,FALSE),"-")</f>
        <v>-</v>
      </c>
      <c r="D453" t="s">
        <v>21</v>
      </c>
      <c r="E453">
        <v>12404.63185143</v>
      </c>
      <c r="F453">
        <v>828.3</v>
      </c>
      <c r="G453">
        <v>-40.662434278606703</v>
      </c>
      <c r="H453">
        <v>-1.7686501431342601</v>
      </c>
      <c r="I453">
        <v>-20.179183209432701</v>
      </c>
      <c r="J453">
        <v>-8.2324280819853897</v>
      </c>
      <c r="K453">
        <v>837.97217852520498</v>
      </c>
      <c r="L453">
        <v>849.77096485176901</v>
      </c>
      <c r="M453">
        <v>37.0944113078776</v>
      </c>
      <c r="N453">
        <v>3.5337712683023099</v>
      </c>
      <c r="O453">
        <v>23.143788482433902</v>
      </c>
      <c r="P453">
        <v>11.7813765182186</v>
      </c>
      <c r="Q453">
        <v>-0.100886690216081</v>
      </c>
    </row>
    <row r="454" spans="1:17" x14ac:dyDescent="0.3">
      <c r="A454" t="s">
        <v>1026</v>
      </c>
      <c r="B454" t="s">
        <v>1027</v>
      </c>
      <c r="C454" t="str">
        <f>IFERROR(VLOOKUP(Table1[[#This Row],[Ticker]],[1]!Table1[[Symbol]:[Industry]],2,FALSE),"-")</f>
        <v>-</v>
      </c>
      <c r="D454" t="s">
        <v>59</v>
      </c>
      <c r="E454">
        <v>12366</v>
      </c>
      <c r="F454">
        <v>81.63</v>
      </c>
      <c r="G454">
        <v>128.19268075258699</v>
      </c>
      <c r="H454">
        <v>6.7607145033759899</v>
      </c>
      <c r="I454">
        <v>25.297898159534199</v>
      </c>
      <c r="J454">
        <v>-4.2259188622470498</v>
      </c>
      <c r="K454">
        <v>75.170854281654499</v>
      </c>
      <c r="L454">
        <v>66.475476692843202</v>
      </c>
      <c r="M454">
        <v>64.4298295152104</v>
      </c>
      <c r="N454">
        <v>3.0505705867719399</v>
      </c>
      <c r="O454">
        <v>24.831557025603299</v>
      </c>
      <c r="P454">
        <v>160.79872204472801</v>
      </c>
      <c r="Q454">
        <v>3.7730483218660002E-2</v>
      </c>
    </row>
    <row r="455" spans="1:17" hidden="1" x14ac:dyDescent="0.3">
      <c r="A455" t="s">
        <v>1028</v>
      </c>
      <c r="B455" t="s">
        <v>1029</v>
      </c>
      <c r="C455" t="str">
        <f>IFERROR(VLOOKUP(Table1[[#This Row],[Ticker]],[1]!Table1[[Symbol]:[Industry]],2,FALSE),"-")</f>
        <v>-</v>
      </c>
      <c r="D455" t="s">
        <v>1030</v>
      </c>
      <c r="E455">
        <v>12169.3079989</v>
      </c>
      <c r="F455">
        <v>1994.3</v>
      </c>
      <c r="G455">
        <v>22.693291199220901</v>
      </c>
      <c r="H455">
        <v>4.7732565871166299</v>
      </c>
      <c r="I455">
        <v>43.401487714848301</v>
      </c>
      <c r="J455">
        <v>-0.73392348714143596</v>
      </c>
      <c r="K455">
        <v>1842.7100363618499</v>
      </c>
      <c r="M455">
        <v>63.164471168736497</v>
      </c>
      <c r="N455">
        <v>0.88927136169968102</v>
      </c>
      <c r="O455">
        <v>7.0300356014641796</v>
      </c>
      <c r="P455">
        <v>62.720300261096597</v>
      </c>
    </row>
    <row r="456" spans="1:17" x14ac:dyDescent="0.3">
      <c r="A456" t="s">
        <v>1031</v>
      </c>
      <c r="B456" t="s">
        <v>1032</v>
      </c>
      <c r="C456" t="str">
        <f>IFERROR(VLOOKUP(Table1[[#This Row],[Ticker]],[1]!Table1[[Symbol]:[Industry]],2,FALSE),"-")</f>
        <v>-</v>
      </c>
      <c r="D456" t="s">
        <v>379</v>
      </c>
      <c r="E456">
        <v>12147.57238179</v>
      </c>
      <c r="F456">
        <v>255.9</v>
      </c>
      <c r="G456">
        <v>123.18161676586401</v>
      </c>
      <c r="H456">
        <v>-6.29716311602016</v>
      </c>
      <c r="I456">
        <v>42.6034633276847</v>
      </c>
      <c r="J456">
        <v>-10.477254203057401</v>
      </c>
      <c r="K456">
        <v>242.014403027399</v>
      </c>
      <c r="L456">
        <v>197.77450505556601</v>
      </c>
      <c r="M456">
        <v>50.9033770204273</v>
      </c>
      <c r="N456">
        <v>1.60736787285531</v>
      </c>
      <c r="O456">
        <v>13.618601016021801</v>
      </c>
      <c r="P456">
        <v>164.359504132231</v>
      </c>
      <c r="Q456">
        <v>0.108950907896619</v>
      </c>
    </row>
    <row r="457" spans="1:17" hidden="1" x14ac:dyDescent="0.3">
      <c r="A457" t="s">
        <v>1033</v>
      </c>
      <c r="B457" t="s">
        <v>1034</v>
      </c>
      <c r="C457" t="str">
        <f>IFERROR(VLOOKUP(Table1[[#This Row],[Ticker]],[1]!Table1[[Symbol]:[Industry]],2,FALSE),"-")</f>
        <v>-</v>
      </c>
      <c r="D457" t="s">
        <v>355</v>
      </c>
      <c r="E457">
        <v>12039.538929439999</v>
      </c>
      <c r="F457">
        <v>1053.5999999999999</v>
      </c>
      <c r="G457">
        <v>-31.1262797693918</v>
      </c>
      <c r="H457">
        <v>7.4799569820704397</v>
      </c>
      <c r="I457">
        <v>-5.4106128760937402</v>
      </c>
      <c r="J457">
        <v>-3.6358864680256202</v>
      </c>
      <c r="K457">
        <v>982.69426037624396</v>
      </c>
      <c r="L457">
        <v>995.64428911351399</v>
      </c>
      <c r="M457">
        <v>61.502263726391497</v>
      </c>
      <c r="N457">
        <v>0.64451600292080202</v>
      </c>
      <c r="O457">
        <v>11.7400880847477</v>
      </c>
      <c r="P457">
        <v>28.4643053100042</v>
      </c>
      <c r="Q457">
        <v>-1.9727201603408E-2</v>
      </c>
    </row>
    <row r="458" spans="1:17" hidden="1" x14ac:dyDescent="0.3">
      <c r="A458" t="s">
        <v>1035</v>
      </c>
      <c r="B458" t="s">
        <v>1036</v>
      </c>
      <c r="C458" t="str">
        <f>IFERROR(VLOOKUP(Table1[[#This Row],[Ticker]],[1]!Table1[[Symbol]:[Industry]],2,FALSE),"-")</f>
        <v>-</v>
      </c>
      <c r="D458" t="s">
        <v>56</v>
      </c>
      <c r="E458">
        <v>12028.477817180001</v>
      </c>
      <c r="F458">
        <v>9073.4500000000007</v>
      </c>
      <c r="G458">
        <v>260.40183450777897</v>
      </c>
      <c r="H458">
        <v>2.7407793620157399</v>
      </c>
      <c r="I458">
        <v>133.08134490030301</v>
      </c>
      <c r="J458">
        <v>-0.95008139186008</v>
      </c>
      <c r="K458">
        <v>8582.0353809583394</v>
      </c>
      <c r="L458">
        <v>6201.5326860702899</v>
      </c>
      <c r="M458">
        <v>57.697062960017597</v>
      </c>
      <c r="N458">
        <v>0.38697833527819903</v>
      </c>
      <c r="O458">
        <v>13.273892510566499</v>
      </c>
      <c r="P458">
        <v>294.49782608695602</v>
      </c>
      <c r="Q458">
        <v>0.17818517051291499</v>
      </c>
    </row>
    <row r="459" spans="1:17" x14ac:dyDescent="0.3">
      <c r="A459" t="s">
        <v>1037</v>
      </c>
      <c r="B459" t="s">
        <v>1038</v>
      </c>
      <c r="C459" t="str">
        <f>IFERROR(VLOOKUP(Table1[[#This Row],[Ticker]],[1]!Table1[[Symbol]:[Industry]],2,FALSE),"-")</f>
        <v>-</v>
      </c>
      <c r="D459" t="s">
        <v>129</v>
      </c>
      <c r="E459">
        <v>11994.6455136</v>
      </c>
      <c r="F459">
        <v>387.15</v>
      </c>
      <c r="G459">
        <v>17.485541950840201</v>
      </c>
      <c r="H459">
        <v>7.0426409400787904</v>
      </c>
      <c r="I459">
        <v>14.132312995600399</v>
      </c>
      <c r="J459">
        <v>-2.5684969451061299</v>
      </c>
      <c r="K459">
        <v>360.81743784173199</v>
      </c>
      <c r="L459">
        <v>326.192175329083</v>
      </c>
      <c r="M459">
        <v>56.653346422127903</v>
      </c>
      <c r="N459">
        <v>1.6105540793398001</v>
      </c>
      <c r="O459">
        <v>9.5053596797107094</v>
      </c>
      <c r="P459">
        <v>53.144778481012601</v>
      </c>
      <c r="Q459">
        <v>0.20805766655489999</v>
      </c>
    </row>
    <row r="460" spans="1:17" x14ac:dyDescent="0.3">
      <c r="A460" t="s">
        <v>1039</v>
      </c>
      <c r="B460" t="s">
        <v>1040</v>
      </c>
      <c r="C460" t="str">
        <f>IFERROR(VLOOKUP(Table1[[#This Row],[Ticker]],[1]!Table1[[Symbol]:[Industry]],2,FALSE),"-")</f>
        <v>-</v>
      </c>
      <c r="D460" t="s">
        <v>495</v>
      </c>
      <c r="E460">
        <v>11978.545085</v>
      </c>
      <c r="F460">
        <v>901.25</v>
      </c>
      <c r="G460">
        <v>-6.30391505462278</v>
      </c>
      <c r="H460">
        <v>17.489558538281301</v>
      </c>
      <c r="I460">
        <v>4.9689738782546797</v>
      </c>
      <c r="J460">
        <v>-0.96943992500488896</v>
      </c>
      <c r="K460">
        <v>791.16474097018499</v>
      </c>
      <c r="L460">
        <v>760.79422285896601</v>
      </c>
      <c r="M460">
        <v>78.674309269244205</v>
      </c>
      <c r="N460">
        <v>1.8471864114541201</v>
      </c>
      <c r="O460">
        <v>1.26490984743412</v>
      </c>
      <c r="P460">
        <v>32.536764705882298</v>
      </c>
      <c r="Q460">
        <v>5.1211040236635003E-2</v>
      </c>
    </row>
    <row r="461" spans="1:17" x14ac:dyDescent="0.3">
      <c r="A461" t="s">
        <v>1041</v>
      </c>
      <c r="B461" t="s">
        <v>1042</v>
      </c>
      <c r="C461" t="str">
        <f>IFERROR(VLOOKUP(Table1[[#This Row],[Ticker]],[1]!Table1[[Symbol]:[Industry]],2,FALSE),"-")</f>
        <v>-</v>
      </c>
      <c r="D461" t="s">
        <v>269</v>
      </c>
      <c r="E461">
        <v>11935.354020842</v>
      </c>
      <c r="F461">
        <v>148.46</v>
      </c>
      <c r="G461">
        <v>32.191563232334303</v>
      </c>
      <c r="H461">
        <v>-0.36994584894421201</v>
      </c>
      <c r="I461">
        <v>11.933113730154099</v>
      </c>
      <c r="J461">
        <v>2.17237208978031</v>
      </c>
      <c r="K461">
        <v>143.270470675279</v>
      </c>
      <c r="L461">
        <v>129.57603863709201</v>
      </c>
      <c r="M461">
        <v>66.106227819259203</v>
      </c>
      <c r="N461">
        <v>1.05537079090317</v>
      </c>
      <c r="O461">
        <v>6.4259733261484397</v>
      </c>
      <c r="P461">
        <v>65.139043381535004</v>
      </c>
      <c r="Q461">
        <v>0.142797020760141</v>
      </c>
    </row>
    <row r="462" spans="1:17" x14ac:dyDescent="0.3">
      <c r="A462" t="s">
        <v>1043</v>
      </c>
      <c r="B462" t="s">
        <v>1044</v>
      </c>
      <c r="C462" t="str">
        <f>IFERROR(VLOOKUP(Table1[[#This Row],[Ticker]],[1]!Table1[[Symbol]:[Industry]],2,FALSE),"-")</f>
        <v>-</v>
      </c>
      <c r="D462" t="s">
        <v>900</v>
      </c>
      <c r="E462">
        <v>11903.251146480001</v>
      </c>
      <c r="F462">
        <v>83.06</v>
      </c>
      <c r="G462">
        <v>63.902493351792501</v>
      </c>
      <c r="H462">
        <v>-0.42777687584740698</v>
      </c>
      <c r="I462">
        <v>-3.6609468877436901</v>
      </c>
      <c r="J462">
        <v>6.9547020765097303</v>
      </c>
      <c r="K462">
        <v>76.699822940200605</v>
      </c>
      <c r="L462">
        <v>70.861211895439794</v>
      </c>
      <c r="M462">
        <v>75.441987633709502</v>
      </c>
      <c r="N462">
        <v>2.03542233623235</v>
      </c>
      <c r="O462">
        <v>14.1945581507344</v>
      </c>
      <c r="P462">
        <v>112.158365261813</v>
      </c>
      <c r="Q462">
        <v>5.4267641439453E-2</v>
      </c>
    </row>
    <row r="463" spans="1:17" x14ac:dyDescent="0.3">
      <c r="A463" t="s">
        <v>1045</v>
      </c>
      <c r="B463" t="s">
        <v>1046</v>
      </c>
      <c r="C463" t="str">
        <f>IFERROR(VLOOKUP(Table1[[#This Row],[Ticker]],[1]!Table1[[Symbol]:[Industry]],2,FALSE),"-")</f>
        <v>-</v>
      </c>
      <c r="D463" t="s">
        <v>72</v>
      </c>
      <c r="E463">
        <v>11870.14920453</v>
      </c>
      <c r="F463">
        <v>29.28</v>
      </c>
      <c r="G463">
        <v>79.958838292772597</v>
      </c>
      <c r="H463">
        <v>10.342025808848801</v>
      </c>
      <c r="I463">
        <v>18.236173421503299</v>
      </c>
      <c r="J463">
        <v>-6.6366917425436398</v>
      </c>
      <c r="K463">
        <v>27.464690122388401</v>
      </c>
      <c r="L463">
        <v>24.338066397228399</v>
      </c>
      <c r="M463">
        <v>56.221041048946702</v>
      </c>
      <c r="N463">
        <v>2.0995793496578599</v>
      </c>
      <c r="O463">
        <v>17.657103825136598</v>
      </c>
      <c r="P463">
        <v>112.173913043478</v>
      </c>
      <c r="Q463">
        <v>6.3494976911123005E-2</v>
      </c>
    </row>
    <row r="464" spans="1:17" x14ac:dyDescent="0.3">
      <c r="A464" t="s">
        <v>1047</v>
      </c>
      <c r="B464" t="s">
        <v>1048</v>
      </c>
      <c r="C464" t="str">
        <f>IFERROR(VLOOKUP(Table1[[#This Row],[Ticker]],[1]!Table1[[Symbol]:[Industry]],2,FALSE),"-")</f>
        <v>-</v>
      </c>
      <c r="D464" t="s">
        <v>62</v>
      </c>
      <c r="E464">
        <v>11822.745966480001</v>
      </c>
      <c r="F464">
        <v>502.2</v>
      </c>
      <c r="G464">
        <v>44.728448374043701</v>
      </c>
      <c r="H464">
        <v>9.9208112640085293</v>
      </c>
      <c r="I464">
        <v>15.2890130775162</v>
      </c>
      <c r="J464">
        <v>0.47528577648620002</v>
      </c>
      <c r="K464">
        <v>446.14805005746803</v>
      </c>
      <c r="L464">
        <v>406.23846617675002</v>
      </c>
      <c r="M464">
        <v>68.729270087227405</v>
      </c>
      <c r="N464">
        <v>1.7352648441645999</v>
      </c>
      <c r="O464">
        <v>0.89605734767024203</v>
      </c>
      <c r="P464">
        <v>77.267913872220205</v>
      </c>
      <c r="Q464">
        <v>1.5402599725428E-2</v>
      </c>
    </row>
    <row r="465" spans="1:17" x14ac:dyDescent="0.3">
      <c r="A465" t="s">
        <v>1049</v>
      </c>
      <c r="B465" t="s">
        <v>1050</v>
      </c>
      <c r="C465" t="str">
        <f>IFERROR(VLOOKUP(Table1[[#This Row],[Ticker]],[1]!Table1[[Symbol]:[Industry]],2,FALSE),"-")</f>
        <v>-</v>
      </c>
      <c r="D465" t="s">
        <v>83</v>
      </c>
      <c r="E465">
        <v>11792.213812845001</v>
      </c>
      <c r="F465">
        <v>1574.45</v>
      </c>
      <c r="G465">
        <v>-0.86193814099357202</v>
      </c>
      <c r="H465">
        <v>2.07784855567829</v>
      </c>
      <c r="I465">
        <v>-0.26470766408900498</v>
      </c>
      <c r="J465">
        <v>-4.3919130927362398</v>
      </c>
      <c r="K465">
        <v>1496.4660277728201</v>
      </c>
      <c r="L465">
        <v>1416.80789036633</v>
      </c>
      <c r="M465">
        <v>53.419520898377399</v>
      </c>
      <c r="N465">
        <v>1.1253350497584</v>
      </c>
      <c r="O465">
        <v>14.4526660103528</v>
      </c>
      <c r="P465">
        <v>48.4559898166045</v>
      </c>
      <c r="Q465">
        <v>2.1643964464919999E-3</v>
      </c>
    </row>
    <row r="466" spans="1:17" x14ac:dyDescent="0.3">
      <c r="A466" t="s">
        <v>1051</v>
      </c>
      <c r="B466" t="s">
        <v>1052</v>
      </c>
      <c r="C466" t="str">
        <f>IFERROR(VLOOKUP(Table1[[#This Row],[Ticker]],[1]!Table1[[Symbol]:[Industry]],2,FALSE),"-")</f>
        <v>-</v>
      </c>
      <c r="D466" t="s">
        <v>659</v>
      </c>
      <c r="E466">
        <v>11773.763164829999</v>
      </c>
      <c r="F466">
        <v>696.6</v>
      </c>
      <c r="G466">
        <v>71.555556730866002</v>
      </c>
      <c r="H466">
        <v>-12.0617189216642</v>
      </c>
      <c r="I466">
        <v>27.277935022241401</v>
      </c>
      <c r="J466">
        <v>-5.9888599258664703</v>
      </c>
      <c r="K466">
        <v>701.31473464721398</v>
      </c>
      <c r="L466">
        <v>593.23414061366702</v>
      </c>
      <c r="M466">
        <v>39.772224612526401</v>
      </c>
      <c r="N466">
        <v>0.46431658855597502</v>
      </c>
      <c r="O466">
        <v>18.001722652885402</v>
      </c>
      <c r="P466">
        <v>104.88235294117599</v>
      </c>
    </row>
    <row r="467" spans="1:17" x14ac:dyDescent="0.3">
      <c r="A467" t="s">
        <v>1053</v>
      </c>
      <c r="B467" t="s">
        <v>1054</v>
      </c>
      <c r="C467" t="str">
        <f>IFERROR(VLOOKUP(Table1[[#This Row],[Ticker]],[1]!Table1[[Symbol]:[Industry]],2,FALSE),"-")</f>
        <v>-</v>
      </c>
      <c r="D467" t="s">
        <v>24</v>
      </c>
      <c r="E467">
        <v>11771.973059153999</v>
      </c>
      <c r="F467">
        <v>103.34</v>
      </c>
      <c r="G467">
        <v>-5.8375286281426098</v>
      </c>
      <c r="H467">
        <v>3.90999139737115</v>
      </c>
      <c r="I467">
        <v>-12.9959443256064</v>
      </c>
      <c r="J467">
        <v>-0.397708555521673</v>
      </c>
      <c r="K467">
        <v>98.382662226402701</v>
      </c>
      <c r="L467">
        <v>95.5484712781778</v>
      </c>
      <c r="M467">
        <v>60.690653091105801</v>
      </c>
      <c r="N467">
        <v>1.4855679044722601</v>
      </c>
      <c r="O467">
        <v>12.7346622798529</v>
      </c>
      <c r="P467">
        <v>29.013732833957501</v>
      </c>
      <c r="Q467">
        <v>4.6279389093952003E-2</v>
      </c>
    </row>
    <row r="468" spans="1:17" x14ac:dyDescent="0.3">
      <c r="A468" t="s">
        <v>1055</v>
      </c>
      <c r="B468" t="s">
        <v>1056</v>
      </c>
      <c r="C468" t="str">
        <f>IFERROR(VLOOKUP(Table1[[#This Row],[Ticker]],[1]!Table1[[Symbol]:[Industry]],2,FALSE),"-")</f>
        <v>-</v>
      </c>
      <c r="D468" t="s">
        <v>46</v>
      </c>
      <c r="E468">
        <v>11759.149413285</v>
      </c>
      <c r="F468">
        <v>1776.5</v>
      </c>
      <c r="G468">
        <v>78.7609989632778</v>
      </c>
      <c r="H468">
        <v>13.285633050845499</v>
      </c>
      <c r="I468">
        <v>107.63471218378599</v>
      </c>
      <c r="J468">
        <v>-0.69013139204573803</v>
      </c>
      <c r="K468">
        <v>1454.87673471839</v>
      </c>
      <c r="L468">
        <v>1109.1129999889799</v>
      </c>
      <c r="M468">
        <v>65.552849196904603</v>
      </c>
      <c r="N468">
        <v>0.58365961735553995</v>
      </c>
      <c r="O468">
        <v>5.2575288488601197</v>
      </c>
      <c r="P468">
        <v>120.65581915289999</v>
      </c>
      <c r="Q468">
        <v>0.16316147506788301</v>
      </c>
    </row>
    <row r="469" spans="1:17" hidden="1" x14ac:dyDescent="0.3">
      <c r="A469" t="s">
        <v>1057</v>
      </c>
      <c r="B469" t="s">
        <v>1058</v>
      </c>
      <c r="C469" t="str">
        <f>IFERROR(VLOOKUP(Table1[[#This Row],[Ticker]],[1]!Table1[[Symbol]:[Industry]],2,FALSE),"-")</f>
        <v>-</v>
      </c>
      <c r="D469" t="s">
        <v>1059</v>
      </c>
      <c r="E469">
        <v>11758.8652425</v>
      </c>
      <c r="F469">
        <v>1304.5999999999999</v>
      </c>
      <c r="G469">
        <v>11.093880559620199</v>
      </c>
      <c r="H469">
        <v>-2.9813371789497398</v>
      </c>
      <c r="I469">
        <v>29.131899938401801</v>
      </c>
      <c r="J469">
        <v>-7.6300236488564401</v>
      </c>
      <c r="K469">
        <v>1285.4357461039101</v>
      </c>
      <c r="M469">
        <v>45.233180816943602</v>
      </c>
      <c r="N469">
        <v>0.50172024677209603</v>
      </c>
      <c r="O469">
        <v>12.908171086923099</v>
      </c>
      <c r="P469">
        <v>62.759653171979203</v>
      </c>
    </row>
    <row r="470" spans="1:17" x14ac:dyDescent="0.3">
      <c r="A470" t="s">
        <v>1060</v>
      </c>
      <c r="B470" t="s">
        <v>1061</v>
      </c>
      <c r="C470" t="str">
        <f>IFERROR(VLOOKUP(Table1[[#This Row],[Ticker]],[1]!Table1[[Symbol]:[Industry]],2,FALSE),"-")</f>
        <v>-</v>
      </c>
      <c r="D470" t="s">
        <v>119</v>
      </c>
      <c r="E470">
        <v>11736.9489608</v>
      </c>
      <c r="F470">
        <v>1808.15</v>
      </c>
      <c r="G470">
        <v>-3.91294381935122</v>
      </c>
      <c r="H470">
        <v>3.57656448192387</v>
      </c>
      <c r="I470">
        <v>1.39917994295583</v>
      </c>
      <c r="J470">
        <v>-2.2482103757385299</v>
      </c>
      <c r="K470">
        <v>1752.60947326111</v>
      </c>
      <c r="L470">
        <v>1636.48539823139</v>
      </c>
      <c r="M470">
        <v>49.226323969324099</v>
      </c>
      <c r="N470">
        <v>0.60292129380536597</v>
      </c>
      <c r="O470">
        <v>9.1059923125846804</v>
      </c>
      <c r="P470">
        <v>26.883267253780499</v>
      </c>
      <c r="Q470">
        <v>-0.105316089580637</v>
      </c>
    </row>
    <row r="471" spans="1:17" x14ac:dyDescent="0.3">
      <c r="A471" t="s">
        <v>1062</v>
      </c>
      <c r="B471" t="s">
        <v>1063</v>
      </c>
      <c r="C471" t="str">
        <f>IFERROR(VLOOKUP(Table1[[#This Row],[Ticker]],[1]!Table1[[Symbol]:[Industry]],2,FALSE),"-")</f>
        <v>-</v>
      </c>
      <c r="D471" t="s">
        <v>533</v>
      </c>
      <c r="E471">
        <v>11722.083392754999</v>
      </c>
      <c r="F471">
        <v>908.85</v>
      </c>
      <c r="G471">
        <v>-44.205099978711601</v>
      </c>
      <c r="H471">
        <v>4.3252752210694903</v>
      </c>
      <c r="I471">
        <v>-9.1172441198771192</v>
      </c>
      <c r="J471">
        <v>-2.0233147629806898</v>
      </c>
      <c r="K471">
        <v>839.63275628052804</v>
      </c>
      <c r="L471">
        <v>865.44165756921495</v>
      </c>
      <c r="M471">
        <v>70.400301193214403</v>
      </c>
      <c r="N471">
        <v>1.90849798061948</v>
      </c>
      <c r="O471">
        <v>23.727787863783799</v>
      </c>
      <c r="P471">
        <v>19.342131179830599</v>
      </c>
      <c r="Q471">
        <v>-2.1374927147843E-2</v>
      </c>
    </row>
    <row r="472" spans="1:17" x14ac:dyDescent="0.3">
      <c r="A472" t="s">
        <v>1064</v>
      </c>
      <c r="B472" t="s">
        <v>1065</v>
      </c>
      <c r="C472" t="str">
        <f>IFERROR(VLOOKUP(Table1[[#This Row],[Ticker]],[1]!Table1[[Symbol]:[Industry]],2,FALSE),"-")</f>
        <v>-</v>
      </c>
      <c r="D472" t="s">
        <v>706</v>
      </c>
      <c r="E472">
        <v>11707.8877748</v>
      </c>
      <c r="F472">
        <v>8995.5499999999993</v>
      </c>
      <c r="G472">
        <v>-9.84609662862219</v>
      </c>
      <c r="H472">
        <v>21.328811116516899</v>
      </c>
      <c r="I472">
        <v>-0.21236480263565999</v>
      </c>
      <c r="J472">
        <v>8.5486446100683295</v>
      </c>
      <c r="K472">
        <v>7576.44277962865</v>
      </c>
      <c r="L472">
        <v>7559.98926652312</v>
      </c>
      <c r="M472">
        <v>84.592639744584304</v>
      </c>
      <c r="N472">
        <v>2.4683436414489699</v>
      </c>
      <c r="O472">
        <v>8.2757585695149398</v>
      </c>
      <c r="P472">
        <v>36.478183031921297</v>
      </c>
      <c r="Q472">
        <v>6.6540885689641005E-2</v>
      </c>
    </row>
    <row r="473" spans="1:17" hidden="1" x14ac:dyDescent="0.3">
      <c r="A473" t="s">
        <v>1066</v>
      </c>
      <c r="B473" t="s">
        <v>1067</v>
      </c>
      <c r="C473" t="str">
        <f>IFERROR(VLOOKUP(Table1[[#This Row],[Ticker]],[1]!Table1[[Symbol]:[Industry]],2,FALSE),"-")</f>
        <v>-</v>
      </c>
      <c r="D473" t="s">
        <v>89</v>
      </c>
      <c r="E473">
        <v>11516.9498752</v>
      </c>
      <c r="F473">
        <v>96.14</v>
      </c>
      <c r="G473">
        <v>-43.925901738226301</v>
      </c>
      <c r="H473">
        <v>-6.4390770965515003</v>
      </c>
      <c r="I473">
        <v>-10.163941294982999</v>
      </c>
      <c r="J473">
        <v>-1.66657531175305</v>
      </c>
      <c r="K473">
        <v>96.573524870084896</v>
      </c>
      <c r="L473">
        <v>100.55747510292299</v>
      </c>
      <c r="M473">
        <v>13.715137464591701</v>
      </c>
      <c r="N473">
        <v>0.86272287423432803</v>
      </c>
      <c r="O473">
        <v>24.089868941127499</v>
      </c>
      <c r="P473">
        <v>5.7645764576457603</v>
      </c>
    </row>
    <row r="474" spans="1:17" x14ac:dyDescent="0.3">
      <c r="A474" t="s">
        <v>1068</v>
      </c>
      <c r="B474" t="s">
        <v>1069</v>
      </c>
      <c r="C474" t="str">
        <f>IFERROR(VLOOKUP(Table1[[#This Row],[Ticker]],[1]!Table1[[Symbol]:[Industry]],2,FALSE),"-")</f>
        <v>-</v>
      </c>
      <c r="D474" t="s">
        <v>62</v>
      </c>
      <c r="E474">
        <v>11488.345969350001</v>
      </c>
      <c r="F474">
        <v>737.35</v>
      </c>
      <c r="G474">
        <v>54.0692625920979</v>
      </c>
      <c r="H474">
        <v>-1.3909033108720401</v>
      </c>
      <c r="I474">
        <v>25.847286773379199</v>
      </c>
      <c r="J474">
        <v>-3.4530897964228302</v>
      </c>
      <c r="K474">
        <v>696.46418661643997</v>
      </c>
      <c r="L474">
        <v>580.86974375233797</v>
      </c>
      <c r="M474">
        <v>48.997348037834399</v>
      </c>
      <c r="N474">
        <v>0.55924217028106504</v>
      </c>
      <c r="O474">
        <v>5.1061232793110296</v>
      </c>
      <c r="P474">
        <v>131.32549019607799</v>
      </c>
      <c r="Q474">
        <v>-3.3514983327478001E-2</v>
      </c>
    </row>
    <row r="475" spans="1:17" hidden="1" x14ac:dyDescent="0.3">
      <c r="A475" t="s">
        <v>1070</v>
      </c>
      <c r="B475" t="s">
        <v>1071</v>
      </c>
      <c r="C475" t="str">
        <f>IFERROR(VLOOKUP(Table1[[#This Row],[Ticker]],[1]!Table1[[Symbol]:[Industry]],2,FALSE),"-")</f>
        <v>-</v>
      </c>
      <c r="D475" t="s">
        <v>1072</v>
      </c>
      <c r="E475">
        <v>11470.85745673</v>
      </c>
      <c r="F475">
        <v>1223.55</v>
      </c>
      <c r="G475">
        <v>-9.0016674907955494</v>
      </c>
      <c r="H475">
        <v>7.2956417042440904</v>
      </c>
      <c r="I475">
        <v>7.3777199821263997</v>
      </c>
      <c r="J475">
        <v>-0.86802374047420805</v>
      </c>
      <c r="K475">
        <v>1085.46857995459</v>
      </c>
      <c r="M475">
        <v>74.170746136840606</v>
      </c>
      <c r="N475">
        <v>0.53509644920830202</v>
      </c>
      <c r="O475">
        <v>2.24347186465612</v>
      </c>
      <c r="P475">
        <v>50.461141170683597</v>
      </c>
    </row>
    <row r="476" spans="1:17" x14ac:dyDescent="0.3">
      <c r="A476" t="s">
        <v>1073</v>
      </c>
      <c r="B476" t="s">
        <v>1074</v>
      </c>
      <c r="C476" t="str">
        <f>IFERROR(VLOOKUP(Table1[[#This Row],[Ticker]],[1]!Table1[[Symbol]:[Industry]],2,FALSE),"-")</f>
        <v>-</v>
      </c>
      <c r="D476" t="s">
        <v>216</v>
      </c>
      <c r="E476">
        <v>11446.07917449</v>
      </c>
      <c r="F476">
        <v>578.04999999999995</v>
      </c>
      <c r="G476">
        <v>14.693647369459001</v>
      </c>
      <c r="H476">
        <v>-5.3433742914448201</v>
      </c>
      <c r="I476">
        <v>-5.3543459526196298</v>
      </c>
      <c r="J476">
        <v>-0.31718087945706902</v>
      </c>
      <c r="K476">
        <v>591.57189431930396</v>
      </c>
      <c r="L476">
        <v>552.35985848207497</v>
      </c>
      <c r="M476">
        <v>56.164209921850698</v>
      </c>
      <c r="N476">
        <v>0.63237998461956302</v>
      </c>
      <c r="O476">
        <v>22.722947841882199</v>
      </c>
      <c r="P476">
        <v>48.0660860655737</v>
      </c>
      <c r="Q476">
        <v>-4.5915633073313998E-2</v>
      </c>
    </row>
    <row r="477" spans="1:17" x14ac:dyDescent="0.3">
      <c r="A477" t="s">
        <v>1075</v>
      </c>
      <c r="B477" t="s">
        <v>1076</v>
      </c>
      <c r="C477" t="str">
        <f>IFERROR(VLOOKUP(Table1[[#This Row],[Ticker]],[1]!Table1[[Symbol]:[Industry]],2,FALSE),"-")</f>
        <v>-</v>
      </c>
      <c r="D477" t="s">
        <v>947</v>
      </c>
      <c r="E477">
        <v>11406.2975081899</v>
      </c>
      <c r="F477">
        <v>2408.6999999999998</v>
      </c>
      <c r="G477">
        <v>10.997331944343101</v>
      </c>
      <c r="H477">
        <v>0.52725514210282398</v>
      </c>
      <c r="I477">
        <v>-19.240380756980699</v>
      </c>
      <c r="J477">
        <v>-2.0446358335805201</v>
      </c>
      <c r="K477">
        <v>2348.1527897364799</v>
      </c>
      <c r="L477">
        <v>2264.4331807400899</v>
      </c>
      <c r="M477">
        <v>54.055963658553203</v>
      </c>
      <c r="N477">
        <v>1.1821440266109999</v>
      </c>
      <c r="O477">
        <v>17.407730310956101</v>
      </c>
      <c r="P477">
        <v>52.256637168141502</v>
      </c>
      <c r="Q477">
        <v>4.2467570584615998E-2</v>
      </c>
    </row>
    <row r="478" spans="1:17" x14ac:dyDescent="0.3">
      <c r="A478" t="s">
        <v>1077</v>
      </c>
      <c r="B478" t="s">
        <v>1078</v>
      </c>
      <c r="C478" t="str">
        <f>IFERROR(VLOOKUP(Table1[[#This Row],[Ticker]],[1]!Table1[[Symbol]:[Industry]],2,FALSE),"-")</f>
        <v>-</v>
      </c>
      <c r="D478" t="s">
        <v>757</v>
      </c>
      <c r="E478">
        <v>11348.051195480901</v>
      </c>
      <c r="F478">
        <v>242.9</v>
      </c>
      <c r="G478">
        <v>195.30458297362301</v>
      </c>
      <c r="H478">
        <v>11.6437542428512</v>
      </c>
      <c r="I478">
        <v>61.807660563468303</v>
      </c>
      <c r="J478">
        <v>7.1851280987738697</v>
      </c>
      <c r="K478">
        <v>209.91408508921401</v>
      </c>
      <c r="L478">
        <v>167.68377515709</v>
      </c>
      <c r="M478">
        <v>74.425346678561496</v>
      </c>
      <c r="N478">
        <v>1.5234143524266499</v>
      </c>
      <c r="O478">
        <v>2.8159736517085099</v>
      </c>
      <c r="P478">
        <v>229.803122878479</v>
      </c>
      <c r="Q478">
        <v>0.14083179281049499</v>
      </c>
    </row>
    <row r="479" spans="1:17" x14ac:dyDescent="0.3">
      <c r="A479" t="s">
        <v>1079</v>
      </c>
      <c r="B479" t="s">
        <v>1080</v>
      </c>
      <c r="C479" t="str">
        <f>IFERROR(VLOOKUP(Table1[[#This Row],[Ticker]],[1]!Table1[[Symbol]:[Industry]],2,FALSE),"-")</f>
        <v>-</v>
      </c>
      <c r="D479" t="s">
        <v>196</v>
      </c>
      <c r="E479">
        <v>11322.893841875</v>
      </c>
      <c r="F479">
        <v>478.05</v>
      </c>
      <c r="G479">
        <v>38.317669797946799</v>
      </c>
      <c r="H479">
        <v>10.217788608963501</v>
      </c>
      <c r="I479">
        <v>12.445641588871601</v>
      </c>
      <c r="J479">
        <v>-0.60926982048530398</v>
      </c>
      <c r="K479">
        <v>437.49060100864301</v>
      </c>
      <c r="L479">
        <v>389.41718193172301</v>
      </c>
      <c r="M479">
        <v>63.7132265152012</v>
      </c>
      <c r="N479">
        <v>1.92372486474309</v>
      </c>
      <c r="O479">
        <v>4.7902939023114701</v>
      </c>
      <c r="P479">
        <v>72.363439697133501</v>
      </c>
      <c r="Q479">
        <v>0.13824260560232701</v>
      </c>
    </row>
    <row r="480" spans="1:17" x14ac:dyDescent="0.3">
      <c r="A480" t="s">
        <v>1081</v>
      </c>
      <c r="B480" t="s">
        <v>1082</v>
      </c>
      <c r="C480" t="str">
        <f>IFERROR(VLOOKUP(Table1[[#This Row],[Ticker]],[1]!Table1[[Symbol]:[Industry]],2,FALSE),"-")</f>
        <v>-</v>
      </c>
      <c r="D480" t="s">
        <v>140</v>
      </c>
      <c r="E480">
        <v>11302.55403476</v>
      </c>
      <c r="F480">
        <v>475.65</v>
      </c>
      <c r="G480">
        <v>376.16578924841599</v>
      </c>
      <c r="H480">
        <v>11.9192570882078</v>
      </c>
      <c r="I480">
        <v>139.81381497237101</v>
      </c>
      <c r="J480">
        <v>8.9516567896771893</v>
      </c>
      <c r="K480">
        <v>392.20261791993698</v>
      </c>
      <c r="L480">
        <v>269.66767456617902</v>
      </c>
      <c r="M480">
        <v>76.078216684081696</v>
      </c>
      <c r="N480">
        <v>0.276149765029924</v>
      </c>
      <c r="O480">
        <v>2.38620834647325</v>
      </c>
      <c r="P480">
        <v>418.13725490195998</v>
      </c>
      <c r="Q480">
        <v>0.15048228221857099</v>
      </c>
    </row>
    <row r="481" spans="1:17" hidden="1" x14ac:dyDescent="0.3">
      <c r="A481" t="s">
        <v>1083</v>
      </c>
      <c r="B481" t="s">
        <v>1084</v>
      </c>
      <c r="C481" t="str">
        <f>IFERROR(VLOOKUP(Table1[[#This Row],[Ticker]],[1]!Table1[[Symbol]:[Industry]],2,FALSE),"-")</f>
        <v>-</v>
      </c>
      <c r="D481" t="s">
        <v>334</v>
      </c>
      <c r="E481">
        <v>11282.896973909999</v>
      </c>
      <c r="F481">
        <v>1882.9</v>
      </c>
      <c r="G481">
        <v>150.21808301287899</v>
      </c>
      <c r="H481">
        <v>28.789338967129101</v>
      </c>
      <c r="I481">
        <v>166.59747048580101</v>
      </c>
      <c r="J481">
        <v>-5.18882109557922</v>
      </c>
      <c r="K481">
        <v>1536.3264402474699</v>
      </c>
      <c r="M481">
        <v>68.809584405170099</v>
      </c>
      <c r="N481">
        <v>1.2725625121959601</v>
      </c>
      <c r="O481">
        <v>10.467895267937701</v>
      </c>
      <c r="P481">
        <v>193.10398505603899</v>
      </c>
    </row>
    <row r="482" spans="1:17" hidden="1" x14ac:dyDescent="0.3">
      <c r="A482" t="s">
        <v>1085</v>
      </c>
      <c r="B482" t="s">
        <v>1086</v>
      </c>
      <c r="C482" t="str">
        <f>IFERROR(VLOOKUP(Table1[[#This Row],[Ticker]],[1]!Table1[[Symbol]:[Industry]],2,FALSE),"-")</f>
        <v>-</v>
      </c>
      <c r="D482" t="s">
        <v>146</v>
      </c>
      <c r="E482">
        <v>11248.714629149999</v>
      </c>
      <c r="F482">
        <v>733.85</v>
      </c>
      <c r="G482">
        <v>668.23201870538105</v>
      </c>
      <c r="H482">
        <v>18.017611872275701</v>
      </c>
      <c r="I482">
        <v>226.23614899770101</v>
      </c>
      <c r="J482">
        <v>-4.4147629174536096</v>
      </c>
      <c r="K482">
        <v>655.25658623818197</v>
      </c>
      <c r="L482">
        <v>412.36108355168898</v>
      </c>
      <c r="M482">
        <v>49.0047365394122</v>
      </c>
      <c r="N482">
        <v>1.5270330254593001</v>
      </c>
      <c r="O482">
        <v>15.2415343735095</v>
      </c>
      <c r="P482">
        <v>865.59210526315701</v>
      </c>
      <c r="Q482">
        <v>0.2501799477728</v>
      </c>
    </row>
    <row r="483" spans="1:17" x14ac:dyDescent="0.3">
      <c r="A483" t="s">
        <v>1087</v>
      </c>
      <c r="B483" t="s">
        <v>1088</v>
      </c>
      <c r="C483" t="str">
        <f>IFERROR(VLOOKUP(Table1[[#This Row],[Ticker]],[1]!Table1[[Symbol]:[Industry]],2,FALSE),"-")</f>
        <v>-</v>
      </c>
      <c r="D483" t="s">
        <v>146</v>
      </c>
      <c r="E483">
        <v>11122.862899199999</v>
      </c>
      <c r="F483">
        <v>10990.5</v>
      </c>
      <c r="G483">
        <v>155.193018810149</v>
      </c>
      <c r="H483">
        <v>-12.146065780771</v>
      </c>
      <c r="I483">
        <v>64.439473929583997</v>
      </c>
      <c r="J483">
        <v>-8.3555704187686199</v>
      </c>
      <c r="K483">
        <v>10568.3652306284</v>
      </c>
      <c r="L483">
        <v>8086.7691399288196</v>
      </c>
      <c r="M483">
        <v>46.788989930145199</v>
      </c>
      <c r="N483">
        <v>0.82607777130161797</v>
      </c>
      <c r="O483">
        <v>13.734588963195399</v>
      </c>
      <c r="P483">
        <v>183.26030927835001</v>
      </c>
      <c r="Q483">
        <v>0.21333030887288801</v>
      </c>
    </row>
    <row r="484" spans="1:17" x14ac:dyDescent="0.3">
      <c r="A484" t="s">
        <v>1089</v>
      </c>
      <c r="B484" t="s">
        <v>1090</v>
      </c>
      <c r="C484" t="str">
        <f>IFERROR(VLOOKUP(Table1[[#This Row],[Ticker]],[1]!Table1[[Symbol]:[Industry]],2,FALSE),"-")</f>
        <v>-</v>
      </c>
      <c r="D484" t="s">
        <v>376</v>
      </c>
      <c r="E484">
        <v>10991.940212571</v>
      </c>
      <c r="F484">
        <v>176.85</v>
      </c>
      <c r="G484">
        <v>179.86448121599099</v>
      </c>
      <c r="H484">
        <v>1.8050031975037499</v>
      </c>
      <c r="I484">
        <v>43.200276461436502</v>
      </c>
      <c r="J484">
        <v>2.6222488072519901</v>
      </c>
      <c r="K484">
        <v>171.67559626635801</v>
      </c>
      <c r="L484">
        <v>141.674690557742</v>
      </c>
      <c r="M484">
        <v>62.049390401749498</v>
      </c>
      <c r="N484">
        <v>0.76182968668469597</v>
      </c>
      <c r="O484">
        <v>17.613797003109902</v>
      </c>
      <c r="P484">
        <v>226.59279778393301</v>
      </c>
      <c r="Q484">
        <v>0.16176439877080701</v>
      </c>
    </row>
    <row r="485" spans="1:17" x14ac:dyDescent="0.3">
      <c r="A485" t="s">
        <v>1091</v>
      </c>
      <c r="B485" t="s">
        <v>1092</v>
      </c>
      <c r="C485" t="str">
        <f>IFERROR(VLOOKUP(Table1[[#This Row],[Ticker]],[1]!Table1[[Symbol]:[Industry]],2,FALSE),"-")</f>
        <v>-</v>
      </c>
      <c r="D485" t="s">
        <v>987</v>
      </c>
      <c r="E485">
        <v>10963.850820722901</v>
      </c>
      <c r="F485">
        <v>50.43</v>
      </c>
      <c r="G485">
        <v>-11.502579493284699</v>
      </c>
      <c r="H485">
        <v>18.671536723466101</v>
      </c>
      <c r="I485">
        <v>-3.6799399510564301</v>
      </c>
      <c r="J485">
        <v>5.8122448545671004</v>
      </c>
      <c r="K485">
        <v>44.992302704647798</v>
      </c>
      <c r="L485">
        <v>45.879028156546603</v>
      </c>
      <c r="M485">
        <v>71.087408032463699</v>
      </c>
      <c r="N485">
        <v>4.0879155706980903</v>
      </c>
      <c r="O485">
        <v>13.523696212571799</v>
      </c>
      <c r="P485">
        <v>37.975376196990403</v>
      </c>
      <c r="Q485">
        <v>1.3934198429831001E-2</v>
      </c>
    </row>
    <row r="486" spans="1:17" x14ac:dyDescent="0.3">
      <c r="A486" t="s">
        <v>1093</v>
      </c>
      <c r="B486" t="s">
        <v>1094</v>
      </c>
      <c r="C486" t="str">
        <f>IFERROR(VLOOKUP(Table1[[#This Row],[Ticker]],[1]!Table1[[Symbol]:[Industry]],2,FALSE),"-")</f>
        <v>-</v>
      </c>
      <c r="D486" t="s">
        <v>1095</v>
      </c>
      <c r="E486">
        <v>10929.19068281</v>
      </c>
      <c r="F486">
        <v>511.45</v>
      </c>
      <c r="G486">
        <v>185.879889207888</v>
      </c>
      <c r="H486">
        <v>1.58041388344878</v>
      </c>
      <c r="I486">
        <v>55.873813115196903</v>
      </c>
      <c r="J486">
        <v>1.52074801942756</v>
      </c>
      <c r="K486">
        <v>463.85200232421602</v>
      </c>
      <c r="L486">
        <v>345.99951936632402</v>
      </c>
      <c r="M486">
        <v>62.533729718355502</v>
      </c>
      <c r="N486">
        <v>0.83672086601878404</v>
      </c>
      <c r="O486">
        <v>10.6657542281747</v>
      </c>
      <c r="P486">
        <v>218.561195889131</v>
      </c>
      <c r="Q486">
        <v>9.8619500592647999E-2</v>
      </c>
    </row>
    <row r="487" spans="1:17" x14ac:dyDescent="0.3">
      <c r="A487" t="s">
        <v>1096</v>
      </c>
      <c r="B487" t="s">
        <v>1097</v>
      </c>
      <c r="C487" t="str">
        <f>IFERROR(VLOOKUP(Table1[[#This Row],[Ticker]],[1]!Table1[[Symbol]:[Industry]],2,FALSE),"-")</f>
        <v>-</v>
      </c>
      <c r="D487" t="s">
        <v>533</v>
      </c>
      <c r="E487">
        <v>10843.10230108</v>
      </c>
      <c r="F487">
        <v>2081.6999999999998</v>
      </c>
      <c r="G487">
        <v>-49.0465884791682</v>
      </c>
      <c r="H487">
        <v>3.67588770243646</v>
      </c>
      <c r="I487">
        <v>-30.349704531088602</v>
      </c>
      <c r="J487">
        <v>4.6808984696281897</v>
      </c>
      <c r="K487">
        <v>2023.29867477587</v>
      </c>
      <c r="L487">
        <v>2177.8901967481502</v>
      </c>
      <c r="M487">
        <v>77.559965423179904</v>
      </c>
      <c r="N487">
        <v>1.0821333855340201</v>
      </c>
      <c r="O487">
        <v>32.151606859777999</v>
      </c>
      <c r="P487">
        <v>15.1382743362831</v>
      </c>
      <c r="Q487">
        <v>-0.136631111475496</v>
      </c>
    </row>
    <row r="488" spans="1:17" hidden="1" x14ac:dyDescent="0.3">
      <c r="A488" t="s">
        <v>1098</v>
      </c>
      <c r="B488" t="s">
        <v>1099</v>
      </c>
      <c r="C488" t="str">
        <f>IFERROR(VLOOKUP(Table1[[#This Row],[Ticker]],[1]!Table1[[Symbol]:[Industry]],2,FALSE),"-")</f>
        <v>-</v>
      </c>
      <c r="D488" t="s">
        <v>230</v>
      </c>
      <c r="E488">
        <v>10784.322108</v>
      </c>
      <c r="F488">
        <v>5236.45</v>
      </c>
      <c r="G488">
        <v>106.46699552448</v>
      </c>
      <c r="H488">
        <v>-4.0427852605697501</v>
      </c>
      <c r="I488">
        <v>35.7513527819724</v>
      </c>
      <c r="J488">
        <v>-6.6163265740043196</v>
      </c>
      <c r="K488">
        <v>4839.8804848522204</v>
      </c>
      <c r="L488">
        <v>3839.2192395902298</v>
      </c>
      <c r="M488">
        <v>48.118781562000002</v>
      </c>
      <c r="N488">
        <v>0.50020182176221895</v>
      </c>
      <c r="O488">
        <v>9.6802222880004702</v>
      </c>
      <c r="P488">
        <v>133.717920107118</v>
      </c>
      <c r="Q488">
        <v>0.17121939393246</v>
      </c>
    </row>
    <row r="489" spans="1:17" x14ac:dyDescent="0.3">
      <c r="A489" t="s">
        <v>1100</v>
      </c>
      <c r="B489" t="s">
        <v>1101</v>
      </c>
      <c r="C489" t="str">
        <f>IFERROR(VLOOKUP(Table1[[#This Row],[Ticker]],[1]!Table1[[Symbol]:[Industry]],2,FALSE),"-")</f>
        <v>-</v>
      </c>
      <c r="D489" t="s">
        <v>355</v>
      </c>
      <c r="E489">
        <v>10780.705405500001</v>
      </c>
      <c r="F489">
        <v>789.1</v>
      </c>
      <c r="G489">
        <v>-21.581855056431301</v>
      </c>
      <c r="H489">
        <v>6.5516297013991398</v>
      </c>
      <c r="I489">
        <v>-5.0094591772978498</v>
      </c>
      <c r="J489">
        <v>0.15312349788170199</v>
      </c>
      <c r="K489">
        <v>726.257185177373</v>
      </c>
      <c r="L489">
        <v>741.41531232716795</v>
      </c>
      <c r="M489">
        <v>71.592256648520902</v>
      </c>
      <c r="N489">
        <v>0.81179699586102605</v>
      </c>
      <c r="O489">
        <v>5.5252819667976203</v>
      </c>
      <c r="P489">
        <v>21.934636483041</v>
      </c>
      <c r="Q489">
        <v>-9.6066078467113999E-2</v>
      </c>
    </row>
    <row r="490" spans="1:17" hidden="1" x14ac:dyDescent="0.3">
      <c r="A490" t="s">
        <v>1102</v>
      </c>
      <c r="B490" t="s">
        <v>1103</v>
      </c>
      <c r="C490" t="str">
        <f>IFERROR(VLOOKUP(Table1[[#This Row],[Ticker]],[1]!Table1[[Symbol]:[Industry]],2,FALSE),"-")</f>
        <v>-</v>
      </c>
      <c r="D490" t="s">
        <v>703</v>
      </c>
      <c r="E490">
        <v>10739.054693185</v>
      </c>
      <c r="F490">
        <v>110.73</v>
      </c>
      <c r="G490">
        <v>42.417561566276099</v>
      </c>
      <c r="H490">
        <v>-4.26672817160651</v>
      </c>
      <c r="I490">
        <v>12.109706921285801</v>
      </c>
      <c r="J490">
        <v>-2.2399396655291399</v>
      </c>
      <c r="K490">
        <v>107.585343555221</v>
      </c>
      <c r="L490">
        <v>94.539500831184299</v>
      </c>
      <c r="M490">
        <v>54.041415573722702</v>
      </c>
      <c r="N490">
        <v>0.77846690222632298</v>
      </c>
      <c r="O490">
        <v>9.8527950871489107</v>
      </c>
      <c r="P490">
        <v>75.344418052256501</v>
      </c>
      <c r="Q490">
        <v>2.1133606920337E-2</v>
      </c>
    </row>
    <row r="491" spans="1:17" x14ac:dyDescent="0.3">
      <c r="A491" t="s">
        <v>1104</v>
      </c>
      <c r="B491" t="s">
        <v>1105</v>
      </c>
      <c r="C491" t="str">
        <f>IFERROR(VLOOKUP(Table1[[#This Row],[Ticker]],[1]!Table1[[Symbol]:[Industry]],2,FALSE),"-")</f>
        <v>-</v>
      </c>
      <c r="D491" t="s">
        <v>143</v>
      </c>
      <c r="E491">
        <v>10722.394411499999</v>
      </c>
      <c r="F491">
        <v>777.6</v>
      </c>
      <c r="G491">
        <v>29.755981451497298</v>
      </c>
      <c r="H491">
        <v>4.4406127881825803</v>
      </c>
      <c r="I491">
        <v>55.438248123687103</v>
      </c>
      <c r="J491">
        <v>0.67265589690594796</v>
      </c>
      <c r="K491">
        <v>732.28350130915601</v>
      </c>
      <c r="L491">
        <v>594.93903326657301</v>
      </c>
      <c r="M491">
        <v>56.372245138188099</v>
      </c>
      <c r="N491">
        <v>1.23031746884863</v>
      </c>
      <c r="O491">
        <v>4.1730967078189103</v>
      </c>
      <c r="P491">
        <v>89.174066415277906</v>
      </c>
    </row>
    <row r="492" spans="1:17" x14ac:dyDescent="0.3">
      <c r="A492" t="s">
        <v>1106</v>
      </c>
      <c r="B492" t="s">
        <v>1107</v>
      </c>
      <c r="C492" t="str">
        <f>IFERROR(VLOOKUP(Table1[[#This Row],[Ticker]],[1]!Table1[[Symbol]:[Industry]],2,FALSE),"-")</f>
        <v>-</v>
      </c>
      <c r="D492" t="s">
        <v>62</v>
      </c>
      <c r="E492">
        <v>10651.209585230001</v>
      </c>
      <c r="F492">
        <v>1380.35</v>
      </c>
      <c r="G492">
        <v>45.470760500136002</v>
      </c>
      <c r="H492">
        <v>2.8937030100730099</v>
      </c>
      <c r="I492">
        <v>-14.1888457117494</v>
      </c>
      <c r="J492">
        <v>-1.6746323696321801</v>
      </c>
      <c r="K492">
        <v>1355.77165081936</v>
      </c>
      <c r="L492">
        <v>1259.83422959265</v>
      </c>
      <c r="M492">
        <v>53.722830492571603</v>
      </c>
      <c r="N492">
        <v>0.93847417447603798</v>
      </c>
      <c r="O492">
        <v>17.292715615604699</v>
      </c>
      <c r="P492">
        <v>76.278653981227194</v>
      </c>
      <c r="Q492">
        <v>6.6968572082685002E-2</v>
      </c>
    </row>
    <row r="493" spans="1:17" x14ac:dyDescent="0.3">
      <c r="A493" t="s">
        <v>1108</v>
      </c>
      <c r="B493" t="s">
        <v>1109</v>
      </c>
      <c r="C493" t="str">
        <f>IFERROR(VLOOKUP(Table1[[#This Row],[Ticker]],[1]!Table1[[Symbol]:[Industry]],2,FALSE),"-")</f>
        <v>-</v>
      </c>
      <c r="D493" t="s">
        <v>129</v>
      </c>
      <c r="E493">
        <v>10643.857300489901</v>
      </c>
      <c r="F493">
        <v>739.8</v>
      </c>
      <c r="G493">
        <v>101.659053004659</v>
      </c>
      <c r="H493">
        <v>39.132464207998801</v>
      </c>
      <c r="I493">
        <v>52.369325044705398</v>
      </c>
      <c r="J493">
        <v>2.2477117593121698</v>
      </c>
      <c r="K493">
        <v>579.08084402031102</v>
      </c>
      <c r="L493">
        <v>478.78292639587198</v>
      </c>
      <c r="M493">
        <v>77.636146040882096</v>
      </c>
      <c r="N493">
        <v>0.95184966461084297</v>
      </c>
      <c r="O493">
        <v>5.02838605028386</v>
      </c>
      <c r="P493">
        <v>143.355263157894</v>
      </c>
      <c r="Q493">
        <v>0.169413370854718</v>
      </c>
    </row>
    <row r="494" spans="1:17" x14ac:dyDescent="0.3">
      <c r="A494" t="s">
        <v>1110</v>
      </c>
      <c r="B494" t="s">
        <v>1111</v>
      </c>
      <c r="C494" t="str">
        <f>IFERROR(VLOOKUP(Table1[[#This Row],[Ticker]],[1]!Table1[[Symbol]:[Industry]],2,FALSE),"-")</f>
        <v>-</v>
      </c>
      <c r="D494" t="s">
        <v>230</v>
      </c>
      <c r="E494">
        <v>10639.69052572</v>
      </c>
      <c r="F494">
        <v>1626.35</v>
      </c>
      <c r="G494">
        <v>41.446429711322999</v>
      </c>
      <c r="H494">
        <v>2.1507222524078302</v>
      </c>
      <c r="I494">
        <v>27.0855276007455</v>
      </c>
      <c r="J494">
        <v>-6.9349091962903797</v>
      </c>
      <c r="K494">
        <v>1521.39158332938</v>
      </c>
      <c r="L494">
        <v>1251.07194313829</v>
      </c>
      <c r="M494">
        <v>46.718050288630202</v>
      </c>
      <c r="N494">
        <v>0.70008595369906401</v>
      </c>
      <c r="O494">
        <v>6.4930672979370998</v>
      </c>
      <c r="P494">
        <v>93.222050611856901</v>
      </c>
      <c r="Q494">
        <v>0.127537038219769</v>
      </c>
    </row>
    <row r="495" spans="1:17" hidden="1" x14ac:dyDescent="0.3">
      <c r="A495" t="s">
        <v>1112</v>
      </c>
      <c r="B495" t="s">
        <v>1113</v>
      </c>
      <c r="C495" t="str">
        <f>IFERROR(VLOOKUP(Table1[[#This Row],[Ticker]],[1]!Table1[[Symbol]:[Industry]],2,FALSE),"-")</f>
        <v>-</v>
      </c>
      <c r="D495" t="s">
        <v>703</v>
      </c>
      <c r="E495">
        <v>10625.948094249999</v>
      </c>
      <c r="F495">
        <v>540.41</v>
      </c>
      <c r="G495">
        <v>-5.83856145831429</v>
      </c>
      <c r="H495">
        <v>3.1146668417555401</v>
      </c>
      <c r="I495">
        <v>-0.12587545136167899</v>
      </c>
      <c r="J495">
        <v>2.6805314388702799</v>
      </c>
      <c r="K495">
        <v>504.95050319171497</v>
      </c>
      <c r="L495">
        <v>479.16979662519498</v>
      </c>
      <c r="M495">
        <v>77.9215973242584</v>
      </c>
      <c r="N495">
        <v>0.98020094933060997</v>
      </c>
      <c r="O495">
        <v>0.20169871023851799</v>
      </c>
      <c r="P495">
        <v>25.647523831667002</v>
      </c>
      <c r="Q495">
        <v>-1.3416788414562999E-2</v>
      </c>
    </row>
    <row r="496" spans="1:17" x14ac:dyDescent="0.3">
      <c r="A496" t="s">
        <v>1114</v>
      </c>
      <c r="B496" t="s">
        <v>1115</v>
      </c>
      <c r="C496" t="str">
        <f>IFERROR(VLOOKUP(Table1[[#This Row],[Ticker]],[1]!Table1[[Symbol]:[Industry]],2,FALSE),"-")</f>
        <v>-</v>
      </c>
      <c r="D496" t="s">
        <v>1116</v>
      </c>
      <c r="E496">
        <v>10617.302043899999</v>
      </c>
      <c r="F496">
        <v>556.95000000000005</v>
      </c>
      <c r="G496">
        <v>12.721425730160201</v>
      </c>
      <c r="H496">
        <v>10.882018461407799</v>
      </c>
      <c r="I496">
        <v>39.327826304371698</v>
      </c>
      <c r="J496">
        <v>-2.9285715175093001</v>
      </c>
      <c r="K496">
        <v>486.82464175695497</v>
      </c>
      <c r="L496">
        <v>412.05423680638501</v>
      </c>
      <c r="M496">
        <v>61.386297096446597</v>
      </c>
      <c r="N496">
        <v>0.76222930712960602</v>
      </c>
      <c r="O496">
        <v>4.3899811473202099</v>
      </c>
      <c r="P496">
        <v>79.893410852713103</v>
      </c>
      <c r="Q496">
        <v>5.5469366936415999E-2</v>
      </c>
    </row>
    <row r="497" spans="1:17" x14ac:dyDescent="0.3">
      <c r="A497" t="s">
        <v>1117</v>
      </c>
      <c r="B497" t="s">
        <v>1118</v>
      </c>
      <c r="C497" t="str">
        <f>IFERROR(VLOOKUP(Table1[[#This Row],[Ticker]],[1]!Table1[[Symbol]:[Industry]],2,FALSE),"-")</f>
        <v>-</v>
      </c>
      <c r="D497" t="s">
        <v>21</v>
      </c>
      <c r="E497">
        <v>10559.4613691</v>
      </c>
      <c r="F497">
        <v>1645</v>
      </c>
      <c r="G497">
        <v>-25.071045312162401</v>
      </c>
      <c r="H497">
        <v>13.757065999929999</v>
      </c>
      <c r="I497">
        <v>-8.1380336639711501</v>
      </c>
      <c r="J497">
        <v>5.61757924947156</v>
      </c>
      <c r="K497">
        <v>1527.68593996652</v>
      </c>
      <c r="L497">
        <v>1535.2997380638001</v>
      </c>
      <c r="M497">
        <v>67.882402612827406</v>
      </c>
      <c r="N497">
        <v>3.2712149643042698</v>
      </c>
      <c r="O497">
        <v>9.3434650455927102</v>
      </c>
      <c r="P497">
        <v>18.682587208253601</v>
      </c>
      <c r="Q497">
        <v>-7.8764627484948002E-2</v>
      </c>
    </row>
    <row r="498" spans="1:17" x14ac:dyDescent="0.3">
      <c r="A498" t="s">
        <v>1119</v>
      </c>
      <c r="B498" t="s">
        <v>1120</v>
      </c>
      <c r="C498" t="str">
        <f>IFERROR(VLOOKUP(Table1[[#This Row],[Ticker]],[1]!Table1[[Symbol]:[Industry]],2,FALSE),"-")</f>
        <v>-</v>
      </c>
      <c r="D498" t="s">
        <v>98</v>
      </c>
      <c r="E498">
        <v>10513.588248239999</v>
      </c>
      <c r="F498">
        <v>1735.6</v>
      </c>
      <c r="G498">
        <v>192.698008517321</v>
      </c>
      <c r="H498">
        <v>-11.522340827554199</v>
      </c>
      <c r="I498">
        <v>84.261252154044001</v>
      </c>
      <c r="J498">
        <v>-6.7149290584763701</v>
      </c>
      <c r="K498">
        <v>1783.02815324057</v>
      </c>
      <c r="L498">
        <v>1341.62235588216</v>
      </c>
      <c r="M498">
        <v>35.550468583825399</v>
      </c>
      <c r="N498">
        <v>0.40429959070848298</v>
      </c>
      <c r="O498">
        <v>21.522816317123699</v>
      </c>
      <c r="P498">
        <v>248.98123324396701</v>
      </c>
      <c r="Q498">
        <v>0.294152239742837</v>
      </c>
    </row>
    <row r="499" spans="1:17" x14ac:dyDescent="0.3">
      <c r="A499" t="s">
        <v>1121</v>
      </c>
      <c r="B499" t="s">
        <v>1122</v>
      </c>
      <c r="C499" t="str">
        <f>IFERROR(VLOOKUP(Table1[[#This Row],[Ticker]],[1]!Table1[[Symbol]:[Industry]],2,FALSE),"-")</f>
        <v>-</v>
      </c>
      <c r="D499" t="s">
        <v>385</v>
      </c>
      <c r="E499">
        <v>10464.142849914901</v>
      </c>
      <c r="F499">
        <v>397.1</v>
      </c>
      <c r="G499">
        <v>69.6650689936736</v>
      </c>
      <c r="H499">
        <v>-9.0895237290836199</v>
      </c>
      <c r="I499">
        <v>-6.1014228942293602</v>
      </c>
      <c r="J499">
        <v>-1.1627551454328799</v>
      </c>
      <c r="K499">
        <v>408.04929112651701</v>
      </c>
      <c r="L499">
        <v>382.13069957299098</v>
      </c>
      <c r="M499">
        <v>52.579157246925703</v>
      </c>
      <c r="N499">
        <v>1.31824280975954</v>
      </c>
      <c r="O499">
        <v>39.498866784185303</v>
      </c>
      <c r="P499">
        <v>106.232147494157</v>
      </c>
      <c r="Q499">
        <v>9.9873019850334005E-2</v>
      </c>
    </row>
    <row r="500" spans="1:17" x14ac:dyDescent="0.3">
      <c r="A500" t="s">
        <v>1123</v>
      </c>
      <c r="B500" t="s">
        <v>1124</v>
      </c>
      <c r="C500" t="str">
        <f>IFERROR(VLOOKUP(Table1[[#This Row],[Ticker]],[1]!Table1[[Symbol]:[Industry]],2,FALSE),"-")</f>
        <v>-</v>
      </c>
      <c r="D500" t="s">
        <v>373</v>
      </c>
      <c r="E500">
        <v>10436.8354758</v>
      </c>
      <c r="F500">
        <v>191.22</v>
      </c>
      <c r="G500">
        <v>48.376611890985899</v>
      </c>
      <c r="H500">
        <v>12.447141119070499</v>
      </c>
      <c r="I500">
        <v>10.824930441652899</v>
      </c>
      <c r="J500">
        <v>1.7639369943051</v>
      </c>
      <c r="K500">
        <v>162.247314208777</v>
      </c>
      <c r="L500">
        <v>145.57145628244399</v>
      </c>
      <c r="M500">
        <v>56.520729470112897</v>
      </c>
      <c r="N500">
        <v>3.8430240507353299</v>
      </c>
      <c r="O500">
        <v>19.077502353310301</v>
      </c>
      <c r="P500">
        <v>81.681710213776697</v>
      </c>
      <c r="Q500">
        <v>7.6621686513046003E-2</v>
      </c>
    </row>
    <row r="501" spans="1:17" x14ac:dyDescent="0.3">
      <c r="A501" t="s">
        <v>1125</v>
      </c>
      <c r="B501" t="s">
        <v>1126</v>
      </c>
      <c r="C501" t="str">
        <f>IFERROR(VLOOKUP(Table1[[#This Row],[Ticker]],[1]!Table1[[Symbol]:[Industry]],2,FALSE),"-")</f>
        <v>-</v>
      </c>
      <c r="D501" t="s">
        <v>140</v>
      </c>
      <c r="E501">
        <v>10389.552993582</v>
      </c>
      <c r="F501">
        <v>192.4</v>
      </c>
      <c r="G501">
        <v>138.04512017827801</v>
      </c>
      <c r="H501">
        <v>-10.235269958449599</v>
      </c>
      <c r="I501">
        <v>-8.7353716296098902</v>
      </c>
      <c r="J501">
        <v>-4.7359175546490198</v>
      </c>
      <c r="K501">
        <v>205.09069183269199</v>
      </c>
      <c r="L501">
        <v>195.77987983459599</v>
      </c>
      <c r="M501">
        <v>44.274675373813601</v>
      </c>
      <c r="N501">
        <v>0.597071992691527</v>
      </c>
      <c r="O501">
        <v>48.076923076923002</v>
      </c>
      <c r="P501">
        <v>178.23571945046899</v>
      </c>
      <c r="Q501">
        <v>0.15673705054392301</v>
      </c>
    </row>
    <row r="502" spans="1:17" x14ac:dyDescent="0.3">
      <c r="A502" t="s">
        <v>1127</v>
      </c>
      <c r="B502" t="s">
        <v>1128</v>
      </c>
      <c r="C502" t="str">
        <f>IFERROR(VLOOKUP(Table1[[#This Row],[Ticker]],[1]!Table1[[Symbol]:[Industry]],2,FALSE),"-")</f>
        <v>-</v>
      </c>
      <c r="D502" t="s">
        <v>495</v>
      </c>
      <c r="E502">
        <v>10375.369466454</v>
      </c>
      <c r="F502">
        <v>170.29</v>
      </c>
      <c r="G502">
        <v>37.988441490550002</v>
      </c>
      <c r="H502">
        <v>-1.24350976850337</v>
      </c>
      <c r="I502">
        <v>-21.820471752875601</v>
      </c>
      <c r="J502">
        <v>-2.0501778125578101</v>
      </c>
      <c r="K502">
        <v>168.09717597100999</v>
      </c>
      <c r="L502">
        <v>164.68067971246001</v>
      </c>
      <c r="M502">
        <v>58.7282678747627</v>
      </c>
      <c r="N502">
        <v>1.3639068925808</v>
      </c>
      <c r="O502">
        <v>22.906440940250999</v>
      </c>
      <c r="P502">
        <v>67.358407226228195</v>
      </c>
      <c r="Q502">
        <v>-4.1091337097029002E-2</v>
      </c>
    </row>
    <row r="503" spans="1:17" x14ac:dyDescent="0.3">
      <c r="A503" t="s">
        <v>1129</v>
      </c>
      <c r="B503" t="s">
        <v>1130</v>
      </c>
      <c r="C503" t="str">
        <f>IFERROR(VLOOKUP(Table1[[#This Row],[Ticker]],[1]!Table1[[Symbol]:[Industry]],2,FALSE),"-")</f>
        <v>-</v>
      </c>
      <c r="D503" t="s">
        <v>21</v>
      </c>
      <c r="E503">
        <v>10347.270096759999</v>
      </c>
      <c r="F503">
        <v>508.05</v>
      </c>
      <c r="G503">
        <v>17.580933827547099</v>
      </c>
      <c r="H503">
        <v>-1.4611163377582901</v>
      </c>
      <c r="I503">
        <v>0.54697674074505698</v>
      </c>
      <c r="J503">
        <v>-1.0201591262290399</v>
      </c>
      <c r="K503">
        <v>495.06184148840799</v>
      </c>
      <c r="L503">
        <v>468.53830049944798</v>
      </c>
      <c r="M503">
        <v>50.114259322803598</v>
      </c>
      <c r="N503">
        <v>0.39157839640241898</v>
      </c>
      <c r="O503">
        <v>11.62287176459</v>
      </c>
      <c r="P503">
        <v>48.530916532670602</v>
      </c>
      <c r="Q503">
        <v>-7.4652992587929998E-2</v>
      </c>
    </row>
    <row r="504" spans="1:17" x14ac:dyDescent="0.3">
      <c r="A504" t="s">
        <v>1131</v>
      </c>
      <c r="B504" t="s">
        <v>1132</v>
      </c>
      <c r="C504" t="str">
        <f>IFERROR(VLOOKUP(Table1[[#This Row],[Ticker]],[1]!Table1[[Symbol]:[Industry]],2,FALSE),"-")</f>
        <v>-</v>
      </c>
      <c r="D504" t="s">
        <v>80</v>
      </c>
      <c r="E504">
        <v>10298.236962819999</v>
      </c>
      <c r="F504">
        <v>208.87</v>
      </c>
      <c r="G504">
        <v>50.973344235294903</v>
      </c>
      <c r="H504">
        <v>-0.51333110418939798</v>
      </c>
      <c r="I504">
        <v>29.142672817448101</v>
      </c>
      <c r="J504">
        <v>3.01865953000011</v>
      </c>
      <c r="K504">
        <v>201.622481001159</v>
      </c>
      <c r="L504">
        <v>176.457654741151</v>
      </c>
      <c r="M504">
        <v>74.249403010965594</v>
      </c>
      <c r="N504">
        <v>1.02106028549685</v>
      </c>
      <c r="O504">
        <v>7.8900751663714104</v>
      </c>
      <c r="P504">
        <v>83.864436619718305</v>
      </c>
      <c r="Q504">
        <v>5.6055423711415003E-2</v>
      </c>
    </row>
    <row r="505" spans="1:17" x14ac:dyDescent="0.3">
      <c r="A505" t="s">
        <v>1133</v>
      </c>
      <c r="B505" t="s">
        <v>1134</v>
      </c>
      <c r="C505" t="str">
        <f>IFERROR(VLOOKUP(Table1[[#This Row],[Ticker]],[1]!Table1[[Symbol]:[Industry]],2,FALSE),"-")</f>
        <v>-</v>
      </c>
      <c r="D505" t="s">
        <v>196</v>
      </c>
      <c r="E505">
        <v>10244.32812</v>
      </c>
      <c r="F505">
        <v>657.8</v>
      </c>
      <c r="G505">
        <v>71.408395227805599</v>
      </c>
      <c r="H505">
        <v>13.3823157055762</v>
      </c>
      <c r="I505">
        <v>8.4637737595962204</v>
      </c>
      <c r="J505">
        <v>-5.3022637537542696</v>
      </c>
      <c r="K505">
        <v>582.33123340675695</v>
      </c>
      <c r="L505">
        <v>511.86704274588698</v>
      </c>
      <c r="M505">
        <v>61.727960866952699</v>
      </c>
      <c r="N505">
        <v>1.25862672251008</v>
      </c>
      <c r="O505">
        <v>7.6010945576162996</v>
      </c>
      <c r="P505">
        <v>105.5625</v>
      </c>
      <c r="Q505">
        <v>5.0845788884047997E-2</v>
      </c>
    </row>
    <row r="506" spans="1:17" x14ac:dyDescent="0.3">
      <c r="A506" t="s">
        <v>1135</v>
      </c>
      <c r="B506" t="s">
        <v>1136</v>
      </c>
      <c r="C506" t="str">
        <f>IFERROR(VLOOKUP(Table1[[#This Row],[Ticker]],[1]!Table1[[Symbol]:[Industry]],2,FALSE),"-")</f>
        <v>-</v>
      </c>
      <c r="D506" t="s">
        <v>284</v>
      </c>
      <c r="E506">
        <v>10212.628213824</v>
      </c>
      <c r="F506">
        <v>264.37</v>
      </c>
      <c r="G506">
        <v>39.0416163948546</v>
      </c>
      <c r="H506">
        <v>2.9060250279722601</v>
      </c>
      <c r="I506">
        <v>-7.95086971900826</v>
      </c>
      <c r="J506">
        <v>5.1033697560643398</v>
      </c>
      <c r="K506">
        <v>256.477277050868</v>
      </c>
      <c r="L506">
        <v>243.019863283441</v>
      </c>
      <c r="M506">
        <v>73.411087727966105</v>
      </c>
      <c r="N506">
        <v>1.31340623035471</v>
      </c>
      <c r="O506">
        <v>29.931535348186198</v>
      </c>
      <c r="P506">
        <v>74.7900826446281</v>
      </c>
      <c r="Q506">
        <v>7.8903436199803001E-2</v>
      </c>
    </row>
    <row r="507" spans="1:17" x14ac:dyDescent="0.3">
      <c r="A507" t="s">
        <v>1137</v>
      </c>
      <c r="B507" t="s">
        <v>1138</v>
      </c>
      <c r="C507" t="str">
        <f>IFERROR(VLOOKUP(Table1[[#This Row],[Ticker]],[1]!Table1[[Symbol]:[Industry]],2,FALSE),"-")</f>
        <v>-</v>
      </c>
      <c r="D507" t="s">
        <v>373</v>
      </c>
      <c r="E507">
        <v>10207.234544595</v>
      </c>
      <c r="F507">
        <v>694.35</v>
      </c>
      <c r="G507">
        <v>-7.6955512461731299</v>
      </c>
      <c r="H507">
        <v>1.7592731879149699</v>
      </c>
      <c r="I507">
        <v>-18.827676130124502</v>
      </c>
      <c r="J507">
        <v>-3.69666486032202</v>
      </c>
      <c r="K507">
        <v>676.94526163736305</v>
      </c>
      <c r="L507">
        <v>666.62480145436496</v>
      </c>
      <c r="M507">
        <v>50.687009761660804</v>
      </c>
      <c r="N507">
        <v>3.14850879777824</v>
      </c>
      <c r="O507">
        <v>17.361561172319401</v>
      </c>
      <c r="P507">
        <v>30.516917293233</v>
      </c>
      <c r="Q507">
        <v>5.6600086988680999E-2</v>
      </c>
    </row>
    <row r="508" spans="1:17" hidden="1" x14ac:dyDescent="0.3">
      <c r="A508" t="s">
        <v>1139</v>
      </c>
      <c r="B508" t="s">
        <v>1140</v>
      </c>
      <c r="C508" t="str">
        <f>IFERROR(VLOOKUP(Table1[[#This Row],[Ticker]],[1]!Table1[[Symbol]:[Industry]],2,FALSE),"-")</f>
        <v>-</v>
      </c>
      <c r="D508" t="s">
        <v>109</v>
      </c>
      <c r="E508">
        <v>10159.1398094</v>
      </c>
      <c r="F508">
        <v>8751</v>
      </c>
      <c r="G508">
        <v>30.578110239402999</v>
      </c>
      <c r="H508">
        <v>12.9471125572825</v>
      </c>
      <c r="I508">
        <v>5.0506533987152498</v>
      </c>
      <c r="J508">
        <v>7.8803204738069104</v>
      </c>
      <c r="K508">
        <v>7855.96529290339</v>
      </c>
      <c r="L508">
        <v>7347.8328268137002</v>
      </c>
      <c r="M508">
        <v>82.832323740811304</v>
      </c>
      <c r="N508">
        <v>2.4627483044938798</v>
      </c>
      <c r="O508">
        <v>4.8794423494457702</v>
      </c>
      <c r="P508">
        <v>61.875693673695899</v>
      </c>
      <c r="Q508">
        <v>0.10794262597124001</v>
      </c>
    </row>
    <row r="509" spans="1:17" x14ac:dyDescent="0.3">
      <c r="A509" t="s">
        <v>1141</v>
      </c>
      <c r="B509" t="s">
        <v>1142</v>
      </c>
      <c r="C509" t="str">
        <f>IFERROR(VLOOKUP(Table1[[#This Row],[Ticker]],[1]!Table1[[Symbol]:[Industry]],2,FALSE),"-")</f>
        <v>-</v>
      </c>
      <c r="D509" t="s">
        <v>1143</v>
      </c>
      <c r="E509">
        <v>10142.411839980001</v>
      </c>
      <c r="F509">
        <v>1489.2</v>
      </c>
      <c r="G509">
        <v>117.213333391335</v>
      </c>
      <c r="H509">
        <v>35.5485448059354</v>
      </c>
      <c r="I509">
        <v>25.541072030997999</v>
      </c>
      <c r="J509">
        <v>14.525585452325499</v>
      </c>
      <c r="K509">
        <v>1144.55587829927</v>
      </c>
      <c r="L509">
        <v>967.45048182534697</v>
      </c>
      <c r="M509">
        <v>72.909380972454898</v>
      </c>
      <c r="N509">
        <v>3.0899061032952302</v>
      </c>
      <c r="O509">
        <v>9.7904915390813798</v>
      </c>
      <c r="P509">
        <v>150.26468364003</v>
      </c>
      <c r="Q509">
        <v>0.25834065280933</v>
      </c>
    </row>
    <row r="510" spans="1:17" x14ac:dyDescent="0.3">
      <c r="A510" t="s">
        <v>1144</v>
      </c>
      <c r="B510" t="s">
        <v>1145</v>
      </c>
      <c r="C510" t="str">
        <f>IFERROR(VLOOKUP(Table1[[#This Row],[Ticker]],[1]!Table1[[Symbol]:[Industry]],2,FALSE),"-")</f>
        <v>-</v>
      </c>
      <c r="D510" t="s">
        <v>62</v>
      </c>
      <c r="E510">
        <v>10118.90649962</v>
      </c>
      <c r="F510">
        <v>842.55</v>
      </c>
      <c r="G510">
        <v>21.1596878529561</v>
      </c>
      <c r="H510">
        <v>-5.6558442289147601</v>
      </c>
      <c r="I510">
        <v>17.361354619488001</v>
      </c>
      <c r="J510">
        <v>-5.4711853779910298</v>
      </c>
      <c r="K510">
        <v>830.85143244541803</v>
      </c>
      <c r="L510">
        <v>749.444336917702</v>
      </c>
      <c r="M510">
        <v>33.551687329161297</v>
      </c>
      <c r="N510">
        <v>0.49113188471507901</v>
      </c>
      <c r="O510">
        <v>7.5307103435998002</v>
      </c>
      <c r="P510">
        <v>51.238556812062399</v>
      </c>
      <c r="Q510">
        <v>-3.3403666996611001E-2</v>
      </c>
    </row>
    <row r="511" spans="1:17" x14ac:dyDescent="0.3">
      <c r="A511" t="s">
        <v>1146</v>
      </c>
      <c r="B511" t="s">
        <v>1147</v>
      </c>
      <c r="C511" t="str">
        <f>IFERROR(VLOOKUP(Table1[[#This Row],[Ticker]],[1]!Table1[[Symbol]:[Industry]],2,FALSE),"-")</f>
        <v>-</v>
      </c>
      <c r="D511" t="s">
        <v>528</v>
      </c>
      <c r="E511">
        <v>10042.608562830001</v>
      </c>
      <c r="F511">
        <v>1553.3</v>
      </c>
      <c r="G511">
        <v>-16.032871329877501</v>
      </c>
      <c r="H511">
        <v>9.7456055453060095</v>
      </c>
      <c r="I511">
        <v>-3.14152490464001</v>
      </c>
      <c r="J511">
        <v>1.18227418963882</v>
      </c>
      <c r="K511">
        <v>1475.4860606258701</v>
      </c>
      <c r="L511">
        <v>1431.70160384922</v>
      </c>
      <c r="M511">
        <v>75.288477017842993</v>
      </c>
      <c r="N511">
        <v>1.39387635689489</v>
      </c>
      <c r="O511">
        <v>8.1568273997296004</v>
      </c>
      <c r="P511">
        <v>28.054410552349498</v>
      </c>
      <c r="Q511">
        <v>2.0862266621431001E-2</v>
      </c>
    </row>
    <row r="512" spans="1:17" x14ac:dyDescent="0.3">
      <c r="A512" t="s">
        <v>1148</v>
      </c>
      <c r="B512" t="s">
        <v>1149</v>
      </c>
      <c r="C512" t="str">
        <f>IFERROR(VLOOKUP(Table1[[#This Row],[Ticker]],[1]!Table1[[Symbol]:[Industry]],2,FALSE),"-")</f>
        <v>-</v>
      </c>
      <c r="D512" t="s">
        <v>385</v>
      </c>
      <c r="E512">
        <v>10017.263033339999</v>
      </c>
      <c r="F512">
        <v>2519.15</v>
      </c>
      <c r="G512">
        <v>-4.8483307231166899</v>
      </c>
      <c r="H512">
        <v>-0.39533597806010201</v>
      </c>
      <c r="I512">
        <v>-5.8469725509920503</v>
      </c>
      <c r="J512">
        <v>-3.1698997751728202</v>
      </c>
      <c r="K512">
        <v>2477.5300796758002</v>
      </c>
      <c r="L512">
        <v>2401.98471616286</v>
      </c>
      <c r="M512">
        <v>49.129342536320401</v>
      </c>
      <c r="N512">
        <v>0.63317470940304799</v>
      </c>
      <c r="O512">
        <v>19.026258857154101</v>
      </c>
      <c r="P512">
        <v>25.765707296373002</v>
      </c>
      <c r="Q512">
        <v>5.0784774757730002E-2</v>
      </c>
    </row>
    <row r="513" spans="1:17" x14ac:dyDescent="0.3">
      <c r="A513" t="s">
        <v>1150</v>
      </c>
      <c r="B513" t="s">
        <v>1151</v>
      </c>
      <c r="C513" t="str">
        <f>IFERROR(VLOOKUP(Table1[[#This Row],[Ticker]],[1]!Table1[[Symbol]:[Industry]],2,FALSE),"-")</f>
        <v>-</v>
      </c>
      <c r="D513" t="s">
        <v>471</v>
      </c>
      <c r="E513">
        <v>10007.763821009999</v>
      </c>
      <c r="F513">
        <v>2096.35</v>
      </c>
      <c r="G513">
        <v>14.629739934337</v>
      </c>
      <c r="H513">
        <v>-2.4576304290370099</v>
      </c>
      <c r="I513">
        <v>-9.8056469034025699</v>
      </c>
      <c r="J513">
        <v>-4.3777486971023398</v>
      </c>
      <c r="K513">
        <v>2025.8958256619801</v>
      </c>
      <c r="L513">
        <v>1905.0269553774799</v>
      </c>
      <c r="M513">
        <v>49.271073319280497</v>
      </c>
      <c r="N513">
        <v>1.4231016872272699</v>
      </c>
      <c r="O513">
        <v>10.430033152860901</v>
      </c>
      <c r="P513">
        <v>52.903849309822903</v>
      </c>
      <c r="Q513">
        <v>0.205095992646848</v>
      </c>
    </row>
    <row r="514" spans="1:17" x14ac:dyDescent="0.3">
      <c r="A514" t="s">
        <v>1152</v>
      </c>
      <c r="B514" t="s">
        <v>1153</v>
      </c>
      <c r="C514" t="str">
        <f>IFERROR(VLOOKUP(Table1[[#This Row],[Ticker]],[1]!Table1[[Symbol]:[Industry]],2,FALSE),"-")</f>
        <v>-</v>
      </c>
      <c r="D514" t="s">
        <v>83</v>
      </c>
      <c r="E514">
        <v>10000.778909339901</v>
      </c>
      <c r="F514">
        <v>866.95</v>
      </c>
      <c r="G514">
        <v>-9.1353641840651694</v>
      </c>
      <c r="H514">
        <v>1.18829353755038</v>
      </c>
      <c r="I514">
        <v>-13.4217382907818</v>
      </c>
      <c r="J514">
        <v>-0.140684483536652</v>
      </c>
      <c r="K514">
        <v>817.58188634221597</v>
      </c>
      <c r="L514">
        <v>806.51198219343996</v>
      </c>
      <c r="M514">
        <v>68.514382377572005</v>
      </c>
      <c r="N514">
        <v>1.7440237985864</v>
      </c>
      <c r="O514">
        <v>15.335371128669401</v>
      </c>
      <c r="P514">
        <v>42.778326745717997</v>
      </c>
      <c r="Q514">
        <v>2.2794877649383E-2</v>
      </c>
    </row>
    <row r="515" spans="1:17" x14ac:dyDescent="0.3">
      <c r="A515" t="s">
        <v>1154</v>
      </c>
      <c r="B515" t="s">
        <v>1155</v>
      </c>
      <c r="C515" t="str">
        <f>IFERROR(VLOOKUP(Table1[[#This Row],[Ticker]],[1]!Table1[[Symbol]:[Industry]],2,FALSE),"-")</f>
        <v>-</v>
      </c>
      <c r="D515" t="s">
        <v>1156</v>
      </c>
      <c r="E515">
        <v>9978.9593905050006</v>
      </c>
      <c r="F515">
        <v>920.95</v>
      </c>
      <c r="G515">
        <v>-49.475135223983102</v>
      </c>
      <c r="H515">
        <v>-3.01459308668078</v>
      </c>
      <c r="I515">
        <v>-35.516755731775604</v>
      </c>
      <c r="J515">
        <v>-3.8301663109204198</v>
      </c>
      <c r="K515">
        <v>932.00301415010097</v>
      </c>
      <c r="L515">
        <v>1033.1204903303501</v>
      </c>
      <c r="M515">
        <v>43.201973321244502</v>
      </c>
      <c r="N515">
        <v>0.81532382479596099</v>
      </c>
      <c r="O515">
        <v>48.754004017590503</v>
      </c>
      <c r="P515">
        <v>7.8395784543325604</v>
      </c>
      <c r="Q515">
        <v>-8.1435893192501996E-2</v>
      </c>
    </row>
    <row r="516" spans="1:17" x14ac:dyDescent="0.3">
      <c r="A516" t="s">
        <v>1157</v>
      </c>
      <c r="B516" t="s">
        <v>1158</v>
      </c>
      <c r="C516" t="str">
        <f>IFERROR(VLOOKUP(Table1[[#This Row],[Ticker]],[1]!Table1[[Symbol]:[Industry]],2,FALSE),"-")</f>
        <v>-</v>
      </c>
      <c r="D516" t="s">
        <v>281</v>
      </c>
      <c r="E516">
        <v>9916.1038333899996</v>
      </c>
      <c r="F516">
        <v>1943.35</v>
      </c>
      <c r="G516">
        <v>7.8802454411803904</v>
      </c>
      <c r="H516">
        <v>-6.0480138984216598</v>
      </c>
      <c r="I516">
        <v>3.35086466870764</v>
      </c>
      <c r="J516">
        <v>-3.2189654780046002</v>
      </c>
      <c r="K516">
        <v>1885.78613970113</v>
      </c>
      <c r="L516">
        <v>1704.8933019349299</v>
      </c>
      <c r="M516">
        <v>42.888316761020398</v>
      </c>
      <c r="N516">
        <v>0.47199480540579303</v>
      </c>
      <c r="O516">
        <v>6.4116088198214296</v>
      </c>
      <c r="P516">
        <v>49.949845679012299</v>
      </c>
      <c r="Q516">
        <v>-7.9616116130885997E-2</v>
      </c>
    </row>
    <row r="517" spans="1:17" hidden="1" x14ac:dyDescent="0.3">
      <c r="A517" t="s">
        <v>1159</v>
      </c>
      <c r="B517" t="s">
        <v>1160</v>
      </c>
      <c r="C517" t="str">
        <f>IFERROR(VLOOKUP(Table1[[#This Row],[Ticker]],[1]!Table1[[Symbol]:[Industry]],2,FALSE),"-")</f>
        <v>-</v>
      </c>
      <c r="D517" t="s">
        <v>269</v>
      </c>
      <c r="E517">
        <v>9908.0311595200001</v>
      </c>
      <c r="F517">
        <v>430</v>
      </c>
      <c r="G517">
        <v>-20.602355104328598</v>
      </c>
      <c r="H517">
        <v>-0.80903616131148304</v>
      </c>
      <c r="I517">
        <v>-4.22296763140666</v>
      </c>
      <c r="J517">
        <v>-8.1459574515125492</v>
      </c>
      <c r="K517">
        <v>450.44813212308298</v>
      </c>
      <c r="M517">
        <v>48.584192061933997</v>
      </c>
      <c r="N517">
        <v>0.58005571871455297</v>
      </c>
      <c r="O517">
        <v>25.174418604651098</v>
      </c>
      <c r="P517">
        <v>17.808219178082101</v>
      </c>
    </row>
    <row r="518" spans="1:17" hidden="1" x14ac:dyDescent="0.3">
      <c r="A518" t="s">
        <v>1161</v>
      </c>
      <c r="B518" t="s">
        <v>1162</v>
      </c>
      <c r="C518" t="str">
        <f>IFERROR(VLOOKUP(Table1[[#This Row],[Ticker]],[1]!Table1[[Symbol]:[Industry]],2,FALSE),"-")</f>
        <v>-</v>
      </c>
      <c r="E518">
        <v>9893.3882570299993</v>
      </c>
      <c r="F518">
        <v>698.9</v>
      </c>
      <c r="G518">
        <v>19.252668842608699</v>
      </c>
      <c r="H518">
        <v>4.0833908268096497</v>
      </c>
      <c r="I518">
        <v>16.366602334423199</v>
      </c>
      <c r="J518">
        <v>-0.90602764118840495</v>
      </c>
      <c r="K518">
        <v>659.89379401534995</v>
      </c>
      <c r="L518">
        <v>572.69863126472103</v>
      </c>
      <c r="M518">
        <v>55.338975993949802</v>
      </c>
      <c r="N518">
        <v>1.5085169286812099</v>
      </c>
      <c r="O518">
        <v>5.7948204321075902</v>
      </c>
      <c r="P518">
        <v>74.724999999999994</v>
      </c>
      <c r="Q518">
        <v>8.9463122263475997E-2</v>
      </c>
    </row>
    <row r="519" spans="1:17" x14ac:dyDescent="0.3">
      <c r="A519" t="s">
        <v>1163</v>
      </c>
      <c r="B519" t="s">
        <v>1164</v>
      </c>
      <c r="C519" t="str">
        <f>IFERROR(VLOOKUP(Table1[[#This Row],[Ticker]],[1]!Table1[[Symbol]:[Industry]],2,FALSE),"-")</f>
        <v>-</v>
      </c>
      <c r="D519" t="s">
        <v>132</v>
      </c>
      <c r="E519">
        <v>9819.7988507499995</v>
      </c>
      <c r="F519">
        <v>1193.45</v>
      </c>
      <c r="G519">
        <v>152.95097067596399</v>
      </c>
      <c r="H519">
        <v>14.817201354884</v>
      </c>
      <c r="I519">
        <v>43.310680320672503</v>
      </c>
      <c r="J519">
        <v>-5.54840858350674</v>
      </c>
      <c r="K519">
        <v>1010.89361479852</v>
      </c>
      <c r="L519">
        <v>841.37640758627094</v>
      </c>
      <c r="M519">
        <v>65.995808389160601</v>
      </c>
      <c r="N519">
        <v>1.55194284966897</v>
      </c>
      <c r="O519">
        <v>3.0625497507226802</v>
      </c>
      <c r="P519">
        <v>204.37388421321</v>
      </c>
      <c r="Q519">
        <v>0.200617436822773</v>
      </c>
    </row>
    <row r="520" spans="1:17" x14ac:dyDescent="0.3">
      <c r="A520" t="s">
        <v>1165</v>
      </c>
      <c r="B520" t="s">
        <v>1166</v>
      </c>
      <c r="C520" t="str">
        <f>IFERROR(VLOOKUP(Table1[[#This Row],[Ticker]],[1]!Table1[[Symbol]:[Industry]],2,FALSE),"-")</f>
        <v>-</v>
      </c>
      <c r="D520" t="s">
        <v>140</v>
      </c>
      <c r="E520">
        <v>9765.524775115</v>
      </c>
      <c r="F520">
        <v>154.26</v>
      </c>
      <c r="G520">
        <v>133.978653137664</v>
      </c>
      <c r="H520">
        <v>4.9812627370138403</v>
      </c>
      <c r="I520">
        <v>60.651895444766602</v>
      </c>
      <c r="J520">
        <v>10.0981500738494</v>
      </c>
      <c r="K520">
        <v>134.03044174892301</v>
      </c>
      <c r="L520">
        <v>110.56815694066201</v>
      </c>
      <c r="M520">
        <v>67.4485561818299</v>
      </c>
      <c r="N520">
        <v>1.28199729928131</v>
      </c>
      <c r="O520">
        <v>6.5473875275509004</v>
      </c>
      <c r="P520">
        <v>165.73643410852699</v>
      </c>
      <c r="Q520">
        <v>3.1296565120663998E-2</v>
      </c>
    </row>
    <row r="521" spans="1:17" x14ac:dyDescent="0.3">
      <c r="A521" t="s">
        <v>1167</v>
      </c>
      <c r="B521" t="s">
        <v>1168</v>
      </c>
      <c r="C521" t="str">
        <f>IFERROR(VLOOKUP(Table1[[#This Row],[Ticker]],[1]!Table1[[Symbol]:[Industry]],2,FALSE),"-")</f>
        <v>-</v>
      </c>
      <c r="D521" t="s">
        <v>269</v>
      </c>
      <c r="E521">
        <v>9762.43644012</v>
      </c>
      <c r="F521">
        <v>471.55</v>
      </c>
      <c r="G521">
        <v>32.146721451806201</v>
      </c>
      <c r="H521">
        <v>15.530344808190099</v>
      </c>
      <c r="I521">
        <v>18.4213944534769</v>
      </c>
      <c r="J521">
        <v>9.9842097567535202</v>
      </c>
      <c r="K521">
        <v>421.46617840754197</v>
      </c>
      <c r="L521">
        <v>394.891496550863</v>
      </c>
      <c r="M521">
        <v>91.360678531431802</v>
      </c>
      <c r="N521">
        <v>2.4744177797157199</v>
      </c>
      <c r="O521">
        <v>7.0936273990032701</v>
      </c>
      <c r="P521">
        <v>64.446381865736697</v>
      </c>
      <c r="Q521">
        <v>0.11753921476610101</v>
      </c>
    </row>
    <row r="522" spans="1:17" hidden="1" x14ac:dyDescent="0.3">
      <c r="A522" t="s">
        <v>1169</v>
      </c>
      <c r="B522" t="s">
        <v>1170</v>
      </c>
      <c r="C522" t="str">
        <f>IFERROR(VLOOKUP(Table1[[#This Row],[Ticker]],[1]!Table1[[Symbol]:[Industry]],2,FALSE),"-")</f>
        <v>-</v>
      </c>
      <c r="D522" t="s">
        <v>140</v>
      </c>
      <c r="E522">
        <v>9717.1900299270001</v>
      </c>
      <c r="F522">
        <v>263.77</v>
      </c>
      <c r="G522">
        <v>-27.590670895215201</v>
      </c>
      <c r="H522">
        <v>-1.1025945506650801</v>
      </c>
      <c r="I522">
        <v>-2.46492511277388</v>
      </c>
      <c r="J522">
        <v>-2.63940171315088</v>
      </c>
      <c r="K522">
        <v>259.30651390406098</v>
      </c>
      <c r="L522">
        <v>255.99024270280501</v>
      </c>
      <c r="M522">
        <v>22.227502817667499</v>
      </c>
      <c r="N522">
        <v>1.00975615603485</v>
      </c>
      <c r="O522">
        <v>3.1201425484323502</v>
      </c>
      <c r="P522">
        <v>13.644980611805201</v>
      </c>
    </row>
    <row r="523" spans="1:17" hidden="1" x14ac:dyDescent="0.3">
      <c r="A523" t="s">
        <v>1171</v>
      </c>
      <c r="B523" t="s">
        <v>1172</v>
      </c>
      <c r="C523" t="str">
        <f>IFERROR(VLOOKUP(Table1[[#This Row],[Ticker]],[1]!Table1[[Symbol]:[Industry]],2,FALSE),"-")</f>
        <v>-</v>
      </c>
      <c r="D523" t="s">
        <v>382</v>
      </c>
      <c r="E523">
        <v>9715.5763413200002</v>
      </c>
      <c r="F523">
        <v>8654.9500000000007</v>
      </c>
      <c r="G523">
        <v>51.913326518794896</v>
      </c>
      <c r="H523">
        <v>-2.00661453703801</v>
      </c>
      <c r="I523">
        <v>0.73569649615427202</v>
      </c>
      <c r="J523">
        <v>-0.69774293329053405</v>
      </c>
      <c r="K523">
        <v>8410.1421786249593</v>
      </c>
      <c r="L523">
        <v>7707.7550380147604</v>
      </c>
      <c r="M523">
        <v>56.715863263055297</v>
      </c>
      <c r="N523">
        <v>1.5774434551223</v>
      </c>
      <c r="O523">
        <v>20.034777786122302</v>
      </c>
      <c r="P523">
        <v>89.843167361263397</v>
      </c>
      <c r="Q523">
        <v>0.170204213068018</v>
      </c>
    </row>
    <row r="524" spans="1:17" x14ac:dyDescent="0.3">
      <c r="A524" t="s">
        <v>1173</v>
      </c>
      <c r="B524" t="s">
        <v>1174</v>
      </c>
      <c r="C524" t="str">
        <f>IFERROR(VLOOKUP(Table1[[#This Row],[Ticker]],[1]!Table1[[Symbol]:[Industry]],2,FALSE),"-")</f>
        <v>-</v>
      </c>
      <c r="D524" t="s">
        <v>46</v>
      </c>
      <c r="E524">
        <v>9684.313451</v>
      </c>
      <c r="F524">
        <v>349.85</v>
      </c>
      <c r="G524">
        <v>19.4186919155201</v>
      </c>
      <c r="H524">
        <v>20.815778692767001</v>
      </c>
      <c r="I524">
        <v>20.300171237413799</v>
      </c>
      <c r="J524">
        <v>-8.9330508443576093</v>
      </c>
      <c r="K524">
        <v>311.85143833377498</v>
      </c>
      <c r="L524">
        <v>278.66363536534402</v>
      </c>
      <c r="M524">
        <v>44.063056949375799</v>
      </c>
      <c r="N524">
        <v>1.04226271554106</v>
      </c>
      <c r="O524">
        <v>16.335572388166302</v>
      </c>
      <c r="P524">
        <v>47.771911298838397</v>
      </c>
      <c r="Q524">
        <v>1.7419706089305001E-2</v>
      </c>
    </row>
    <row r="525" spans="1:17" x14ac:dyDescent="0.3">
      <c r="A525" t="s">
        <v>1175</v>
      </c>
      <c r="B525" t="s">
        <v>1176</v>
      </c>
      <c r="C525" t="str">
        <f>IFERROR(VLOOKUP(Table1[[#This Row],[Ticker]],[1]!Table1[[Symbol]:[Industry]],2,FALSE),"-")</f>
        <v>-</v>
      </c>
      <c r="D525" t="s">
        <v>72</v>
      </c>
      <c r="E525">
        <v>9671.5606538600005</v>
      </c>
      <c r="F525">
        <v>17.600000000000001</v>
      </c>
      <c r="G525">
        <v>186.58497811040101</v>
      </c>
      <c r="H525">
        <v>9.6564398329749892</v>
      </c>
      <c r="I525">
        <v>78.948921567879793</v>
      </c>
      <c r="J525">
        <v>-6.9595727307347204</v>
      </c>
      <c r="K525">
        <v>15.0269519013031</v>
      </c>
      <c r="L525">
        <v>10.6399613027704</v>
      </c>
      <c r="M525">
        <v>52.370421023826303</v>
      </c>
      <c r="N525">
        <v>0.80373444455586995</v>
      </c>
      <c r="O525">
        <v>19.886363636363601</v>
      </c>
      <c r="P525">
        <v>309.302325581395</v>
      </c>
      <c r="Q525">
        <v>6.3685396958189006E-2</v>
      </c>
    </row>
    <row r="526" spans="1:17" hidden="1" x14ac:dyDescent="0.3">
      <c r="A526" t="s">
        <v>1177</v>
      </c>
      <c r="B526" t="s">
        <v>1178</v>
      </c>
      <c r="C526" t="str">
        <f>IFERROR(VLOOKUP(Table1[[#This Row],[Ticker]],[1]!Table1[[Symbol]:[Industry]],2,FALSE),"-")</f>
        <v>-</v>
      </c>
      <c r="D526" t="s">
        <v>89</v>
      </c>
      <c r="E526">
        <v>9591.9028099999996</v>
      </c>
      <c r="F526">
        <v>135.88999999999999</v>
      </c>
      <c r="G526">
        <v>-27.115984139783201</v>
      </c>
      <c r="H526">
        <v>-5.1756999814347502</v>
      </c>
      <c r="I526">
        <v>-5.9557598057478502</v>
      </c>
      <c r="J526">
        <v>-0.85331879802063504</v>
      </c>
      <c r="K526">
        <v>134.820310564663</v>
      </c>
      <c r="L526">
        <v>134.586939215965</v>
      </c>
      <c r="M526">
        <v>19.599037825510401</v>
      </c>
      <c r="N526">
        <v>0.70066488276523098</v>
      </c>
      <c r="O526">
        <v>4.7170505555964501</v>
      </c>
      <c r="P526">
        <v>7.8492063492063302</v>
      </c>
      <c r="Q526">
        <v>-1.3388827299693999E-2</v>
      </c>
    </row>
    <row r="527" spans="1:17" x14ac:dyDescent="0.3">
      <c r="A527" t="s">
        <v>1179</v>
      </c>
      <c r="B527" t="s">
        <v>1180</v>
      </c>
      <c r="C527" t="str">
        <f>IFERROR(VLOOKUP(Table1[[#This Row],[Ticker]],[1]!Table1[[Symbol]:[Industry]],2,FALSE),"-")</f>
        <v>-</v>
      </c>
      <c r="D527" t="s">
        <v>140</v>
      </c>
      <c r="E527">
        <v>9584.4141698799995</v>
      </c>
      <c r="F527">
        <v>619.04999999999995</v>
      </c>
      <c r="G527">
        <v>9.4544648881637805</v>
      </c>
      <c r="H527">
        <v>2.9559475906410499</v>
      </c>
      <c r="I527">
        <v>3.2326853464622198</v>
      </c>
      <c r="J527">
        <v>-5.5064663255571098</v>
      </c>
      <c r="K527">
        <v>604.84900076207998</v>
      </c>
      <c r="L527">
        <v>564.81871667322298</v>
      </c>
      <c r="M527">
        <v>56.017457219965898</v>
      </c>
      <c r="N527">
        <v>0.71090580233426004</v>
      </c>
      <c r="O527">
        <v>9.6518859542847899</v>
      </c>
      <c r="P527">
        <v>37.827006567961597</v>
      </c>
      <c r="Q527">
        <v>0.13580079043014201</v>
      </c>
    </row>
    <row r="528" spans="1:17" hidden="1" x14ac:dyDescent="0.3">
      <c r="A528" t="s">
        <v>1181</v>
      </c>
      <c r="B528" t="s">
        <v>1182</v>
      </c>
      <c r="C528" t="str">
        <f>IFERROR(VLOOKUP(Table1[[#This Row],[Ticker]],[1]!Table1[[Symbol]:[Industry]],2,FALSE),"-")</f>
        <v>-</v>
      </c>
      <c r="D528" t="s">
        <v>112</v>
      </c>
      <c r="E528">
        <v>9523.3594898749998</v>
      </c>
      <c r="F528">
        <v>2943.65</v>
      </c>
      <c r="G528">
        <v>-7.3344083081991203</v>
      </c>
      <c r="H528">
        <v>15.228679580609001</v>
      </c>
      <c r="I528">
        <v>-4.2950979752235199</v>
      </c>
      <c r="J528">
        <v>18.661035177147699</v>
      </c>
      <c r="K528">
        <v>2598.8166548435102</v>
      </c>
      <c r="L528">
        <v>2651.4662039719901</v>
      </c>
      <c r="M528">
        <v>91.444144904527505</v>
      </c>
      <c r="N528">
        <v>2.6146053510344598</v>
      </c>
      <c r="O528">
        <v>18.900005095714501</v>
      </c>
      <c r="P528">
        <v>25.315027671349501</v>
      </c>
      <c r="Q528">
        <v>2.3846297910401999E-2</v>
      </c>
    </row>
    <row r="529" spans="1:17" x14ac:dyDescent="0.3">
      <c r="A529" t="s">
        <v>1183</v>
      </c>
      <c r="B529" t="s">
        <v>1184</v>
      </c>
      <c r="C529" t="str">
        <f>IFERROR(VLOOKUP(Table1[[#This Row],[Ticker]],[1]!Table1[[Symbol]:[Industry]],2,FALSE),"-")</f>
        <v>-</v>
      </c>
      <c r="D529" t="s">
        <v>62</v>
      </c>
      <c r="E529">
        <v>9516.9940694399993</v>
      </c>
      <c r="F529">
        <v>651.4</v>
      </c>
      <c r="G529">
        <v>140.23275551114801</v>
      </c>
      <c r="H529">
        <v>5.4466689985984598</v>
      </c>
      <c r="I529">
        <v>43.9957709924116</v>
      </c>
      <c r="J529">
        <v>8.6853411604013999</v>
      </c>
      <c r="K529">
        <v>560.824619196762</v>
      </c>
      <c r="L529">
        <v>458.79711729893398</v>
      </c>
      <c r="M529">
        <v>78.409867762182401</v>
      </c>
      <c r="N529">
        <v>1.7254069417551301</v>
      </c>
      <c r="O529">
        <v>0</v>
      </c>
      <c r="P529">
        <v>205.463071512309</v>
      </c>
      <c r="Q529">
        <v>1.4233030490327999E-2</v>
      </c>
    </row>
    <row r="530" spans="1:17" x14ac:dyDescent="0.3">
      <c r="A530" t="s">
        <v>1185</v>
      </c>
      <c r="B530" t="s">
        <v>1186</v>
      </c>
      <c r="C530" t="str">
        <f>IFERROR(VLOOKUP(Table1[[#This Row],[Ticker]],[1]!Table1[[Symbol]:[Industry]],2,FALSE),"-")</f>
        <v>-</v>
      </c>
      <c r="D530" t="s">
        <v>373</v>
      </c>
      <c r="E530">
        <v>9485.3591241199993</v>
      </c>
      <c r="F530">
        <v>242.85</v>
      </c>
      <c r="G530">
        <v>20.876810475039299</v>
      </c>
      <c r="H530">
        <v>1.30952876238701</v>
      </c>
      <c r="I530">
        <v>-6.4411932284107802</v>
      </c>
      <c r="J530">
        <v>-3.02675164979726</v>
      </c>
      <c r="K530">
        <v>229.11088440959401</v>
      </c>
      <c r="L530">
        <v>217.53371588884499</v>
      </c>
      <c r="M530">
        <v>54.173138548670401</v>
      </c>
      <c r="N530">
        <v>2.7188012326774298</v>
      </c>
      <c r="O530">
        <v>32.695079267037201</v>
      </c>
      <c r="P530">
        <v>66.164899076291405</v>
      </c>
      <c r="Q530">
        <v>6.6049215635065994E-2</v>
      </c>
    </row>
    <row r="531" spans="1:17" x14ac:dyDescent="0.3">
      <c r="A531" t="s">
        <v>1187</v>
      </c>
      <c r="B531" t="s">
        <v>1188</v>
      </c>
      <c r="C531" t="str">
        <f>IFERROR(VLOOKUP(Table1[[#This Row],[Ticker]],[1]!Table1[[Symbol]:[Industry]],2,FALSE),"-")</f>
        <v>-</v>
      </c>
      <c r="D531" t="s">
        <v>533</v>
      </c>
      <c r="E531">
        <v>9466.7733315200003</v>
      </c>
      <c r="F531">
        <v>2759.1</v>
      </c>
      <c r="G531">
        <v>-25.629040714545098</v>
      </c>
      <c r="H531">
        <v>3.3758562947827602</v>
      </c>
      <c r="I531">
        <v>-7.6230738123239501</v>
      </c>
      <c r="J531">
        <v>0.206216495903324</v>
      </c>
      <c r="K531">
        <v>2580.9897917963999</v>
      </c>
      <c r="L531">
        <v>2600.0967111832401</v>
      </c>
      <c r="M531">
        <v>59.8249784822913</v>
      </c>
      <c r="N531">
        <v>0.73454747713319901</v>
      </c>
      <c r="O531">
        <v>7.7887717009169597</v>
      </c>
      <c r="P531">
        <v>22.7903871829105</v>
      </c>
      <c r="Q531">
        <v>-9.1427044226163004E-2</v>
      </c>
    </row>
    <row r="532" spans="1:17" hidden="1" x14ac:dyDescent="0.3">
      <c r="A532" t="s">
        <v>1189</v>
      </c>
      <c r="B532" t="s">
        <v>1190</v>
      </c>
      <c r="C532" t="str">
        <f>IFERROR(VLOOKUP(Table1[[#This Row],[Ticker]],[1]!Table1[[Symbol]:[Industry]],2,FALSE),"-")</f>
        <v>-</v>
      </c>
      <c r="D532" t="s">
        <v>140</v>
      </c>
      <c r="E532">
        <v>9459.9</v>
      </c>
      <c r="F532">
        <v>4731.45</v>
      </c>
      <c r="G532">
        <v>-30.032211608793698</v>
      </c>
      <c r="H532">
        <v>-4.3923730509699004</v>
      </c>
      <c r="I532">
        <v>-7.99427569677803</v>
      </c>
      <c r="J532">
        <v>-0.29672478972281002</v>
      </c>
      <c r="K532">
        <v>4763.7211974657603</v>
      </c>
      <c r="L532">
        <v>4861.4357246814898</v>
      </c>
      <c r="M532">
        <v>51.506741855450301</v>
      </c>
      <c r="N532">
        <v>1.55535508637236</v>
      </c>
      <c r="O532">
        <v>47.396675437762198</v>
      </c>
      <c r="P532">
        <v>21.881761978361599</v>
      </c>
      <c r="Q532">
        <v>0.124056828543934</v>
      </c>
    </row>
    <row r="533" spans="1:17" hidden="1" x14ac:dyDescent="0.3">
      <c r="A533" t="s">
        <v>1191</v>
      </c>
      <c r="B533" t="s">
        <v>1192</v>
      </c>
      <c r="C533" t="str">
        <f>IFERROR(VLOOKUP(Table1[[#This Row],[Ticker]],[1]!Table1[[Symbol]:[Industry]],2,FALSE),"-")</f>
        <v>-</v>
      </c>
      <c r="D533" t="s">
        <v>132</v>
      </c>
      <c r="E533">
        <v>9427.0214350949991</v>
      </c>
      <c r="F533">
        <v>312.25</v>
      </c>
      <c r="G533">
        <v>144.29403734385099</v>
      </c>
      <c r="H533">
        <v>-10.053935035823001</v>
      </c>
      <c r="I533">
        <v>25.600378988905199</v>
      </c>
      <c r="J533">
        <v>-1.0471073868959</v>
      </c>
      <c r="K533">
        <v>299.98348493407701</v>
      </c>
      <c r="L533">
        <v>256.51910311368198</v>
      </c>
      <c r="M533">
        <v>49.282487718427802</v>
      </c>
      <c r="N533">
        <v>0.989568888880895</v>
      </c>
      <c r="O533">
        <v>10.152121697357799</v>
      </c>
      <c r="P533">
        <v>184.63992707383699</v>
      </c>
      <c r="Q533">
        <v>0.14242856864540401</v>
      </c>
    </row>
    <row r="534" spans="1:17" x14ac:dyDescent="0.3">
      <c r="A534" t="s">
        <v>1193</v>
      </c>
      <c r="B534" t="s">
        <v>1194</v>
      </c>
      <c r="C534" t="str">
        <f>IFERROR(VLOOKUP(Table1[[#This Row],[Ticker]],[1]!Table1[[Symbol]:[Industry]],2,FALSE),"-")</f>
        <v>-</v>
      </c>
      <c r="D534" t="s">
        <v>62</v>
      </c>
      <c r="E534">
        <v>9419.7686532449898</v>
      </c>
      <c r="F534">
        <v>7267.8</v>
      </c>
      <c r="G534">
        <v>125.52389014432801</v>
      </c>
      <c r="H534">
        <v>11.346421617424999</v>
      </c>
      <c r="I534">
        <v>25.042799373486201</v>
      </c>
      <c r="J534">
        <v>11.473478871092899</v>
      </c>
      <c r="K534">
        <v>6557.4595962842404</v>
      </c>
      <c r="L534">
        <v>5677.6441716388399</v>
      </c>
      <c r="M534">
        <v>85.530991551364906</v>
      </c>
      <c r="N534">
        <v>1.0979594557527701</v>
      </c>
      <c r="O534">
        <v>7.1851179173890198</v>
      </c>
      <c r="P534">
        <v>161.90742175534601</v>
      </c>
      <c r="Q534">
        <v>0.10399029052216199</v>
      </c>
    </row>
    <row r="535" spans="1:17" x14ac:dyDescent="0.3">
      <c r="A535" t="s">
        <v>1195</v>
      </c>
      <c r="B535" t="s">
        <v>1196</v>
      </c>
      <c r="C535" t="str">
        <f>IFERROR(VLOOKUP(Table1[[#This Row],[Ticker]],[1]!Table1[[Symbol]:[Industry]],2,FALSE),"-")</f>
        <v>-</v>
      </c>
      <c r="D535" t="s">
        <v>1095</v>
      </c>
      <c r="E535">
        <v>9406.1281509</v>
      </c>
      <c r="F535">
        <v>581.85</v>
      </c>
      <c r="G535">
        <v>154.910775198442</v>
      </c>
      <c r="H535">
        <v>1.21077778680582</v>
      </c>
      <c r="I535">
        <v>23.246742883008199</v>
      </c>
      <c r="J535">
        <v>3.18865378152833</v>
      </c>
      <c r="K535">
        <v>523.20846407377098</v>
      </c>
      <c r="L535">
        <v>416.52054953200201</v>
      </c>
      <c r="M535">
        <v>57.603267215532597</v>
      </c>
      <c r="N535">
        <v>1.4981608848132499</v>
      </c>
      <c r="O535">
        <v>9.1002835782417897</v>
      </c>
      <c r="P535">
        <v>196.34565595687701</v>
      </c>
    </row>
    <row r="536" spans="1:17" x14ac:dyDescent="0.3">
      <c r="A536" t="s">
        <v>1197</v>
      </c>
      <c r="B536" t="s">
        <v>1198</v>
      </c>
      <c r="C536" t="str">
        <f>IFERROR(VLOOKUP(Table1[[#This Row],[Ticker]],[1]!Table1[[Symbol]:[Industry]],2,FALSE),"-")</f>
        <v>-</v>
      </c>
      <c r="D536" t="s">
        <v>471</v>
      </c>
      <c r="E536">
        <v>9355.9057502399992</v>
      </c>
      <c r="F536">
        <v>361.2</v>
      </c>
      <c r="G536">
        <v>138.572761797411</v>
      </c>
      <c r="H536">
        <v>-4.5827712253942803</v>
      </c>
      <c r="I536">
        <v>24.289689405362399</v>
      </c>
      <c r="J536">
        <v>-6.3305944667901697</v>
      </c>
      <c r="K536">
        <v>349.88491501648502</v>
      </c>
      <c r="L536">
        <v>278.17843635745999</v>
      </c>
      <c r="M536">
        <v>39.753183978945501</v>
      </c>
      <c r="N536">
        <v>1.1924473441015799</v>
      </c>
      <c r="O536">
        <v>8.9700996677740896</v>
      </c>
      <c r="P536">
        <v>189.77135980745999</v>
      </c>
      <c r="Q536">
        <v>0.16154305847435599</v>
      </c>
    </row>
    <row r="537" spans="1:17" hidden="1" x14ac:dyDescent="0.3">
      <c r="A537" t="s">
        <v>1199</v>
      </c>
      <c r="B537" t="s">
        <v>1200</v>
      </c>
      <c r="C537" t="str">
        <f>IFERROR(VLOOKUP(Table1[[#This Row],[Ticker]],[1]!Table1[[Symbol]:[Industry]],2,FALSE),"-")</f>
        <v>-</v>
      </c>
      <c r="D537" t="s">
        <v>216</v>
      </c>
      <c r="E537">
        <v>9340.7913165000009</v>
      </c>
      <c r="F537">
        <v>11546.95</v>
      </c>
      <c r="G537">
        <v>52.688330441172297</v>
      </c>
      <c r="H537">
        <v>-5.4630981878226299</v>
      </c>
      <c r="I537">
        <v>30.35380435946</v>
      </c>
      <c r="J537">
        <v>-3.90733847876623</v>
      </c>
      <c r="K537">
        <v>11042.0597866017</v>
      </c>
      <c r="L537">
        <v>9068.3856316458805</v>
      </c>
      <c r="M537">
        <v>49.659323881098501</v>
      </c>
      <c r="N537">
        <v>1.1530591878871299</v>
      </c>
      <c r="O537">
        <v>12.133074101819</v>
      </c>
      <c r="P537">
        <v>96.043293718166396</v>
      </c>
      <c r="Q537">
        <v>0.132031926617065</v>
      </c>
    </row>
    <row r="538" spans="1:17" hidden="1" x14ac:dyDescent="0.3">
      <c r="A538" t="s">
        <v>1201</v>
      </c>
      <c r="B538" t="s">
        <v>1202</v>
      </c>
      <c r="C538" t="str">
        <f>IFERROR(VLOOKUP(Table1[[#This Row],[Ticker]],[1]!Table1[[Symbol]:[Industry]],2,FALSE),"-")</f>
        <v>-</v>
      </c>
      <c r="D538" t="s">
        <v>230</v>
      </c>
      <c r="E538">
        <v>9308.6209846000002</v>
      </c>
      <c r="F538">
        <v>6179.3</v>
      </c>
      <c r="G538">
        <v>24.833143511686099</v>
      </c>
      <c r="H538">
        <v>-0.14520808260378301</v>
      </c>
      <c r="I538">
        <v>-7.0434452969431103</v>
      </c>
      <c r="J538">
        <v>-5.4808839164713099</v>
      </c>
      <c r="K538">
        <v>5669.4431897793902</v>
      </c>
      <c r="L538">
        <v>5325.1068304978498</v>
      </c>
      <c r="M538">
        <v>57.729030854075098</v>
      </c>
      <c r="N538">
        <v>1.1703197630272999</v>
      </c>
      <c r="O538">
        <v>6.5808424902497</v>
      </c>
      <c r="P538">
        <v>57.274115551030697</v>
      </c>
      <c r="Q538">
        <v>0.125597183779802</v>
      </c>
    </row>
    <row r="539" spans="1:17" x14ac:dyDescent="0.3">
      <c r="A539" t="s">
        <v>1203</v>
      </c>
      <c r="B539" t="s">
        <v>1204</v>
      </c>
      <c r="C539" t="str">
        <f>IFERROR(VLOOKUP(Table1[[#This Row],[Ticker]],[1]!Table1[[Symbol]:[Industry]],2,FALSE),"-")</f>
        <v>-</v>
      </c>
      <c r="D539" t="s">
        <v>836</v>
      </c>
      <c r="E539">
        <v>9221.7034966499996</v>
      </c>
      <c r="F539">
        <v>1252.75</v>
      </c>
      <c r="G539">
        <v>63.340056809819004</v>
      </c>
      <c r="H539">
        <v>-2.3301825638110798</v>
      </c>
      <c r="I539">
        <v>22.162934728616399</v>
      </c>
      <c r="J539">
        <v>-3.66882646256694</v>
      </c>
      <c r="K539">
        <v>1115.78923635158</v>
      </c>
      <c r="L539">
        <v>942.19923913551895</v>
      </c>
      <c r="M539">
        <v>60.606463999402102</v>
      </c>
      <c r="N539">
        <v>0.75593974178734702</v>
      </c>
      <c r="O539">
        <v>3.52025543803631</v>
      </c>
      <c r="P539">
        <v>93.714241533941504</v>
      </c>
      <c r="Q539">
        <v>3.4703678678409997E-2</v>
      </c>
    </row>
    <row r="540" spans="1:17" x14ac:dyDescent="0.3">
      <c r="A540" t="s">
        <v>1205</v>
      </c>
      <c r="B540" t="s">
        <v>1206</v>
      </c>
      <c r="C540" t="str">
        <f>IFERROR(VLOOKUP(Table1[[#This Row],[Ticker]],[1]!Table1[[Symbol]:[Industry]],2,FALSE),"-")</f>
        <v>-</v>
      </c>
      <c r="D540" t="s">
        <v>418</v>
      </c>
      <c r="E540">
        <v>9147.6843037920007</v>
      </c>
      <c r="F540">
        <v>257.57</v>
      </c>
      <c r="G540">
        <v>70.964902081532898</v>
      </c>
      <c r="H540">
        <v>24.312098134297798</v>
      </c>
      <c r="I540">
        <v>15.279781796503601</v>
      </c>
      <c r="J540">
        <v>-0.56535342506046604</v>
      </c>
      <c r="K540">
        <v>228.72199323369099</v>
      </c>
      <c r="L540">
        <v>196.76715902277101</v>
      </c>
      <c r="M540">
        <v>67.259497031134998</v>
      </c>
      <c r="N540">
        <v>0.90329536432699298</v>
      </c>
      <c r="O540">
        <v>6.7670924408898596</v>
      </c>
      <c r="P540">
        <v>107.63401854091001</v>
      </c>
      <c r="Q540">
        <v>0.12979604413021201</v>
      </c>
    </row>
    <row r="541" spans="1:17" x14ac:dyDescent="0.3">
      <c r="A541" t="s">
        <v>1207</v>
      </c>
      <c r="B541" t="s">
        <v>1208</v>
      </c>
      <c r="C541" t="str">
        <f>IFERROR(VLOOKUP(Table1[[#This Row],[Ticker]],[1]!Table1[[Symbol]:[Industry]],2,FALSE),"-")</f>
        <v>-</v>
      </c>
      <c r="D541" t="s">
        <v>124</v>
      </c>
      <c r="E541">
        <v>9104.9393770649895</v>
      </c>
      <c r="F541">
        <v>84.36</v>
      </c>
      <c r="G541">
        <v>-36.2039899714078</v>
      </c>
      <c r="H541">
        <v>-1.9533024013729201</v>
      </c>
      <c r="I541">
        <v>-17.116993593512699</v>
      </c>
      <c r="J541">
        <v>-3.5417776367823599</v>
      </c>
      <c r="K541">
        <v>84.366100747022102</v>
      </c>
      <c r="L541">
        <v>85.895810081383104</v>
      </c>
      <c r="M541">
        <v>49.3355354990344</v>
      </c>
      <c r="N541">
        <v>0.66660752582711302</v>
      </c>
      <c r="O541">
        <v>16.168800379326601</v>
      </c>
      <c r="P541">
        <v>16.5193370165745</v>
      </c>
    </row>
    <row r="542" spans="1:17" x14ac:dyDescent="0.3">
      <c r="A542" t="s">
        <v>1209</v>
      </c>
      <c r="B542" t="s">
        <v>1210</v>
      </c>
      <c r="C542" t="str">
        <f>IFERROR(VLOOKUP(Table1[[#This Row],[Ticker]],[1]!Table1[[Symbol]:[Industry]],2,FALSE),"-")</f>
        <v>-</v>
      </c>
      <c r="D542" t="s">
        <v>924</v>
      </c>
      <c r="E542">
        <v>9069.6218891999997</v>
      </c>
      <c r="F542">
        <v>975.2</v>
      </c>
      <c r="G542">
        <v>140.02747247259401</v>
      </c>
      <c r="H542">
        <v>8.66280291512148</v>
      </c>
      <c r="I542">
        <v>47.5189477386877</v>
      </c>
      <c r="J542">
        <v>-8.6628966732039192</v>
      </c>
      <c r="K542">
        <v>812.08520373467798</v>
      </c>
      <c r="L542">
        <v>631.138820872569</v>
      </c>
      <c r="M542">
        <v>60.6686342367937</v>
      </c>
      <c r="N542">
        <v>1.6937464673787801</v>
      </c>
      <c r="O542">
        <v>8.5931091058244409</v>
      </c>
      <c r="P542">
        <v>185.521885521885</v>
      </c>
      <c r="Q542">
        <v>0.17485773039052999</v>
      </c>
    </row>
    <row r="543" spans="1:17" x14ac:dyDescent="0.3">
      <c r="A543" t="s">
        <v>1211</v>
      </c>
      <c r="B543" t="s">
        <v>1212</v>
      </c>
      <c r="C543" t="str">
        <f>IFERROR(VLOOKUP(Table1[[#This Row],[Ticker]],[1]!Table1[[Symbol]:[Industry]],2,FALSE),"-")</f>
        <v>-</v>
      </c>
      <c r="D543" t="s">
        <v>1213</v>
      </c>
      <c r="E543">
        <v>9036.0534694800008</v>
      </c>
      <c r="F543">
        <v>602.4</v>
      </c>
      <c r="G543">
        <v>13.5419367437965</v>
      </c>
      <c r="H543">
        <v>-4.9478034529982402</v>
      </c>
      <c r="I543">
        <v>6.6113059569673798</v>
      </c>
      <c r="J543">
        <v>-3.9609797366480102</v>
      </c>
      <c r="K543">
        <v>595.48517568712202</v>
      </c>
      <c r="L543">
        <v>534.35909879942801</v>
      </c>
      <c r="M543">
        <v>55.442097407749003</v>
      </c>
      <c r="N543">
        <v>0.359007469774207</v>
      </c>
      <c r="O543">
        <v>11.2881806108897</v>
      </c>
      <c r="P543">
        <v>51.470958008549097</v>
      </c>
      <c r="Q543">
        <v>-8.1931159079392996E-2</v>
      </c>
    </row>
    <row r="544" spans="1:17" x14ac:dyDescent="0.3">
      <c r="A544" t="s">
        <v>1214</v>
      </c>
      <c r="B544" t="s">
        <v>1215</v>
      </c>
      <c r="C544" t="str">
        <f>IFERROR(VLOOKUP(Table1[[#This Row],[Ticker]],[1]!Table1[[Symbol]:[Industry]],2,FALSE),"-")</f>
        <v>-</v>
      </c>
      <c r="D544" t="s">
        <v>495</v>
      </c>
      <c r="E544">
        <v>9002.6471569650002</v>
      </c>
      <c r="F544">
        <v>1047.3499999999999</v>
      </c>
      <c r="G544">
        <v>11.0670677332665</v>
      </c>
      <c r="H544">
        <v>20.734634380781401</v>
      </c>
      <c r="I544">
        <v>-2.1143209144753499</v>
      </c>
      <c r="J544">
        <v>-5.9946901576947296</v>
      </c>
      <c r="K544">
        <v>917.51561545070797</v>
      </c>
      <c r="L544">
        <v>892.16861251433397</v>
      </c>
      <c r="M544">
        <v>60.522188463951203</v>
      </c>
      <c r="N544">
        <v>2.1225791675378201</v>
      </c>
      <c r="O544">
        <v>4.3108798395951702</v>
      </c>
      <c r="P544">
        <v>39.044142051111798</v>
      </c>
      <c r="Q544">
        <v>5.3220778001617002E-2</v>
      </c>
    </row>
    <row r="545" spans="1:17" x14ac:dyDescent="0.3">
      <c r="A545" t="s">
        <v>1216</v>
      </c>
      <c r="B545" t="s">
        <v>1217</v>
      </c>
      <c r="C545" t="str">
        <f>IFERROR(VLOOKUP(Table1[[#This Row],[Ticker]],[1]!Table1[[Symbol]:[Industry]],2,FALSE),"-")</f>
        <v>-</v>
      </c>
      <c r="D545" t="s">
        <v>670</v>
      </c>
      <c r="E545">
        <v>8919.0334115999995</v>
      </c>
      <c r="F545">
        <v>548.4</v>
      </c>
      <c r="G545">
        <v>45.761228082160201</v>
      </c>
      <c r="H545">
        <v>35.6098036527193</v>
      </c>
      <c r="I545">
        <v>27.637222183204301</v>
      </c>
      <c r="J545">
        <v>0.78240634072543502</v>
      </c>
      <c r="K545">
        <v>419.10736110436102</v>
      </c>
      <c r="L545">
        <v>386.33822642745599</v>
      </c>
      <c r="M545">
        <v>72.580525506319802</v>
      </c>
      <c r="N545">
        <v>3.0250722632251401</v>
      </c>
      <c r="O545">
        <v>2.3796498905908199</v>
      </c>
      <c r="P545">
        <v>78.981723237597905</v>
      </c>
      <c r="Q545">
        <v>8.9053158826442005E-2</v>
      </c>
    </row>
    <row r="546" spans="1:17" x14ac:dyDescent="0.3">
      <c r="A546" t="s">
        <v>1218</v>
      </c>
      <c r="B546" t="s">
        <v>1219</v>
      </c>
      <c r="C546" t="str">
        <f>IFERROR(VLOOKUP(Table1[[#This Row],[Ticker]],[1]!Table1[[Symbol]:[Industry]],2,FALSE),"-")</f>
        <v>-</v>
      </c>
      <c r="D546" t="s">
        <v>987</v>
      </c>
      <c r="E546">
        <v>8891.0892271499997</v>
      </c>
      <c r="F546">
        <v>429.95</v>
      </c>
      <c r="G546">
        <v>-16.874598786473602</v>
      </c>
      <c r="H546">
        <v>8.7396770230642797</v>
      </c>
      <c r="I546">
        <v>-0.58084644868796897</v>
      </c>
      <c r="J546">
        <v>0.69104920239319001</v>
      </c>
      <c r="K546">
        <v>400.544432697947</v>
      </c>
      <c r="L546">
        <v>394.37568165881601</v>
      </c>
      <c r="M546">
        <v>70.098878949536399</v>
      </c>
      <c r="N546">
        <v>2.45413999218888</v>
      </c>
      <c r="O546">
        <v>13.013141062914199</v>
      </c>
      <c r="P546">
        <v>25.167394468704501</v>
      </c>
      <c r="Q546">
        <v>-2.866994831522E-3</v>
      </c>
    </row>
    <row r="547" spans="1:17" x14ac:dyDescent="0.3">
      <c r="A547" t="s">
        <v>1220</v>
      </c>
      <c r="B547" t="s">
        <v>1221</v>
      </c>
      <c r="C547" t="str">
        <f>IFERROR(VLOOKUP(Table1[[#This Row],[Ticker]],[1]!Table1[[Symbol]:[Industry]],2,FALSE),"-")</f>
        <v>-</v>
      </c>
      <c r="D547" t="s">
        <v>376</v>
      </c>
      <c r="E547">
        <v>8890.5013460199898</v>
      </c>
      <c r="F547">
        <v>546.35</v>
      </c>
      <c r="G547">
        <v>-3.55849577540332</v>
      </c>
      <c r="H547">
        <v>15.463683828697301</v>
      </c>
      <c r="I547">
        <v>-2.6814600565364199</v>
      </c>
      <c r="J547">
        <v>-7.3441935245353802</v>
      </c>
      <c r="K547">
        <v>510.00675844000898</v>
      </c>
      <c r="L547">
        <v>480.13170304876502</v>
      </c>
      <c r="M547">
        <v>56.225625681005603</v>
      </c>
      <c r="N547">
        <v>3.0006346801763102</v>
      </c>
      <c r="O547">
        <v>16.024526402489201</v>
      </c>
      <c r="P547">
        <v>35.638033763654398</v>
      </c>
      <c r="Q547">
        <v>-1.875257645723E-3</v>
      </c>
    </row>
    <row r="548" spans="1:17" x14ac:dyDescent="0.3">
      <c r="A548" t="s">
        <v>1222</v>
      </c>
      <c r="B548" t="s">
        <v>1223</v>
      </c>
      <c r="C548" t="str">
        <f>IFERROR(VLOOKUP(Table1[[#This Row],[Ticker]],[1]!Table1[[Symbol]:[Industry]],2,FALSE),"-")</f>
        <v>-</v>
      </c>
      <c r="D548" t="s">
        <v>376</v>
      </c>
      <c r="E548">
        <v>8878.12044126</v>
      </c>
      <c r="F548">
        <v>656.6</v>
      </c>
      <c r="G548">
        <v>7.5691443356063903</v>
      </c>
      <c r="H548">
        <v>-16.742039924360999</v>
      </c>
      <c r="I548">
        <v>-40.318374925694002</v>
      </c>
      <c r="J548">
        <v>-5.6174765636673403</v>
      </c>
      <c r="K548">
        <v>750.22069450924403</v>
      </c>
      <c r="L548">
        <v>774.28700981400004</v>
      </c>
      <c r="M548">
        <v>35.9257101824792</v>
      </c>
      <c r="N548">
        <v>0.881091173112724</v>
      </c>
      <c r="O548">
        <v>67.072799268961305</v>
      </c>
      <c r="P548">
        <v>47.749774977497701</v>
      </c>
      <c r="Q548">
        <v>0.15964227287673699</v>
      </c>
    </row>
    <row r="549" spans="1:17" x14ac:dyDescent="0.3">
      <c r="A549" t="s">
        <v>1224</v>
      </c>
      <c r="B549" t="s">
        <v>1225</v>
      </c>
      <c r="C549" t="str">
        <f>IFERROR(VLOOKUP(Table1[[#This Row],[Ticker]],[1]!Table1[[Symbol]:[Industry]],2,FALSE),"-")</f>
        <v>-</v>
      </c>
      <c r="D549" t="s">
        <v>154</v>
      </c>
      <c r="E549">
        <v>8828.3974999999991</v>
      </c>
      <c r="F549">
        <v>473.6</v>
      </c>
      <c r="G549">
        <v>37.316685427475001</v>
      </c>
      <c r="H549">
        <v>-6.4040326347118599</v>
      </c>
      <c r="I549">
        <v>3.90979484992096</v>
      </c>
      <c r="J549">
        <v>-0.14527073850741501</v>
      </c>
      <c r="K549">
        <v>439.70320139776999</v>
      </c>
      <c r="L549">
        <v>404.55432761688701</v>
      </c>
      <c r="M549">
        <v>68.990165651571502</v>
      </c>
      <c r="N549">
        <v>1.72737707197019</v>
      </c>
      <c r="O549">
        <v>15.6038851351351</v>
      </c>
      <c r="P549">
        <v>73.925817113477706</v>
      </c>
      <c r="Q549">
        <v>8.2574935138575001E-2</v>
      </c>
    </row>
    <row r="550" spans="1:17" x14ac:dyDescent="0.3">
      <c r="A550" t="s">
        <v>1226</v>
      </c>
      <c r="B550" t="s">
        <v>1227</v>
      </c>
      <c r="C550" t="str">
        <f>IFERROR(VLOOKUP(Table1[[#This Row],[Ticker]],[1]!Table1[[Symbol]:[Industry]],2,FALSE),"-")</f>
        <v>-</v>
      </c>
      <c r="D550" t="s">
        <v>471</v>
      </c>
      <c r="E550">
        <v>8812.6279301850009</v>
      </c>
      <c r="F550">
        <v>291.2</v>
      </c>
      <c r="G550">
        <v>-34.769509112922101</v>
      </c>
      <c r="H550">
        <v>7.8435159160729198</v>
      </c>
      <c r="I550">
        <v>-7.8387616377138496</v>
      </c>
      <c r="J550">
        <v>0.13706879822907</v>
      </c>
      <c r="K550">
        <v>268.16262044535398</v>
      </c>
      <c r="L550">
        <v>274.705407963499</v>
      </c>
      <c r="M550">
        <v>62.2299637298443</v>
      </c>
      <c r="N550">
        <v>0.44183286747622302</v>
      </c>
      <c r="O550">
        <v>16.3804945054945</v>
      </c>
      <c r="P550">
        <v>36.713615023474098</v>
      </c>
      <c r="Q550">
        <v>-7.0117074036366994E-2</v>
      </c>
    </row>
    <row r="551" spans="1:17" x14ac:dyDescent="0.3">
      <c r="A551" t="s">
        <v>1228</v>
      </c>
      <c r="B551" t="s">
        <v>1229</v>
      </c>
      <c r="C551" t="str">
        <f>IFERROR(VLOOKUP(Table1[[#This Row],[Ticker]],[1]!Table1[[Symbol]:[Industry]],2,FALSE),"-")</f>
        <v>-</v>
      </c>
      <c r="D551" t="s">
        <v>140</v>
      </c>
      <c r="E551">
        <v>8812.6229670399898</v>
      </c>
      <c r="F551">
        <v>582.35</v>
      </c>
      <c r="G551">
        <v>79.615034561604602</v>
      </c>
      <c r="H551">
        <v>28.773604558543699</v>
      </c>
      <c r="I551">
        <v>26.921974739745998</v>
      </c>
      <c r="J551">
        <v>5.0247559214108399</v>
      </c>
      <c r="K551">
        <v>498.26970848453999</v>
      </c>
      <c r="L551">
        <v>448.71138481073501</v>
      </c>
      <c r="M551">
        <v>77.391230666272804</v>
      </c>
      <c r="N551">
        <v>2.3454714812268098</v>
      </c>
      <c r="O551">
        <v>6.3621533442087896</v>
      </c>
      <c r="P551">
        <v>113.74564140209201</v>
      </c>
      <c r="Q551">
        <v>6.6634230870713004E-2</v>
      </c>
    </row>
    <row r="552" spans="1:17" x14ac:dyDescent="0.3">
      <c r="A552" t="s">
        <v>1230</v>
      </c>
      <c r="B552" t="s">
        <v>1231</v>
      </c>
      <c r="C552" t="str">
        <f>IFERROR(VLOOKUP(Table1[[#This Row],[Ticker]],[1]!Table1[[Symbol]:[Industry]],2,FALSE),"-")</f>
        <v>-</v>
      </c>
      <c r="D552" t="s">
        <v>303</v>
      </c>
      <c r="E552">
        <v>8779.3970817199897</v>
      </c>
      <c r="F552">
        <v>735.6</v>
      </c>
      <c r="G552">
        <v>51.8014600179525</v>
      </c>
      <c r="H552">
        <v>-2.42510422158426</v>
      </c>
      <c r="I552">
        <v>-10.5680272395771</v>
      </c>
      <c r="J552">
        <v>-5.8257589318531204</v>
      </c>
      <c r="K552">
        <v>727.23464189534502</v>
      </c>
      <c r="L552">
        <v>680.01803953922104</v>
      </c>
      <c r="M552">
        <v>50.723846199668003</v>
      </c>
      <c r="N552">
        <v>1.0818674036514599</v>
      </c>
      <c r="O552">
        <v>25.2990755845568</v>
      </c>
      <c r="P552">
        <v>82.576321667907607</v>
      </c>
      <c r="Q552">
        <v>9.4536418546550996E-2</v>
      </c>
    </row>
    <row r="553" spans="1:17" x14ac:dyDescent="0.3">
      <c r="A553" t="s">
        <v>1232</v>
      </c>
      <c r="B553" t="s">
        <v>1233</v>
      </c>
      <c r="C553" t="str">
        <f>IFERROR(VLOOKUP(Table1[[#This Row],[Ticker]],[1]!Table1[[Symbol]:[Industry]],2,FALSE),"-")</f>
        <v>-</v>
      </c>
      <c r="D553" t="s">
        <v>987</v>
      </c>
      <c r="E553">
        <v>8773.4305574399896</v>
      </c>
      <c r="F553">
        <v>395</v>
      </c>
      <c r="G553">
        <v>11.6045009962622</v>
      </c>
      <c r="H553">
        <v>11.8835719060896</v>
      </c>
      <c r="I553">
        <v>6.6947851488195598</v>
      </c>
      <c r="J553">
        <v>1.6524922487248701</v>
      </c>
      <c r="K553">
        <v>358.22099595850398</v>
      </c>
      <c r="L553">
        <v>340.54401393048403</v>
      </c>
      <c r="M553">
        <v>64.074251897228706</v>
      </c>
      <c r="N553">
        <v>2.67893444435115</v>
      </c>
      <c r="O553">
        <v>8.1012658227848</v>
      </c>
      <c r="P553">
        <v>47.6635514018691</v>
      </c>
      <c r="Q553">
        <v>5.9504566705341003E-2</v>
      </c>
    </row>
    <row r="554" spans="1:17" x14ac:dyDescent="0.3">
      <c r="A554" t="s">
        <v>1234</v>
      </c>
      <c r="B554" t="s">
        <v>1235</v>
      </c>
      <c r="C554" t="str">
        <f>IFERROR(VLOOKUP(Table1[[#This Row],[Ticker]],[1]!Table1[[Symbol]:[Industry]],2,FALSE),"-")</f>
        <v>-</v>
      </c>
      <c r="D554" t="s">
        <v>149</v>
      </c>
      <c r="E554">
        <v>8744.2669966499998</v>
      </c>
      <c r="F554">
        <v>1070.8499999999999</v>
      </c>
      <c r="G554">
        <v>11.5153324674332</v>
      </c>
      <c r="H554">
        <v>4.5453805462572996</v>
      </c>
      <c r="I554">
        <v>23.673923910278901</v>
      </c>
      <c r="J554">
        <v>-0.19483642622107</v>
      </c>
      <c r="K554">
        <v>981.15721553416904</v>
      </c>
      <c r="L554">
        <v>874.86795837223201</v>
      </c>
      <c r="M554">
        <v>60.566849268706399</v>
      </c>
      <c r="N554">
        <v>0.475271811933972</v>
      </c>
      <c r="O554">
        <v>8.5119297754120602</v>
      </c>
      <c r="P554">
        <v>54.512661424139601</v>
      </c>
      <c r="Q554">
        <v>-2.7290160056408001E-2</v>
      </c>
    </row>
    <row r="555" spans="1:17" hidden="1" x14ac:dyDescent="0.3">
      <c r="A555" t="s">
        <v>1236</v>
      </c>
      <c r="B555" t="s">
        <v>1237</v>
      </c>
      <c r="C555" t="str">
        <f>IFERROR(VLOOKUP(Table1[[#This Row],[Ticker]],[1]!Table1[[Symbol]:[Industry]],2,FALSE),"-")</f>
        <v>-</v>
      </c>
      <c r="D555" t="s">
        <v>129</v>
      </c>
      <c r="E555">
        <v>8741.6086373500002</v>
      </c>
      <c r="F555">
        <v>357.5</v>
      </c>
      <c r="G555">
        <v>497.29926382468699</v>
      </c>
      <c r="H555">
        <v>28.110341994024999</v>
      </c>
      <c r="I555">
        <v>99.344532264020799</v>
      </c>
      <c r="J555">
        <v>3.5294593059368702</v>
      </c>
      <c r="K555">
        <v>288.75029098634002</v>
      </c>
      <c r="L555">
        <v>203.48206928852801</v>
      </c>
      <c r="M555">
        <v>86.387366179104504</v>
      </c>
      <c r="N555">
        <v>1.05908363392228</v>
      </c>
      <c r="O555">
        <v>3.8881118881118799</v>
      </c>
      <c r="P555">
        <v>531.06796116504802</v>
      </c>
      <c r="Q555">
        <v>0.136483253960933</v>
      </c>
    </row>
    <row r="556" spans="1:17" x14ac:dyDescent="0.3">
      <c r="A556" t="s">
        <v>1238</v>
      </c>
      <c r="B556" t="s">
        <v>1239</v>
      </c>
      <c r="C556" t="str">
        <f>IFERROR(VLOOKUP(Table1[[#This Row],[Ticker]],[1]!Table1[[Symbol]:[Industry]],2,FALSE),"-")</f>
        <v>-</v>
      </c>
      <c r="D556" t="s">
        <v>21</v>
      </c>
      <c r="E556">
        <v>8741.1431801279996</v>
      </c>
      <c r="F556">
        <v>31.35</v>
      </c>
      <c r="G556">
        <v>67.626366628425799</v>
      </c>
      <c r="H556">
        <v>-4.4129607979398502</v>
      </c>
      <c r="I556">
        <v>31.5032526643521</v>
      </c>
      <c r="J556">
        <v>-4.98649367754299</v>
      </c>
      <c r="K556">
        <v>32.083185927766102</v>
      </c>
      <c r="L556">
        <v>28.437457750222499</v>
      </c>
      <c r="M556">
        <v>51.1363987284236</v>
      </c>
      <c r="N556">
        <v>0.81987220218496104</v>
      </c>
      <c r="O556">
        <v>35.566188197767097</v>
      </c>
      <c r="P556">
        <v>128.832116788321</v>
      </c>
      <c r="Q556">
        <v>1.5828666278850999E-2</v>
      </c>
    </row>
    <row r="557" spans="1:17" x14ac:dyDescent="0.3">
      <c r="A557" t="s">
        <v>1240</v>
      </c>
      <c r="B557" t="s">
        <v>1241</v>
      </c>
      <c r="C557" t="str">
        <f>IFERROR(VLOOKUP(Table1[[#This Row],[Ticker]],[1]!Table1[[Symbol]:[Industry]],2,FALSE),"-")</f>
        <v>-</v>
      </c>
      <c r="D557" t="s">
        <v>24</v>
      </c>
      <c r="E557">
        <v>8741.0081577319997</v>
      </c>
      <c r="F557">
        <v>43.89</v>
      </c>
      <c r="G557">
        <v>-11.2816380320763</v>
      </c>
      <c r="H557">
        <v>-18.631697777881499</v>
      </c>
      <c r="I557">
        <v>-34.456199840744198</v>
      </c>
      <c r="J557">
        <v>-11.864900409007999</v>
      </c>
      <c r="K557">
        <v>50.481360614836603</v>
      </c>
      <c r="L557">
        <v>50.319947525483897</v>
      </c>
      <c r="M557">
        <v>21.8060993705529</v>
      </c>
      <c r="N557">
        <v>2.2251921265732202</v>
      </c>
      <c r="O557">
        <v>43.540669856459303</v>
      </c>
      <c r="P557">
        <v>18.301886792452802</v>
      </c>
      <c r="Q557">
        <v>2.7514967705703001E-2</v>
      </c>
    </row>
    <row r="558" spans="1:17" x14ac:dyDescent="0.3">
      <c r="A558" t="s">
        <v>1242</v>
      </c>
      <c r="B558" t="s">
        <v>1243</v>
      </c>
      <c r="C558" t="str">
        <f>IFERROR(VLOOKUP(Table1[[#This Row],[Ticker]],[1]!Table1[[Symbol]:[Industry]],2,FALSE),"-")</f>
        <v>-</v>
      </c>
      <c r="D558" t="s">
        <v>132</v>
      </c>
      <c r="E558">
        <v>8724.7550295300007</v>
      </c>
      <c r="F558">
        <v>502</v>
      </c>
      <c r="G558">
        <v>-11.8991214117599</v>
      </c>
      <c r="H558">
        <v>-1.2318808543553901</v>
      </c>
      <c r="I558">
        <v>-35.764455264702299</v>
      </c>
      <c r="J558">
        <v>2.1276714523312799</v>
      </c>
      <c r="K558">
        <v>473.75733346310898</v>
      </c>
      <c r="L558">
        <v>493.81221299746898</v>
      </c>
      <c r="M558">
        <v>62.7906782894717</v>
      </c>
      <c r="N558">
        <v>1.69289337646094</v>
      </c>
      <c r="O558">
        <v>40.478087649402397</v>
      </c>
      <c r="P558">
        <v>30.018130018130002</v>
      </c>
    </row>
    <row r="559" spans="1:17" x14ac:dyDescent="0.3">
      <c r="A559" t="s">
        <v>1244</v>
      </c>
      <c r="B559" t="s">
        <v>1245</v>
      </c>
      <c r="C559" t="str">
        <f>IFERROR(VLOOKUP(Table1[[#This Row],[Ticker]],[1]!Table1[[Symbol]:[Industry]],2,FALSE),"-")</f>
        <v>-</v>
      </c>
      <c r="D559" t="s">
        <v>62</v>
      </c>
      <c r="E559">
        <v>8704.5128158000007</v>
      </c>
      <c r="F559">
        <v>954.4</v>
      </c>
      <c r="G559">
        <v>100.24289888558999</v>
      </c>
      <c r="H559">
        <v>6.42737391495272</v>
      </c>
      <c r="I559">
        <v>35.2951348985005</v>
      </c>
      <c r="J559">
        <v>-5.8436894888672297</v>
      </c>
      <c r="K559">
        <v>882.30048930109695</v>
      </c>
      <c r="L559">
        <v>720.86783210686099</v>
      </c>
      <c r="M559">
        <v>60.351081781946696</v>
      </c>
      <c r="N559">
        <v>1.04464680063116</v>
      </c>
      <c r="O559">
        <v>4.1334870075440104</v>
      </c>
      <c r="P559">
        <v>131.59427323465101</v>
      </c>
      <c r="Q559">
        <v>-6.6639182063260001E-3</v>
      </c>
    </row>
    <row r="560" spans="1:17" x14ac:dyDescent="0.3">
      <c r="A560" t="s">
        <v>1246</v>
      </c>
      <c r="B560" t="s">
        <v>1247</v>
      </c>
      <c r="C560" t="str">
        <f>IFERROR(VLOOKUP(Table1[[#This Row],[Ticker]],[1]!Table1[[Symbol]:[Industry]],2,FALSE),"-")</f>
        <v>-</v>
      </c>
      <c r="D560" t="s">
        <v>355</v>
      </c>
      <c r="E560">
        <v>8668.3896078599992</v>
      </c>
      <c r="F560">
        <v>239.59</v>
      </c>
      <c r="G560">
        <v>170.48221342020699</v>
      </c>
      <c r="H560">
        <v>-1.58549901516464</v>
      </c>
      <c r="I560">
        <v>6.5291185873291404</v>
      </c>
      <c r="J560">
        <v>-8.2044664999403203</v>
      </c>
      <c r="K560">
        <v>219.300176356745</v>
      </c>
      <c r="L560">
        <v>192.19727261502399</v>
      </c>
      <c r="M560">
        <v>43.969249085740401</v>
      </c>
      <c r="N560">
        <v>1.2642790553204899</v>
      </c>
      <c r="O560">
        <v>4.3449225760674404</v>
      </c>
      <c r="P560">
        <v>201.75062972292099</v>
      </c>
    </row>
    <row r="561" spans="1:17" hidden="1" x14ac:dyDescent="0.3">
      <c r="A561" t="s">
        <v>1248</v>
      </c>
      <c r="B561" t="s">
        <v>1249</v>
      </c>
      <c r="C561" t="str">
        <f>IFERROR(VLOOKUP(Table1[[#This Row],[Ticker]],[1]!Table1[[Symbol]:[Industry]],2,FALSE),"-")</f>
        <v>-</v>
      </c>
      <c r="D561" t="s">
        <v>703</v>
      </c>
      <c r="E561">
        <v>8642.3479203879997</v>
      </c>
      <c r="F561">
        <v>541.98</v>
      </c>
      <c r="G561">
        <v>-5.6331686077448602</v>
      </c>
      <c r="H561">
        <v>2.8382508667506099</v>
      </c>
      <c r="I561">
        <v>0.19716981612804299</v>
      </c>
      <c r="J561">
        <v>1.74563448660967</v>
      </c>
      <c r="K561">
        <v>505.05140185966098</v>
      </c>
      <c r="L561">
        <v>479.572356796534</v>
      </c>
      <c r="M561">
        <v>73.886051750125603</v>
      </c>
      <c r="N561">
        <v>1.77164846448845</v>
      </c>
      <c r="O561">
        <v>0.206649691870541</v>
      </c>
      <c r="P561">
        <v>26.297392398573798</v>
      </c>
      <c r="Q561">
        <v>-1.0545973830429E-2</v>
      </c>
    </row>
    <row r="562" spans="1:17" hidden="1" x14ac:dyDescent="0.3">
      <c r="A562" t="s">
        <v>1250</v>
      </c>
      <c r="B562" t="s">
        <v>1251</v>
      </c>
      <c r="C562" t="str">
        <f>IFERROR(VLOOKUP(Table1[[#This Row],[Ticker]],[1]!Table1[[Symbol]:[Industry]],2,FALSE),"-")</f>
        <v>-</v>
      </c>
      <c r="D562" t="s">
        <v>196</v>
      </c>
      <c r="E562">
        <v>8612.6215884800004</v>
      </c>
      <c r="F562">
        <v>1933.75</v>
      </c>
      <c r="G562">
        <v>66.655764151337095</v>
      </c>
      <c r="H562">
        <v>-3.7534778298832698</v>
      </c>
      <c r="I562">
        <v>32.848486532083498</v>
      </c>
      <c r="J562">
        <v>-2.4651785340614798</v>
      </c>
      <c r="K562">
        <v>1934.8367502994399</v>
      </c>
      <c r="L562">
        <v>1603.96802719529</v>
      </c>
      <c r="M562">
        <v>51.7643121028728</v>
      </c>
      <c r="N562">
        <v>0.54442158503053195</v>
      </c>
      <c r="O562">
        <v>14.0788623141564</v>
      </c>
      <c r="P562">
        <v>104.602565798174</v>
      </c>
      <c r="Q562">
        <v>0.128341935178094</v>
      </c>
    </row>
    <row r="563" spans="1:17" hidden="1" x14ac:dyDescent="0.3">
      <c r="A563" t="s">
        <v>1252</v>
      </c>
      <c r="B563" t="s">
        <v>1253</v>
      </c>
      <c r="C563" t="str">
        <f>IFERROR(VLOOKUP(Table1[[#This Row],[Ticker]],[1]!Table1[[Symbol]:[Industry]],2,FALSE),"-")</f>
        <v>-</v>
      </c>
      <c r="E563">
        <v>8593.3804445999995</v>
      </c>
      <c r="F563">
        <v>457.85</v>
      </c>
      <c r="G563">
        <v>-45.434991857641002</v>
      </c>
      <c r="H563">
        <v>-1.75037680604228</v>
      </c>
      <c r="I563">
        <v>-26.7379383938739</v>
      </c>
      <c r="J563">
        <v>-0.20022093400627899</v>
      </c>
      <c r="K563">
        <v>447.20138974896201</v>
      </c>
      <c r="L563">
        <v>470.43084159191397</v>
      </c>
      <c r="M563">
        <v>57.840999041335799</v>
      </c>
      <c r="N563">
        <v>2.0908348208611902</v>
      </c>
      <c r="O563">
        <v>28.644752648247199</v>
      </c>
      <c r="P563">
        <v>15.283897771622801</v>
      </c>
      <c r="Q563">
        <v>-2.2405617667228001E-2</v>
      </c>
    </row>
    <row r="564" spans="1:17" x14ac:dyDescent="0.3">
      <c r="A564" t="s">
        <v>1254</v>
      </c>
      <c r="B564" t="s">
        <v>1255</v>
      </c>
      <c r="C564" t="str">
        <f>IFERROR(VLOOKUP(Table1[[#This Row],[Ticker]],[1]!Table1[[Symbol]:[Industry]],2,FALSE),"-")</f>
        <v>-</v>
      </c>
      <c r="D564" t="s">
        <v>1256</v>
      </c>
      <c r="E564">
        <v>8575.4638177600009</v>
      </c>
      <c r="F564">
        <v>315.2</v>
      </c>
      <c r="G564">
        <v>60.366089600343798</v>
      </c>
      <c r="H564">
        <v>-2.1833457358466499</v>
      </c>
      <c r="I564">
        <v>-8.2979788707186302</v>
      </c>
      <c r="J564">
        <v>1.0830648992170699</v>
      </c>
      <c r="K564">
        <v>306.37532579701099</v>
      </c>
      <c r="L564">
        <v>285.82763439805802</v>
      </c>
      <c r="M564">
        <v>59.781889345304002</v>
      </c>
      <c r="N564">
        <v>1.47138945444936</v>
      </c>
      <c r="O564">
        <v>15.783629441624299</v>
      </c>
      <c r="P564">
        <v>105.94576935641901</v>
      </c>
      <c r="Q564">
        <v>7.2890969712313E-2</v>
      </c>
    </row>
    <row r="565" spans="1:17" x14ac:dyDescent="0.3">
      <c r="A565" t="s">
        <v>1257</v>
      </c>
      <c r="B565" t="s">
        <v>1258</v>
      </c>
      <c r="C565" t="str">
        <f>IFERROR(VLOOKUP(Table1[[#This Row],[Ticker]],[1]!Table1[[Symbol]:[Industry]],2,FALSE),"-")</f>
        <v>-</v>
      </c>
      <c r="D565" t="s">
        <v>46</v>
      </c>
      <c r="E565">
        <v>8551.3267868099992</v>
      </c>
      <c r="F565">
        <v>50.6</v>
      </c>
      <c r="G565">
        <v>120.346996648445</v>
      </c>
      <c r="H565">
        <v>27.240019786794601</v>
      </c>
      <c r="I565">
        <v>72.979851385191907</v>
      </c>
      <c r="J565">
        <v>2.6527726778076799</v>
      </c>
      <c r="K565">
        <v>41.380933817648703</v>
      </c>
      <c r="L565">
        <v>34.095723662358402</v>
      </c>
      <c r="M565">
        <v>75.668277289819002</v>
      </c>
      <c r="N565">
        <v>2.2292805678635799</v>
      </c>
      <c r="O565">
        <v>5.5335968379446498</v>
      </c>
      <c r="P565">
        <v>184.151715498914</v>
      </c>
      <c r="Q565">
        <v>0.108164303668964</v>
      </c>
    </row>
    <row r="566" spans="1:17" x14ac:dyDescent="0.3">
      <c r="A566" t="s">
        <v>1259</v>
      </c>
      <c r="B566" t="s">
        <v>1260</v>
      </c>
      <c r="C566" t="str">
        <f>IFERROR(VLOOKUP(Table1[[#This Row],[Ticker]],[1]!Table1[[Symbol]:[Industry]],2,FALSE),"-")</f>
        <v>-</v>
      </c>
      <c r="D566" t="s">
        <v>132</v>
      </c>
      <c r="E566">
        <v>8541.1711450399998</v>
      </c>
      <c r="F566">
        <v>3370.15</v>
      </c>
      <c r="G566">
        <v>88.189209694454703</v>
      </c>
      <c r="H566">
        <v>20.825629056300102</v>
      </c>
      <c r="I566">
        <v>26.165647728002099</v>
      </c>
      <c r="J566">
        <v>6.5093815002223696</v>
      </c>
      <c r="K566">
        <v>2568.9552676906401</v>
      </c>
      <c r="L566">
        <v>2100.79597549853</v>
      </c>
      <c r="M566">
        <v>77.760439166798307</v>
      </c>
      <c r="N566">
        <v>1.1479770752866301</v>
      </c>
      <c r="O566">
        <v>1.18243995074402</v>
      </c>
      <c r="P566">
        <v>132.23994762774299</v>
      </c>
      <c r="Q566">
        <v>0.211332234241488</v>
      </c>
    </row>
    <row r="567" spans="1:17" x14ac:dyDescent="0.3">
      <c r="A567" t="s">
        <v>1261</v>
      </c>
      <c r="B567" t="s">
        <v>1262</v>
      </c>
      <c r="C567" t="str">
        <f>IFERROR(VLOOKUP(Table1[[#This Row],[Ticker]],[1]!Table1[[Symbol]:[Industry]],2,FALSE),"-")</f>
        <v>-</v>
      </c>
      <c r="D567" t="s">
        <v>46</v>
      </c>
      <c r="E567">
        <v>8515.5105388800002</v>
      </c>
      <c r="F567">
        <v>517.85</v>
      </c>
      <c r="G567">
        <v>189.027092570864</v>
      </c>
      <c r="H567">
        <v>21.585923754874401</v>
      </c>
      <c r="I567">
        <v>73.328321470545802</v>
      </c>
      <c r="J567">
        <v>-1.3790675065720599</v>
      </c>
      <c r="K567">
        <v>414.69885062855099</v>
      </c>
      <c r="L567">
        <v>322.35194660390601</v>
      </c>
      <c r="M567">
        <v>72.422512022810807</v>
      </c>
      <c r="N567">
        <v>1.46361241238336</v>
      </c>
      <c r="O567">
        <v>2.3172733417012599</v>
      </c>
      <c r="P567">
        <v>223.65625</v>
      </c>
      <c r="Q567">
        <v>0.20498396454776599</v>
      </c>
    </row>
    <row r="568" spans="1:17" x14ac:dyDescent="0.3">
      <c r="A568" t="s">
        <v>1263</v>
      </c>
      <c r="B568" t="s">
        <v>1264</v>
      </c>
      <c r="C568" t="str">
        <f>IFERROR(VLOOKUP(Table1[[#This Row],[Ticker]],[1]!Table1[[Symbol]:[Industry]],2,FALSE),"-")</f>
        <v>-</v>
      </c>
      <c r="D568" t="s">
        <v>373</v>
      </c>
      <c r="E568">
        <v>8506.5358376250006</v>
      </c>
      <c r="F568">
        <v>701.3</v>
      </c>
      <c r="G568">
        <v>-4.3518662430285504</v>
      </c>
      <c r="H568">
        <v>16.326814008887101</v>
      </c>
      <c r="I568">
        <v>-7.2631841501240002</v>
      </c>
      <c r="J568">
        <v>5.4600623148845697</v>
      </c>
      <c r="K568">
        <v>591.31580121414197</v>
      </c>
      <c r="L568">
        <v>587.29624187094203</v>
      </c>
      <c r="M568">
        <v>64.2539428876036</v>
      </c>
      <c r="N568">
        <v>3.0977086340966098</v>
      </c>
      <c r="O568">
        <v>6.9442463995437098</v>
      </c>
      <c r="P568">
        <v>55.844444444444399</v>
      </c>
      <c r="Q568">
        <v>4.8213418176408E-2</v>
      </c>
    </row>
    <row r="569" spans="1:17" x14ac:dyDescent="0.3">
      <c r="A569" t="s">
        <v>1265</v>
      </c>
      <c r="B569" t="s">
        <v>1266</v>
      </c>
      <c r="C569" t="str">
        <f>IFERROR(VLOOKUP(Table1[[#This Row],[Ticker]],[1]!Table1[[Symbol]:[Industry]],2,FALSE),"-")</f>
        <v>-</v>
      </c>
      <c r="D569" t="s">
        <v>284</v>
      </c>
      <c r="E569">
        <v>8506.3700580149998</v>
      </c>
      <c r="F569">
        <v>691.65</v>
      </c>
      <c r="G569">
        <v>1.9674303038776599</v>
      </c>
      <c r="H569">
        <v>6.8655635744992196</v>
      </c>
      <c r="I569">
        <v>-3.88891626995804</v>
      </c>
      <c r="J569">
        <v>3.0893367222654802</v>
      </c>
      <c r="K569">
        <v>647.06930197260499</v>
      </c>
      <c r="L569">
        <v>629.97543150633396</v>
      </c>
      <c r="M569">
        <v>70.044599420299207</v>
      </c>
      <c r="N569">
        <v>1.6988177024689699</v>
      </c>
      <c r="O569">
        <v>21.116171474011399</v>
      </c>
      <c r="P569">
        <v>39.967621167661598</v>
      </c>
    </row>
    <row r="570" spans="1:17" x14ac:dyDescent="0.3">
      <c r="A570" t="s">
        <v>1267</v>
      </c>
      <c r="B570" t="s">
        <v>1268</v>
      </c>
      <c r="C570" t="str">
        <f>IFERROR(VLOOKUP(Table1[[#This Row],[Ticker]],[1]!Table1[[Symbol]:[Industry]],2,FALSE),"-")</f>
        <v>-</v>
      </c>
      <c r="D570" t="s">
        <v>216</v>
      </c>
      <c r="E570">
        <v>8481.7483985599993</v>
      </c>
      <c r="F570">
        <v>2206.1</v>
      </c>
      <c r="G570">
        <v>8.3229404902238304</v>
      </c>
      <c r="H570">
        <v>-7.88877407451512</v>
      </c>
      <c r="I570">
        <v>11.3624462036266</v>
      </c>
      <c r="J570">
        <v>-1.1921555493856899</v>
      </c>
      <c r="K570">
        <v>2229.69972428958</v>
      </c>
      <c r="L570">
        <v>1941.7397514035899</v>
      </c>
      <c r="M570">
        <v>42.1952518703159</v>
      </c>
      <c r="N570">
        <v>0.37093375327350198</v>
      </c>
      <c r="O570">
        <v>24.337065409546199</v>
      </c>
      <c r="P570">
        <v>50.906354743826498</v>
      </c>
      <c r="Q570">
        <v>-1.9749191843585999E-2</v>
      </c>
    </row>
    <row r="571" spans="1:17" x14ac:dyDescent="0.3">
      <c r="A571" t="s">
        <v>1269</v>
      </c>
      <c r="B571" t="s">
        <v>1270</v>
      </c>
      <c r="C571" t="str">
        <f>IFERROR(VLOOKUP(Table1[[#This Row],[Ticker]],[1]!Table1[[Symbol]:[Industry]],2,FALSE),"-")</f>
        <v>-</v>
      </c>
      <c r="D571" t="s">
        <v>533</v>
      </c>
      <c r="E571">
        <v>8470.5308058800001</v>
      </c>
      <c r="F571">
        <v>769.65</v>
      </c>
      <c r="G571">
        <v>-52.879368363131398</v>
      </c>
      <c r="H571">
        <v>-3.54830857505931</v>
      </c>
      <c r="I571">
        <v>-34.043372900392299</v>
      </c>
      <c r="J571">
        <v>-4.4499406800240902</v>
      </c>
      <c r="K571">
        <v>801.83955914930698</v>
      </c>
      <c r="L571">
        <v>877.338475568842</v>
      </c>
      <c r="M571">
        <v>40.350579489894002</v>
      </c>
      <c r="N571">
        <v>0.93273773919916603</v>
      </c>
      <c r="O571">
        <v>43.740661339569897</v>
      </c>
      <c r="P571">
        <v>6.8364797334813998</v>
      </c>
      <c r="Q571">
        <v>-3.6543581088749E-2</v>
      </c>
    </row>
    <row r="572" spans="1:17" x14ac:dyDescent="0.3">
      <c r="A572" t="s">
        <v>1271</v>
      </c>
      <c r="B572" t="s">
        <v>1272</v>
      </c>
      <c r="C572" t="str">
        <f>IFERROR(VLOOKUP(Table1[[#This Row],[Ticker]],[1]!Table1[[Symbol]:[Industry]],2,FALSE),"-")</f>
        <v>-</v>
      </c>
      <c r="D572" t="s">
        <v>1116</v>
      </c>
      <c r="E572">
        <v>8465.6257246339992</v>
      </c>
      <c r="F572">
        <v>81.09</v>
      </c>
      <c r="G572">
        <v>0.40352922753117298</v>
      </c>
      <c r="H572">
        <v>-7.1329970660975404</v>
      </c>
      <c r="I572">
        <v>-20.0551697490984</v>
      </c>
      <c r="J572">
        <v>-5.4670009886633002</v>
      </c>
      <c r="K572">
        <v>83.906670451233396</v>
      </c>
      <c r="L572">
        <v>85.383215672107397</v>
      </c>
      <c r="M572">
        <v>40.065134680357303</v>
      </c>
      <c r="N572">
        <v>1.5355515709429499</v>
      </c>
      <c r="O572">
        <v>67.344925391540201</v>
      </c>
      <c r="P572">
        <v>41.889763779527499</v>
      </c>
      <c r="Q572">
        <v>4.2683603626537003E-2</v>
      </c>
    </row>
    <row r="573" spans="1:17" hidden="1" x14ac:dyDescent="0.3">
      <c r="A573" t="s">
        <v>1273</v>
      </c>
      <c r="B573" t="s">
        <v>1274</v>
      </c>
      <c r="C573" t="str">
        <f>IFERROR(VLOOKUP(Table1[[#This Row],[Ticker]],[1]!Table1[[Symbol]:[Industry]],2,FALSE),"-")</f>
        <v>-</v>
      </c>
      <c r="D573" t="s">
        <v>140</v>
      </c>
      <c r="E573">
        <v>8465.3558307999992</v>
      </c>
      <c r="F573">
        <v>676.9</v>
      </c>
      <c r="G573">
        <v>-5.0183619116060498</v>
      </c>
      <c r="H573">
        <v>-9.9935628478724592</v>
      </c>
      <c r="I573">
        <v>-0.85215245596045297</v>
      </c>
      <c r="J573">
        <v>-6.2094750035889197</v>
      </c>
      <c r="K573">
        <v>685.23190164089101</v>
      </c>
      <c r="L573">
        <v>639.211805288802</v>
      </c>
      <c r="M573">
        <v>34.646158643821501</v>
      </c>
      <c r="N573">
        <v>0.47029185580649502</v>
      </c>
      <c r="O573">
        <v>10.7992317919929</v>
      </c>
      <c r="P573">
        <v>30.675675675675599</v>
      </c>
    </row>
    <row r="574" spans="1:17" x14ac:dyDescent="0.3">
      <c r="A574" t="s">
        <v>1275</v>
      </c>
      <c r="B574" t="s">
        <v>1276</v>
      </c>
      <c r="C574" t="str">
        <f>IFERROR(VLOOKUP(Table1[[#This Row],[Ticker]],[1]!Table1[[Symbol]:[Industry]],2,FALSE),"-")</f>
        <v>-</v>
      </c>
      <c r="D574" t="s">
        <v>92</v>
      </c>
      <c r="E574">
        <v>8453.2926261699995</v>
      </c>
      <c r="F574">
        <v>285.89999999999998</v>
      </c>
      <c r="G574">
        <v>-75.486326532357396</v>
      </c>
      <c r="H574">
        <v>-9.8091760352436097</v>
      </c>
      <c r="I574">
        <v>-32.124672802113402</v>
      </c>
      <c r="J574">
        <v>-2.4002205313795701</v>
      </c>
      <c r="K574">
        <v>295.09647624209498</v>
      </c>
      <c r="L574">
        <v>364.46886118977801</v>
      </c>
      <c r="M574">
        <v>46.393342348670402</v>
      </c>
      <c r="N574">
        <v>0.60978143417316</v>
      </c>
      <c r="O574">
        <v>99.300454704442103</v>
      </c>
      <c r="P574">
        <v>9.5402298850574692</v>
      </c>
      <c r="Q574">
        <v>-9.6829879213652006E-2</v>
      </c>
    </row>
    <row r="575" spans="1:17" x14ac:dyDescent="0.3">
      <c r="A575" t="s">
        <v>1277</v>
      </c>
      <c r="B575" t="s">
        <v>1278</v>
      </c>
      <c r="C575" t="str">
        <f>IFERROR(VLOOKUP(Table1[[#This Row],[Ticker]],[1]!Table1[[Symbol]:[Industry]],2,FALSE),"-")</f>
        <v>-</v>
      </c>
      <c r="D575" t="s">
        <v>83</v>
      </c>
      <c r="E575">
        <v>8416.2488231909992</v>
      </c>
      <c r="F575">
        <v>210.44</v>
      </c>
      <c r="G575">
        <v>17.731191951847201</v>
      </c>
      <c r="H575">
        <v>-8.6060811246806193</v>
      </c>
      <c r="I575">
        <v>10.179806032020601</v>
      </c>
      <c r="J575">
        <v>-7.2827989217326001</v>
      </c>
      <c r="K575">
        <v>217.82109716252199</v>
      </c>
      <c r="L575">
        <v>194.426745820398</v>
      </c>
      <c r="M575">
        <v>29.7813122929016</v>
      </c>
      <c r="N575">
        <v>0.80621996536365503</v>
      </c>
      <c r="O575">
        <v>21.649876449344202</v>
      </c>
      <c r="P575">
        <v>50.260621206711797</v>
      </c>
      <c r="Q575">
        <v>6.0264769736566998E-2</v>
      </c>
    </row>
    <row r="576" spans="1:17" x14ac:dyDescent="0.3">
      <c r="A576" t="s">
        <v>1279</v>
      </c>
      <c r="B576" t="s">
        <v>1280</v>
      </c>
      <c r="C576" t="str">
        <f>IFERROR(VLOOKUP(Table1[[#This Row],[Ticker]],[1]!Table1[[Symbol]:[Industry]],2,FALSE),"-")</f>
        <v>-</v>
      </c>
      <c r="D576" t="s">
        <v>86</v>
      </c>
      <c r="E576">
        <v>8380.7013940800007</v>
      </c>
      <c r="F576">
        <v>748.45</v>
      </c>
      <c r="G576">
        <v>-33.1696341860481</v>
      </c>
      <c r="H576">
        <v>-4.5258611292030597</v>
      </c>
      <c r="I576">
        <v>-4.0628219038808604</v>
      </c>
      <c r="J576">
        <v>3.0040640647686701</v>
      </c>
      <c r="K576">
        <v>740.38574710773105</v>
      </c>
      <c r="L576">
        <v>724.184257654416</v>
      </c>
      <c r="M576">
        <v>66.283239327531206</v>
      </c>
      <c r="N576">
        <v>1.1353848758032801</v>
      </c>
      <c r="O576">
        <v>18.712004809940499</v>
      </c>
      <c r="P576">
        <v>21.5016233766233</v>
      </c>
      <c r="Q576">
        <v>0.132935848255685</v>
      </c>
    </row>
    <row r="577" spans="1:17" x14ac:dyDescent="0.3">
      <c r="A577" t="s">
        <v>1281</v>
      </c>
      <c r="B577" t="s">
        <v>1282</v>
      </c>
      <c r="C577" t="str">
        <f>IFERROR(VLOOKUP(Table1[[#This Row],[Ticker]],[1]!Table1[[Symbol]:[Industry]],2,FALSE),"-")</f>
        <v>-</v>
      </c>
      <c r="D577" t="s">
        <v>418</v>
      </c>
      <c r="E577">
        <v>8379.1062450000009</v>
      </c>
      <c r="F577">
        <v>600.5</v>
      </c>
      <c r="G577">
        <v>26.4119290370576</v>
      </c>
      <c r="H577">
        <v>13.138076895661801</v>
      </c>
      <c r="I577">
        <v>38.653676272634499</v>
      </c>
      <c r="J577">
        <v>-6.0700433369139999</v>
      </c>
      <c r="K577">
        <v>559.59301482994601</v>
      </c>
      <c r="L577">
        <v>496.12481899532497</v>
      </c>
      <c r="M577">
        <v>57.441303648015399</v>
      </c>
      <c r="N577">
        <v>1.61121832673853</v>
      </c>
      <c r="O577">
        <v>11.9067443796835</v>
      </c>
      <c r="P577">
        <v>55.791931508626199</v>
      </c>
      <c r="Q577">
        <v>-2.3456794230000001E-2</v>
      </c>
    </row>
    <row r="578" spans="1:17" hidden="1" x14ac:dyDescent="0.3">
      <c r="A578" t="s">
        <v>1283</v>
      </c>
      <c r="B578" t="s">
        <v>1284</v>
      </c>
      <c r="C578" t="str">
        <f>IFERROR(VLOOKUP(Table1[[#This Row],[Ticker]],[1]!Table1[[Symbol]:[Industry]],2,FALSE),"-")</f>
        <v>-</v>
      </c>
      <c r="D578" t="s">
        <v>703</v>
      </c>
      <c r="E578">
        <v>8375.5088797930002</v>
      </c>
      <c r="F578">
        <v>250.72</v>
      </c>
      <c r="G578">
        <v>1.52971586324228</v>
      </c>
      <c r="H578">
        <v>-1.2188369756823401</v>
      </c>
      <c r="I578">
        <v>0.837549034032537</v>
      </c>
      <c r="J578">
        <v>-1.4034848539123801</v>
      </c>
      <c r="K578">
        <v>240.02572537787299</v>
      </c>
      <c r="L578">
        <v>225.39533854493399</v>
      </c>
      <c r="M578">
        <v>59.785019392106697</v>
      </c>
      <c r="N578">
        <v>0.59197396501771804</v>
      </c>
      <c r="O578">
        <v>0.96920867900447405</v>
      </c>
      <c r="P578">
        <v>29.557668458040499</v>
      </c>
      <c r="Q578">
        <v>1.1816369177710001E-3</v>
      </c>
    </row>
    <row r="579" spans="1:17" hidden="1" x14ac:dyDescent="0.3">
      <c r="A579" t="s">
        <v>1285</v>
      </c>
      <c r="B579" t="s">
        <v>1286</v>
      </c>
      <c r="C579" t="str">
        <f>IFERROR(VLOOKUP(Table1[[#This Row],[Ticker]],[1]!Table1[[Symbol]:[Industry]],2,FALSE),"-")</f>
        <v>-</v>
      </c>
      <c r="D579" t="s">
        <v>1287</v>
      </c>
      <c r="E579">
        <v>8369.7008711939998</v>
      </c>
      <c r="F579">
        <v>1230.3900000000001</v>
      </c>
      <c r="K579">
        <v>1221.0284065276701</v>
      </c>
      <c r="L579">
        <v>1201.49851616978</v>
      </c>
      <c r="M579">
        <v>68.273684852772604</v>
      </c>
      <c r="N579">
        <v>1</v>
      </c>
      <c r="Q579">
        <v>-6.1080809493942997E-2</v>
      </c>
    </row>
    <row r="580" spans="1:17" x14ac:dyDescent="0.3">
      <c r="A580" t="s">
        <v>1288</v>
      </c>
      <c r="B580" t="s">
        <v>1289</v>
      </c>
      <c r="C580" t="str">
        <f>IFERROR(VLOOKUP(Table1[[#This Row],[Ticker]],[1]!Table1[[Symbol]:[Industry]],2,FALSE),"-")</f>
        <v>-</v>
      </c>
      <c r="D580" t="s">
        <v>533</v>
      </c>
      <c r="E580">
        <v>8368.8869852600001</v>
      </c>
      <c r="F580">
        <v>534.95000000000005</v>
      </c>
      <c r="G580">
        <v>3.3265734907242703E-2</v>
      </c>
      <c r="H580">
        <v>-0.80645529133564198</v>
      </c>
      <c r="I580">
        <v>-4.9377352987909902</v>
      </c>
      <c r="J580">
        <v>1.1050717310804301</v>
      </c>
      <c r="K580">
        <v>514.64704125263404</v>
      </c>
      <c r="L580">
        <v>486.45070610927303</v>
      </c>
      <c r="M580">
        <v>54.428784156885598</v>
      </c>
      <c r="N580">
        <v>0.54812298685628402</v>
      </c>
      <c r="O580">
        <v>8.73913449855125</v>
      </c>
      <c r="P580">
        <v>34.072681704260603</v>
      </c>
      <c r="Q580">
        <v>-3.2110160628959002E-2</v>
      </c>
    </row>
    <row r="581" spans="1:17" hidden="1" x14ac:dyDescent="0.3">
      <c r="A581" t="s">
        <v>1290</v>
      </c>
      <c r="B581" t="s">
        <v>1291</v>
      </c>
      <c r="C581" t="str">
        <f>IFERROR(VLOOKUP(Table1[[#This Row],[Ticker]],[1]!Table1[[Symbol]:[Industry]],2,FALSE),"-")</f>
        <v>-</v>
      </c>
      <c r="D581" t="s">
        <v>62</v>
      </c>
      <c r="E581">
        <v>8340.1104951699999</v>
      </c>
      <c r="F581">
        <v>5006.3500000000004</v>
      </c>
      <c r="G581">
        <v>-30.801451352751901</v>
      </c>
      <c r="H581">
        <v>0.63616857197911603</v>
      </c>
      <c r="I581">
        <v>-10.2146245453083</v>
      </c>
      <c r="J581">
        <v>-1.6522821724599099</v>
      </c>
      <c r="K581">
        <v>4897.5581112421596</v>
      </c>
      <c r="L581">
        <v>4942.3455936545097</v>
      </c>
      <c r="M581">
        <v>60.635266228125502</v>
      </c>
      <c r="N581">
        <v>1.00130019783525</v>
      </c>
      <c r="O581">
        <v>12.713853406174101</v>
      </c>
      <c r="P581">
        <v>7.9757578371849798</v>
      </c>
      <c r="Q581">
        <v>-9.0199276252056995E-2</v>
      </c>
    </row>
    <row r="582" spans="1:17" x14ac:dyDescent="0.3">
      <c r="A582" t="s">
        <v>1292</v>
      </c>
      <c r="B582" t="s">
        <v>1293</v>
      </c>
      <c r="C582" t="str">
        <f>IFERROR(VLOOKUP(Table1[[#This Row],[Ticker]],[1]!Table1[[Symbol]:[Industry]],2,FALSE),"-")</f>
        <v>-</v>
      </c>
      <c r="D582" t="s">
        <v>46</v>
      </c>
      <c r="E582">
        <v>8339.9512200000008</v>
      </c>
      <c r="F582">
        <v>1239.6500000000001</v>
      </c>
      <c r="G582">
        <v>76.407274032969397</v>
      </c>
      <c r="H582">
        <v>-7.8286122067186499</v>
      </c>
      <c r="I582">
        <v>44.120657567202002</v>
      </c>
      <c r="J582">
        <v>1.9609157524771099</v>
      </c>
      <c r="K582">
        <v>1168.6297781651699</v>
      </c>
      <c r="L582">
        <v>973.63262823215405</v>
      </c>
      <c r="M582">
        <v>63.407119157933302</v>
      </c>
      <c r="N582">
        <v>1.39682614123338</v>
      </c>
      <c r="O582">
        <v>12.0477554148348</v>
      </c>
      <c r="P582">
        <v>107.143453922633</v>
      </c>
      <c r="Q582">
        <v>0.121534239554038</v>
      </c>
    </row>
    <row r="583" spans="1:17" x14ac:dyDescent="0.3">
      <c r="A583" t="s">
        <v>1294</v>
      </c>
      <c r="B583" t="s">
        <v>1295</v>
      </c>
      <c r="C583" t="str">
        <f>IFERROR(VLOOKUP(Table1[[#This Row],[Ticker]],[1]!Table1[[Symbol]:[Industry]],2,FALSE),"-")</f>
        <v>-</v>
      </c>
      <c r="D583" t="s">
        <v>83</v>
      </c>
      <c r="E583">
        <v>8292.7996555000009</v>
      </c>
      <c r="F583">
        <v>168.78</v>
      </c>
      <c r="G583">
        <v>7.10757053395273</v>
      </c>
      <c r="H583">
        <v>6.0453740714270703</v>
      </c>
      <c r="I583">
        <v>-18.585084966126701</v>
      </c>
      <c r="J583">
        <v>-1.52452846298856</v>
      </c>
      <c r="K583">
        <v>161.50087406044901</v>
      </c>
      <c r="L583">
        <v>158.34947409324101</v>
      </c>
      <c r="M583">
        <v>53.588020101780103</v>
      </c>
      <c r="N583">
        <v>1.4982940758110901</v>
      </c>
      <c r="O583">
        <v>17.904965043251501</v>
      </c>
      <c r="P583">
        <v>40.708628595248001</v>
      </c>
      <c r="Q583">
        <v>-1.1492592148298999E-2</v>
      </c>
    </row>
    <row r="584" spans="1:17" x14ac:dyDescent="0.3">
      <c r="A584" t="s">
        <v>1296</v>
      </c>
      <c r="B584" t="s">
        <v>1297</v>
      </c>
      <c r="C584" t="str">
        <f>IFERROR(VLOOKUP(Table1[[#This Row],[Ticker]],[1]!Table1[[Symbol]:[Industry]],2,FALSE),"-")</f>
        <v>-</v>
      </c>
      <c r="D584" t="s">
        <v>21</v>
      </c>
      <c r="E584">
        <v>8292.2170035250001</v>
      </c>
      <c r="F584">
        <v>2684.35</v>
      </c>
      <c r="G584">
        <v>13.158265766231301</v>
      </c>
      <c r="H584">
        <v>4.0702440779359002</v>
      </c>
      <c r="I584">
        <v>-14.3503928465997</v>
      </c>
      <c r="J584">
        <v>-1.6785248154483099</v>
      </c>
      <c r="K584">
        <v>2617.8114322257302</v>
      </c>
      <c r="L584">
        <v>2533.38744828677</v>
      </c>
      <c r="M584">
        <v>52.815980847675</v>
      </c>
      <c r="N584">
        <v>0.92639850646287702</v>
      </c>
      <c r="O584">
        <v>17.160578911095701</v>
      </c>
      <c r="P584">
        <v>42.029100529100504</v>
      </c>
      <c r="Q584">
        <v>-4.9908006158870004E-3</v>
      </c>
    </row>
    <row r="585" spans="1:17" x14ac:dyDescent="0.3">
      <c r="A585" t="s">
        <v>1298</v>
      </c>
      <c r="B585" t="s">
        <v>1299</v>
      </c>
      <c r="C585" t="str">
        <f>IFERROR(VLOOKUP(Table1[[#This Row],[Ticker]],[1]!Table1[[Symbol]:[Industry]],2,FALSE),"-")</f>
        <v>-</v>
      </c>
      <c r="D585" t="s">
        <v>119</v>
      </c>
      <c r="E585">
        <v>8283.2648634199995</v>
      </c>
      <c r="F585">
        <v>1385.95</v>
      </c>
      <c r="G585">
        <v>40.120296699907001</v>
      </c>
      <c r="H585">
        <v>10.4223112920865</v>
      </c>
      <c r="I585">
        <v>8.5964535904929296</v>
      </c>
      <c r="J585">
        <v>-4.6433087905498098</v>
      </c>
      <c r="K585">
        <v>1303.82587597723</v>
      </c>
      <c r="L585">
        <v>1132.9940357293001</v>
      </c>
      <c r="M585">
        <v>49.735314917124803</v>
      </c>
      <c r="N585">
        <v>1.13759856614184</v>
      </c>
      <c r="O585">
        <v>12.987481510877</v>
      </c>
      <c r="P585">
        <v>76.217418944691602</v>
      </c>
      <c r="Q585">
        <v>0.13450333305598</v>
      </c>
    </row>
    <row r="586" spans="1:17" hidden="1" x14ac:dyDescent="0.3">
      <c r="A586" t="s">
        <v>1300</v>
      </c>
      <c r="B586" t="s">
        <v>1301</v>
      </c>
      <c r="C586" t="str">
        <f>IFERROR(VLOOKUP(Table1[[#This Row],[Ticker]],[1]!Table1[[Symbol]:[Industry]],2,FALSE),"-")</f>
        <v>-</v>
      </c>
      <c r="D586" t="s">
        <v>355</v>
      </c>
      <c r="E586">
        <v>8259.6694599999992</v>
      </c>
      <c r="F586">
        <v>1177.9000000000001</v>
      </c>
      <c r="G586">
        <v>3.97440775180177</v>
      </c>
      <c r="H586">
        <v>11.8476701046856</v>
      </c>
      <c r="I586">
        <v>21.9177214859473</v>
      </c>
      <c r="J586">
        <v>-4.1379304146871103</v>
      </c>
      <c r="K586">
        <v>1074.1170352648601</v>
      </c>
      <c r="L586">
        <v>965.04173380930501</v>
      </c>
      <c r="M586">
        <v>58.046683295292901</v>
      </c>
      <c r="N586">
        <v>0.68531384633957304</v>
      </c>
      <c r="O586">
        <v>9.5169369216401893</v>
      </c>
      <c r="P586">
        <v>43.646341463414601</v>
      </c>
      <c r="Q586">
        <v>-2.9964082915822001E-2</v>
      </c>
    </row>
    <row r="587" spans="1:17" x14ac:dyDescent="0.3">
      <c r="A587" t="s">
        <v>1302</v>
      </c>
      <c r="B587" t="s">
        <v>1303</v>
      </c>
      <c r="C587" t="str">
        <f>IFERROR(VLOOKUP(Table1[[#This Row],[Ticker]],[1]!Table1[[Symbol]:[Industry]],2,FALSE),"-")</f>
        <v>-</v>
      </c>
      <c r="D587" t="s">
        <v>225</v>
      </c>
      <c r="E587">
        <v>8245.9960829600004</v>
      </c>
      <c r="F587">
        <v>205.41</v>
      </c>
      <c r="G587">
        <v>18.811389359637602</v>
      </c>
      <c r="H587">
        <v>17.085897123449499</v>
      </c>
      <c r="I587">
        <v>-6.9198239247538798</v>
      </c>
      <c r="J587">
        <v>-2.31411455241019</v>
      </c>
      <c r="K587">
        <v>193.50226731155999</v>
      </c>
      <c r="L587">
        <v>195.13767185180299</v>
      </c>
      <c r="M587">
        <v>66.302622385901103</v>
      </c>
      <c r="N587">
        <v>1.3888511578726701</v>
      </c>
      <c r="O587">
        <v>49.944014410203899</v>
      </c>
      <c r="P587">
        <v>52.437847866419297</v>
      </c>
      <c r="Q587">
        <v>7.9951629988622999E-2</v>
      </c>
    </row>
    <row r="588" spans="1:17" x14ac:dyDescent="0.3">
      <c r="A588" t="s">
        <v>1304</v>
      </c>
      <c r="B588" t="s">
        <v>1305</v>
      </c>
      <c r="C588" t="str">
        <f>IFERROR(VLOOKUP(Table1[[#This Row],[Ticker]],[1]!Table1[[Symbol]:[Industry]],2,FALSE),"-")</f>
        <v>-</v>
      </c>
      <c r="D588" t="s">
        <v>129</v>
      </c>
      <c r="E588">
        <v>8226.3407481499999</v>
      </c>
      <c r="F588">
        <v>235.04</v>
      </c>
      <c r="G588">
        <v>38.8820626481752</v>
      </c>
      <c r="H588">
        <v>-10.065447531217099</v>
      </c>
      <c r="I588">
        <v>-15.4453544131797</v>
      </c>
      <c r="J588">
        <v>-0.91860930312354605</v>
      </c>
      <c r="K588">
        <v>235.39125017845299</v>
      </c>
      <c r="L588">
        <v>219.874922710845</v>
      </c>
      <c r="M588">
        <v>53.189167233030503</v>
      </c>
      <c r="N588">
        <v>0.61005780644311003</v>
      </c>
      <c r="O588">
        <v>20.8092239618788</v>
      </c>
      <c r="P588">
        <v>76.436587471380804</v>
      </c>
      <c r="Q588">
        <v>0.128048729590584</v>
      </c>
    </row>
    <row r="589" spans="1:17" hidden="1" x14ac:dyDescent="0.3">
      <c r="A589" t="s">
        <v>1306</v>
      </c>
      <c r="B589" t="s">
        <v>1307</v>
      </c>
      <c r="C589" t="str">
        <f>IFERROR(VLOOKUP(Table1[[#This Row],[Ticker]],[1]!Table1[[Symbol]:[Industry]],2,FALSE),"-")</f>
        <v>-</v>
      </c>
      <c r="D589" t="s">
        <v>146</v>
      </c>
      <c r="E589">
        <v>8224.0347569899895</v>
      </c>
      <c r="F589">
        <v>6972.95</v>
      </c>
      <c r="G589">
        <v>209.45807725698199</v>
      </c>
      <c r="H589">
        <v>-14.715305775039401</v>
      </c>
      <c r="I589">
        <v>22.5614334221235</v>
      </c>
      <c r="J589">
        <v>-6.6641895716623996</v>
      </c>
      <c r="K589">
        <v>6868.3505960298298</v>
      </c>
      <c r="L589">
        <v>5379.6028486061196</v>
      </c>
      <c r="M589">
        <v>30.430299228756301</v>
      </c>
      <c r="N589">
        <v>0.77160330590687698</v>
      </c>
      <c r="O589">
        <v>14.7147190213611</v>
      </c>
      <c r="P589">
        <v>245.79469377634501</v>
      </c>
      <c r="Q589">
        <v>0.21964733471219</v>
      </c>
    </row>
    <row r="590" spans="1:17" x14ac:dyDescent="0.3">
      <c r="A590" t="s">
        <v>1308</v>
      </c>
      <c r="B590" t="s">
        <v>1309</v>
      </c>
      <c r="C590" t="str">
        <f>IFERROR(VLOOKUP(Table1[[#This Row],[Ticker]],[1]!Table1[[Symbol]:[Industry]],2,FALSE),"-")</f>
        <v>-</v>
      </c>
      <c r="D590" t="s">
        <v>230</v>
      </c>
      <c r="E590">
        <v>8219.3017274399899</v>
      </c>
      <c r="F590">
        <v>72.92</v>
      </c>
      <c r="G590">
        <v>190.15005337747999</v>
      </c>
      <c r="H590">
        <v>9.9637547983446009</v>
      </c>
      <c r="I590">
        <v>48.590931999363903</v>
      </c>
      <c r="J590">
        <v>0.99262234744459898</v>
      </c>
      <c r="K590">
        <v>63.899798626413201</v>
      </c>
      <c r="L590">
        <v>51.742254787568697</v>
      </c>
      <c r="M590">
        <v>63.644381512558603</v>
      </c>
      <c r="N590">
        <v>1.2874333779890099</v>
      </c>
      <c r="O590">
        <v>4.5666483817882604</v>
      </c>
      <c r="P590">
        <v>224.65701630981201</v>
      </c>
      <c r="Q590">
        <v>0.22212683331549099</v>
      </c>
    </row>
    <row r="591" spans="1:17" x14ac:dyDescent="0.3">
      <c r="A591" t="s">
        <v>1310</v>
      </c>
      <c r="B591" t="s">
        <v>1311</v>
      </c>
      <c r="C591" t="str">
        <f>IFERROR(VLOOKUP(Table1[[#This Row],[Ticker]],[1]!Table1[[Symbol]:[Industry]],2,FALSE),"-")</f>
        <v>-</v>
      </c>
      <c r="D591" t="s">
        <v>149</v>
      </c>
      <c r="E591">
        <v>8188.0378424</v>
      </c>
      <c r="F591">
        <v>685.75</v>
      </c>
      <c r="G591">
        <v>-39.010875854567402</v>
      </c>
      <c r="H591">
        <v>-5.7689283832955498</v>
      </c>
      <c r="I591">
        <v>-17.234773961359998</v>
      </c>
      <c r="J591">
        <v>-4.7665690784134904</v>
      </c>
      <c r="K591">
        <v>696.40746343337105</v>
      </c>
      <c r="L591">
        <v>722.18209842856299</v>
      </c>
      <c r="M591">
        <v>35.599327770103997</v>
      </c>
      <c r="N591">
        <v>1.03076273089615</v>
      </c>
      <c r="O591">
        <v>42.6175720014582</v>
      </c>
      <c r="P591">
        <v>14.558970932175001</v>
      </c>
      <c r="Q591">
        <v>-9.7551021059555001E-2</v>
      </c>
    </row>
    <row r="592" spans="1:17" x14ac:dyDescent="0.3">
      <c r="A592" t="s">
        <v>1312</v>
      </c>
      <c r="B592" t="s">
        <v>1313</v>
      </c>
      <c r="C592" t="str">
        <f>IFERROR(VLOOKUP(Table1[[#This Row],[Ticker]],[1]!Table1[[Symbol]:[Industry]],2,FALSE),"-")</f>
        <v>-</v>
      </c>
      <c r="D592" t="s">
        <v>92</v>
      </c>
      <c r="E592">
        <v>8101.8255978449997</v>
      </c>
      <c r="F592">
        <v>1113.6500000000001</v>
      </c>
      <c r="G592">
        <v>147.071037819259</v>
      </c>
      <c r="H592">
        <v>15.005115935946501</v>
      </c>
      <c r="I592">
        <v>42.859739488112098</v>
      </c>
      <c r="J592">
        <v>-1.8205228318573501</v>
      </c>
      <c r="K592">
        <v>925.02423442770396</v>
      </c>
      <c r="L592">
        <v>749.62605655063805</v>
      </c>
      <c r="M592">
        <v>78.716966407679195</v>
      </c>
      <c r="N592">
        <v>1.27074710531128</v>
      </c>
      <c r="O592">
        <v>1.14937368113858</v>
      </c>
      <c r="P592">
        <v>210.684893290556</v>
      </c>
    </row>
    <row r="593" spans="1:17" x14ac:dyDescent="0.3">
      <c r="A593" t="s">
        <v>1314</v>
      </c>
      <c r="B593" t="s">
        <v>1315</v>
      </c>
      <c r="C593" t="str">
        <f>IFERROR(VLOOKUP(Table1[[#This Row],[Ticker]],[1]!Table1[[Symbol]:[Industry]],2,FALSE),"-")</f>
        <v>-</v>
      </c>
      <c r="D593" t="s">
        <v>140</v>
      </c>
      <c r="E593">
        <v>8090.6324072500001</v>
      </c>
      <c r="F593">
        <v>947.9</v>
      </c>
      <c r="G593">
        <v>126.496099437452</v>
      </c>
      <c r="H593">
        <v>17.438927969522201</v>
      </c>
      <c r="I593">
        <v>135.20660968512499</v>
      </c>
      <c r="J593">
        <v>-9.2711676929614093</v>
      </c>
      <c r="K593">
        <v>862.87380920790201</v>
      </c>
      <c r="L593">
        <v>669.11751167654404</v>
      </c>
      <c r="M593">
        <v>56.8769998734113</v>
      </c>
      <c r="N593">
        <v>1.20013924053909</v>
      </c>
      <c r="O593">
        <v>12.881105601856699</v>
      </c>
      <c r="P593">
        <v>164.29666806078299</v>
      </c>
      <c r="Q593">
        <v>0.19539216783767599</v>
      </c>
    </row>
    <row r="594" spans="1:17" hidden="1" x14ac:dyDescent="0.3">
      <c r="A594" t="s">
        <v>1316</v>
      </c>
      <c r="B594" t="s">
        <v>1317</v>
      </c>
      <c r="C594" t="str">
        <f>IFERROR(VLOOKUP(Table1[[#This Row],[Ticker]],[1]!Table1[[Symbol]:[Industry]],2,FALSE),"-")</f>
        <v>-</v>
      </c>
      <c r="D594" t="s">
        <v>281</v>
      </c>
      <c r="E594">
        <v>8084.6183427100004</v>
      </c>
      <c r="F594">
        <v>1243.75</v>
      </c>
      <c r="G594">
        <v>-10.5592245200263</v>
      </c>
      <c r="H594">
        <v>3.2084787896142002</v>
      </c>
      <c r="I594">
        <v>-4.3725010881132599E-2</v>
      </c>
      <c r="J594">
        <v>-2.2648119037122298</v>
      </c>
      <c r="K594">
        <v>1220.1156742533501</v>
      </c>
      <c r="M594">
        <v>48.381503597186096</v>
      </c>
      <c r="N594">
        <v>1.6673386100962799</v>
      </c>
      <c r="O594">
        <v>32.980904522613002</v>
      </c>
      <c r="P594">
        <v>27.315999590541502</v>
      </c>
    </row>
    <row r="595" spans="1:17" x14ac:dyDescent="0.3">
      <c r="A595" t="s">
        <v>1318</v>
      </c>
      <c r="B595" t="s">
        <v>1319</v>
      </c>
      <c r="C595" t="str">
        <f>IFERROR(VLOOKUP(Table1[[#This Row],[Ticker]],[1]!Table1[[Symbol]:[Industry]],2,FALSE),"-")</f>
        <v>-</v>
      </c>
      <c r="D595" t="s">
        <v>264</v>
      </c>
      <c r="E595">
        <v>8054.5761564799996</v>
      </c>
      <c r="F595">
        <v>7173.65</v>
      </c>
      <c r="G595">
        <v>32.042068478698503</v>
      </c>
      <c r="H595">
        <v>3.69862209868803</v>
      </c>
      <c r="I595">
        <v>24.400572384345899</v>
      </c>
      <c r="J595">
        <v>3.6536372566503901</v>
      </c>
      <c r="K595">
        <v>6706.6762164840702</v>
      </c>
      <c r="L595">
        <v>5969.7885443927398</v>
      </c>
      <c r="M595">
        <v>68.931398953730294</v>
      </c>
      <c r="N595">
        <v>2.4930312511029098</v>
      </c>
      <c r="O595">
        <v>9.0797571668536907</v>
      </c>
      <c r="P595">
        <v>66.360937826117095</v>
      </c>
      <c r="Q595">
        <v>2.2604934666662E-2</v>
      </c>
    </row>
    <row r="596" spans="1:17" x14ac:dyDescent="0.3">
      <c r="A596" t="s">
        <v>1320</v>
      </c>
      <c r="B596" t="s">
        <v>1321</v>
      </c>
      <c r="C596" t="str">
        <f>IFERROR(VLOOKUP(Table1[[#This Row],[Ticker]],[1]!Table1[[Symbol]:[Industry]],2,FALSE),"-")</f>
        <v>-</v>
      </c>
      <c r="D596" t="s">
        <v>379</v>
      </c>
      <c r="E596">
        <v>8019.5903568000003</v>
      </c>
      <c r="F596">
        <v>183.68</v>
      </c>
      <c r="G596">
        <v>-36.317651598197997</v>
      </c>
      <c r="H596">
        <v>-1.8064297856276399</v>
      </c>
      <c r="I596">
        <v>-20.165021158966098</v>
      </c>
      <c r="J596">
        <v>2.2650538833338301</v>
      </c>
      <c r="K596">
        <v>174.53067744225899</v>
      </c>
      <c r="L596">
        <v>191.74918003295301</v>
      </c>
      <c r="M596">
        <v>61.945403237458102</v>
      </c>
      <c r="N596">
        <v>1.8300868551000899</v>
      </c>
      <c r="O596">
        <v>40.461672473867502</v>
      </c>
      <c r="P596">
        <v>26.6758620689655</v>
      </c>
    </row>
    <row r="597" spans="1:17" x14ac:dyDescent="0.3">
      <c r="A597" t="s">
        <v>1322</v>
      </c>
      <c r="B597" t="s">
        <v>1323</v>
      </c>
      <c r="C597" t="str">
        <f>IFERROR(VLOOKUP(Table1[[#This Row],[Ticker]],[1]!Table1[[Symbol]:[Industry]],2,FALSE),"-")</f>
        <v>-</v>
      </c>
      <c r="D597" t="s">
        <v>24</v>
      </c>
      <c r="E597">
        <v>7951.0175097600004</v>
      </c>
      <c r="F597">
        <v>224.87</v>
      </c>
      <c r="G597">
        <v>21.121236028525999</v>
      </c>
      <c r="H597">
        <v>7.4603805637749099E-2</v>
      </c>
      <c r="I597">
        <v>-15.916172631113399</v>
      </c>
      <c r="J597">
        <v>-0.73974814076311002</v>
      </c>
      <c r="K597">
        <v>223.461708952348</v>
      </c>
      <c r="L597">
        <v>221.03412144325199</v>
      </c>
      <c r="M597">
        <v>57.559475091889198</v>
      </c>
      <c r="N597">
        <v>1.13201121853219</v>
      </c>
      <c r="O597">
        <v>27.429181304753801</v>
      </c>
      <c r="P597">
        <v>50.364426613172803</v>
      </c>
      <c r="Q597">
        <v>0.12733681059686799</v>
      </c>
    </row>
    <row r="598" spans="1:17" x14ac:dyDescent="0.3">
      <c r="A598" t="s">
        <v>1324</v>
      </c>
      <c r="B598" t="s">
        <v>1325</v>
      </c>
      <c r="C598" t="str">
        <f>IFERROR(VLOOKUP(Table1[[#This Row],[Ticker]],[1]!Table1[[Symbol]:[Industry]],2,FALSE),"-")</f>
        <v>-</v>
      </c>
      <c r="D598" t="s">
        <v>249</v>
      </c>
      <c r="E598">
        <v>7922.4777756000003</v>
      </c>
      <c r="F598">
        <v>588.6</v>
      </c>
      <c r="G598">
        <v>-36.621432500264</v>
      </c>
      <c r="H598">
        <v>-0.98843956170463199</v>
      </c>
      <c r="I598">
        <v>-19.3669665745979</v>
      </c>
      <c r="J598">
        <v>-5.4128075817026504</v>
      </c>
      <c r="K598">
        <v>590.90820445439704</v>
      </c>
      <c r="L598">
        <v>603.70515320002005</v>
      </c>
      <c r="M598">
        <v>47.228652016161099</v>
      </c>
      <c r="N598">
        <v>1.3597225161261</v>
      </c>
      <c r="O598">
        <v>27.336051647978199</v>
      </c>
      <c r="P598">
        <v>6.7077592458303101</v>
      </c>
      <c r="Q598">
        <v>2.7762216626412001E-2</v>
      </c>
    </row>
    <row r="599" spans="1:17" hidden="1" x14ac:dyDescent="0.3">
      <c r="A599" t="s">
        <v>1326</v>
      </c>
      <c r="B599" t="s">
        <v>1327</v>
      </c>
      <c r="C599" t="str">
        <f>IFERROR(VLOOKUP(Table1[[#This Row],[Ticker]],[1]!Table1[[Symbol]:[Industry]],2,FALSE),"-")</f>
        <v>-</v>
      </c>
      <c r="D599" t="s">
        <v>495</v>
      </c>
      <c r="E599">
        <v>7914.2904844799996</v>
      </c>
      <c r="F599">
        <v>730.5</v>
      </c>
      <c r="G599">
        <v>6.4097833767345396</v>
      </c>
      <c r="H599">
        <v>23.9241903495736</v>
      </c>
      <c r="I599">
        <v>26.704159091657701</v>
      </c>
      <c r="J599">
        <v>0.47215864767054799</v>
      </c>
      <c r="K599">
        <v>630.02225501125395</v>
      </c>
      <c r="M599">
        <v>79.203957200318499</v>
      </c>
      <c r="N599">
        <v>2.0239769669724401</v>
      </c>
      <c r="O599">
        <v>4.3121149897330504</v>
      </c>
      <c r="P599">
        <v>40.710777232013797</v>
      </c>
    </row>
    <row r="600" spans="1:17" hidden="1" x14ac:dyDescent="0.3">
      <c r="A600" t="s">
        <v>1328</v>
      </c>
      <c r="B600" t="s">
        <v>1329</v>
      </c>
      <c r="C600" t="str">
        <f>IFERROR(VLOOKUP(Table1[[#This Row],[Ticker]],[1]!Table1[[Symbol]:[Industry]],2,FALSE),"-")</f>
        <v>-</v>
      </c>
      <c r="D600" t="s">
        <v>264</v>
      </c>
      <c r="E600">
        <v>7908.6758799999998</v>
      </c>
      <c r="F600">
        <v>1940.6</v>
      </c>
      <c r="G600">
        <v>84.6535889327468</v>
      </c>
      <c r="H600">
        <v>11.9126742414511</v>
      </c>
      <c r="I600">
        <v>49.091959832430703</v>
      </c>
      <c r="J600">
        <v>1.4702553942188299</v>
      </c>
      <c r="K600">
        <v>1655.58686763785</v>
      </c>
      <c r="L600">
        <v>1377.37764551891</v>
      </c>
      <c r="M600">
        <v>73.001757737468907</v>
      </c>
      <c r="N600">
        <v>0.295162532867562</v>
      </c>
      <c r="O600">
        <v>0.742038544779966</v>
      </c>
      <c r="P600">
        <v>113.72246696035199</v>
      </c>
      <c r="Q600">
        <v>0.164464970856354</v>
      </c>
    </row>
    <row r="601" spans="1:17" x14ac:dyDescent="0.3">
      <c r="A601" t="s">
        <v>1330</v>
      </c>
      <c r="B601" t="s">
        <v>1331</v>
      </c>
      <c r="C601" t="str">
        <f>IFERROR(VLOOKUP(Table1[[#This Row],[Ticker]],[1]!Table1[[Symbol]:[Industry]],2,FALSE),"-")</f>
        <v>-</v>
      </c>
      <c r="D601" t="s">
        <v>281</v>
      </c>
      <c r="E601">
        <v>7906.1594969999996</v>
      </c>
      <c r="F601">
        <v>759.4</v>
      </c>
      <c r="G601">
        <v>34.753148087362803</v>
      </c>
      <c r="H601">
        <v>-3.6197121370625198</v>
      </c>
      <c r="I601">
        <v>9.0654616971022293</v>
      </c>
      <c r="J601">
        <v>-3.6835503980350599</v>
      </c>
      <c r="K601">
        <v>754.97846108792203</v>
      </c>
      <c r="L601">
        <v>649.35620043487404</v>
      </c>
      <c r="M601">
        <v>38.223170706300699</v>
      </c>
      <c r="N601">
        <v>0.37809779171083302</v>
      </c>
      <c r="O601">
        <v>15.880958651566999</v>
      </c>
      <c r="P601">
        <v>73.676386506575099</v>
      </c>
      <c r="Q601">
        <v>1.2060604777616E-2</v>
      </c>
    </row>
    <row r="602" spans="1:17" x14ac:dyDescent="0.3">
      <c r="A602" t="s">
        <v>1332</v>
      </c>
      <c r="B602" t="s">
        <v>1333</v>
      </c>
      <c r="C602" t="str">
        <f>IFERROR(VLOOKUP(Table1[[#This Row],[Ticker]],[1]!Table1[[Symbol]:[Industry]],2,FALSE),"-")</f>
        <v>-</v>
      </c>
      <c r="D602" t="s">
        <v>607</v>
      </c>
      <c r="E602">
        <v>7903.9635313399904</v>
      </c>
      <c r="F602">
        <v>84.68</v>
      </c>
      <c r="G602">
        <v>-10.8201288599225</v>
      </c>
      <c r="H602">
        <v>2.4636860156154801</v>
      </c>
      <c r="I602">
        <v>-23.842009859415199</v>
      </c>
      <c r="J602">
        <v>-4.0800643102343903</v>
      </c>
      <c r="K602">
        <v>82.333549395261002</v>
      </c>
      <c r="L602">
        <v>84.672428686249404</v>
      </c>
      <c r="M602">
        <v>51.704996932472397</v>
      </c>
      <c r="N602">
        <v>1.3300173046830499</v>
      </c>
      <c r="O602">
        <v>35.628247520075497</v>
      </c>
      <c r="P602">
        <v>22.7246376811594</v>
      </c>
      <c r="Q602">
        <v>-4.0990960954160001E-2</v>
      </c>
    </row>
    <row r="603" spans="1:17" x14ac:dyDescent="0.3">
      <c r="A603" t="s">
        <v>1334</v>
      </c>
      <c r="B603" t="s">
        <v>1335</v>
      </c>
      <c r="C603" t="str">
        <f>IFERROR(VLOOKUP(Table1[[#This Row],[Ticker]],[1]!Table1[[Symbol]:[Industry]],2,FALSE),"-")</f>
        <v>-</v>
      </c>
      <c r="D603" t="s">
        <v>46</v>
      </c>
      <c r="E603">
        <v>7881.4673512199997</v>
      </c>
      <c r="F603">
        <v>4979.55</v>
      </c>
      <c r="G603">
        <v>28.982502237575702</v>
      </c>
      <c r="H603">
        <v>-4.55953225540945</v>
      </c>
      <c r="I603">
        <v>10.316513893029301</v>
      </c>
      <c r="J603">
        <v>-4.4455539579693903</v>
      </c>
      <c r="K603">
        <v>4964.3999111036401</v>
      </c>
      <c r="L603">
        <v>4555.9955044078697</v>
      </c>
      <c r="M603">
        <v>49.566701391709501</v>
      </c>
      <c r="N603">
        <v>2.23934997909801</v>
      </c>
      <c r="O603">
        <v>11.4558544446787</v>
      </c>
      <c r="P603">
        <v>58.380114820056903</v>
      </c>
      <c r="Q603">
        <v>0.19611760173185699</v>
      </c>
    </row>
    <row r="604" spans="1:17" hidden="1" x14ac:dyDescent="0.3">
      <c r="A604" t="s">
        <v>1336</v>
      </c>
      <c r="B604" t="s">
        <v>1337</v>
      </c>
      <c r="C604" t="str">
        <f>IFERROR(VLOOKUP(Table1[[#This Row],[Ticker]],[1]!Table1[[Symbol]:[Industry]],2,FALSE),"-")</f>
        <v>-</v>
      </c>
      <c r="D604" t="s">
        <v>1338</v>
      </c>
      <c r="E604">
        <v>7877.6852992499998</v>
      </c>
      <c r="F604">
        <v>607.9</v>
      </c>
      <c r="G604">
        <v>11.152621522266299</v>
      </c>
      <c r="H604">
        <v>-0.10252311072821201</v>
      </c>
      <c r="I604">
        <v>1.2318821807792899</v>
      </c>
      <c r="J604">
        <v>-3.3597592776642999</v>
      </c>
      <c r="K604">
        <v>585.58613192226198</v>
      </c>
      <c r="L604">
        <v>528.92217660138294</v>
      </c>
      <c r="M604">
        <v>60.893349949298099</v>
      </c>
      <c r="N604">
        <v>0.481835015849163</v>
      </c>
      <c r="O604">
        <v>8.8994900477052195</v>
      </c>
      <c r="P604">
        <v>56.594538897475502</v>
      </c>
      <c r="Q604">
        <v>7.0488066014865E-2</v>
      </c>
    </row>
    <row r="605" spans="1:17" hidden="1" x14ac:dyDescent="0.3">
      <c r="A605" t="s">
        <v>1339</v>
      </c>
      <c r="B605" t="s">
        <v>1340</v>
      </c>
      <c r="C605" t="str">
        <f>IFERROR(VLOOKUP(Table1[[#This Row],[Ticker]],[1]!Table1[[Symbol]:[Industry]],2,FALSE),"-")</f>
        <v>-</v>
      </c>
      <c r="D605" t="s">
        <v>602</v>
      </c>
      <c r="E605">
        <v>7847.4613764750002</v>
      </c>
      <c r="F605">
        <v>3943.45</v>
      </c>
      <c r="G605">
        <v>-0.71591916006504797</v>
      </c>
      <c r="H605">
        <v>16.760200655746399</v>
      </c>
      <c r="I605">
        <v>7.0579140257555304</v>
      </c>
      <c r="J605">
        <v>-5.99436568605506</v>
      </c>
      <c r="K605">
        <v>3638.1426830793298</v>
      </c>
      <c r="L605">
        <v>3398.1993283151701</v>
      </c>
      <c r="M605">
        <v>51.681447056344197</v>
      </c>
      <c r="N605">
        <v>0.71430327997243104</v>
      </c>
      <c r="O605">
        <v>8.7575600045645299</v>
      </c>
      <c r="P605">
        <v>31.142334552710299</v>
      </c>
      <c r="Q605">
        <v>-2.5200868745609999E-2</v>
      </c>
    </row>
    <row r="606" spans="1:17" x14ac:dyDescent="0.3">
      <c r="A606" t="s">
        <v>1341</v>
      </c>
      <c r="B606" t="s">
        <v>1342</v>
      </c>
      <c r="C606" t="str">
        <f>IFERROR(VLOOKUP(Table1[[#This Row],[Ticker]],[1]!Table1[[Symbol]:[Industry]],2,FALSE),"-")</f>
        <v>-</v>
      </c>
      <c r="D606" t="s">
        <v>607</v>
      </c>
      <c r="E606">
        <v>7827.5644239470003</v>
      </c>
      <c r="F606">
        <v>238.93</v>
      </c>
      <c r="G606">
        <v>9.3004106136783804</v>
      </c>
      <c r="H606">
        <v>6.4266316401854899</v>
      </c>
      <c r="I606">
        <v>-8.7642929578564094E-2</v>
      </c>
      <c r="J606">
        <v>1.2016283791395199</v>
      </c>
      <c r="K606">
        <v>222.46441488021699</v>
      </c>
      <c r="L606">
        <v>216.884033563071</v>
      </c>
      <c r="M606">
        <v>72.586825493653606</v>
      </c>
      <c r="N606">
        <v>2.01221404517177</v>
      </c>
      <c r="O606">
        <v>17.4402544678357</v>
      </c>
      <c r="P606">
        <v>46.762899262899197</v>
      </c>
      <c r="Q606">
        <v>4.2189702459503001E-2</v>
      </c>
    </row>
    <row r="607" spans="1:17" x14ac:dyDescent="0.3">
      <c r="A607" t="s">
        <v>1343</v>
      </c>
      <c r="B607" t="s">
        <v>1344</v>
      </c>
      <c r="C607" t="str">
        <f>IFERROR(VLOOKUP(Table1[[#This Row],[Ticker]],[1]!Table1[[Symbol]:[Industry]],2,FALSE),"-")</f>
        <v>-</v>
      </c>
      <c r="D607" t="s">
        <v>46</v>
      </c>
      <c r="E607">
        <v>7813.7280502399899</v>
      </c>
      <c r="F607">
        <v>542.54999999999995</v>
      </c>
      <c r="G607">
        <v>103.220736478443</v>
      </c>
      <c r="H607">
        <v>21.019908676621199</v>
      </c>
      <c r="I607">
        <v>27.101919571623998</v>
      </c>
      <c r="J607">
        <v>7.0955587135388498</v>
      </c>
      <c r="K607">
        <v>463.07806160370899</v>
      </c>
      <c r="L607">
        <v>403.20516656113</v>
      </c>
      <c r="M607">
        <v>69.272135530832799</v>
      </c>
      <c r="N607">
        <v>2.4322444561447698</v>
      </c>
      <c r="O607">
        <v>3.95355266795687</v>
      </c>
      <c r="P607">
        <v>135.27753686036399</v>
      </c>
      <c r="Q607">
        <v>-2.1399299488905E-2</v>
      </c>
    </row>
    <row r="608" spans="1:17" x14ac:dyDescent="0.3">
      <c r="A608" t="s">
        <v>1345</v>
      </c>
      <c r="B608" t="s">
        <v>1346</v>
      </c>
      <c r="C608" t="str">
        <f>IFERROR(VLOOKUP(Table1[[#This Row],[Ticker]],[1]!Table1[[Symbol]:[Industry]],2,FALSE),"-")</f>
        <v>-</v>
      </c>
      <c r="D608" t="s">
        <v>62</v>
      </c>
      <c r="E608">
        <v>7803.1215834599998</v>
      </c>
      <c r="F608">
        <v>247.65</v>
      </c>
      <c r="G608">
        <v>-10.2754161184134</v>
      </c>
      <c r="H608">
        <v>6.7840918330272801</v>
      </c>
      <c r="I608">
        <v>-15.537167692914499</v>
      </c>
      <c r="J608">
        <v>0.38533807490608402</v>
      </c>
      <c r="K608">
        <v>250.53941590995001</v>
      </c>
      <c r="L608">
        <v>279.24020634525601</v>
      </c>
      <c r="M608">
        <v>72.357794606602496</v>
      </c>
      <c r="N608">
        <v>1.1674418710685499</v>
      </c>
      <c r="O608">
        <v>90.914597213809799</v>
      </c>
      <c r="P608">
        <v>27.359218308048298</v>
      </c>
      <c r="Q608">
        <v>-5.7472074079550003E-3</v>
      </c>
    </row>
    <row r="609" spans="1:17" x14ac:dyDescent="0.3">
      <c r="A609" t="s">
        <v>1347</v>
      </c>
      <c r="B609" t="s">
        <v>1348</v>
      </c>
      <c r="C609" t="str">
        <f>IFERROR(VLOOKUP(Table1[[#This Row],[Ticker]],[1]!Table1[[Symbol]:[Industry]],2,FALSE),"-")</f>
        <v>-</v>
      </c>
      <c r="D609" t="s">
        <v>373</v>
      </c>
      <c r="E609">
        <v>7776.34574926</v>
      </c>
      <c r="F609">
        <v>1665.5</v>
      </c>
      <c r="G609">
        <v>82.828906094944102</v>
      </c>
      <c r="H609">
        <v>28.375574821659299</v>
      </c>
      <c r="I609">
        <v>43.883198870063097</v>
      </c>
      <c r="J609">
        <v>8.5171552234090004</v>
      </c>
      <c r="K609">
        <v>1397.41718101779</v>
      </c>
      <c r="L609">
        <v>1134.8632865003301</v>
      </c>
      <c r="M609">
        <v>76.6150209698677</v>
      </c>
      <c r="N609">
        <v>1.3847842776794099</v>
      </c>
      <c r="O609">
        <v>4.0528369858901101</v>
      </c>
      <c r="P609">
        <v>136.795336603398</v>
      </c>
      <c r="Q609">
        <v>4.0266722149766003E-2</v>
      </c>
    </row>
    <row r="610" spans="1:17" x14ac:dyDescent="0.3">
      <c r="A610" t="s">
        <v>1349</v>
      </c>
      <c r="B610" t="s">
        <v>1350</v>
      </c>
      <c r="C610" t="str">
        <f>IFERROR(VLOOKUP(Table1[[#This Row],[Ticker]],[1]!Table1[[Symbol]:[Industry]],2,FALSE),"-")</f>
        <v>-</v>
      </c>
      <c r="D610" t="s">
        <v>303</v>
      </c>
      <c r="E610">
        <v>7756.4369776049998</v>
      </c>
      <c r="F610">
        <v>485</v>
      </c>
      <c r="G610">
        <v>13.5134143560604</v>
      </c>
      <c r="H610">
        <v>6.2901326116132097</v>
      </c>
      <c r="I610">
        <v>16.259869237896201</v>
      </c>
      <c r="J610">
        <v>-0.27892974186449898</v>
      </c>
      <c r="K610">
        <v>439.09551070300199</v>
      </c>
      <c r="L610">
        <v>395.48579065297201</v>
      </c>
      <c r="M610">
        <v>61.5850488756302</v>
      </c>
      <c r="N610">
        <v>0.95245557864428798</v>
      </c>
      <c r="O610">
        <v>3.5876288659793798</v>
      </c>
      <c r="P610">
        <v>42.2287390029325</v>
      </c>
      <c r="Q610">
        <v>0.10730995070959801</v>
      </c>
    </row>
    <row r="611" spans="1:17" hidden="1" x14ac:dyDescent="0.3">
      <c r="A611" t="s">
        <v>1351</v>
      </c>
      <c r="B611" t="s">
        <v>1352</v>
      </c>
      <c r="C611" t="str">
        <f>IFERROR(VLOOKUP(Table1[[#This Row],[Ticker]],[1]!Table1[[Symbol]:[Industry]],2,FALSE),"-")</f>
        <v>-</v>
      </c>
      <c r="D611" t="s">
        <v>757</v>
      </c>
      <c r="E611">
        <v>7720.5325409999996</v>
      </c>
      <c r="F611">
        <v>860.95</v>
      </c>
      <c r="G611">
        <v>134.22503200235701</v>
      </c>
      <c r="H611">
        <v>27.4566252661105</v>
      </c>
      <c r="I611">
        <v>77.732230568580107</v>
      </c>
      <c r="J611">
        <v>11.484557205514699</v>
      </c>
      <c r="K611">
        <v>707.25089436676706</v>
      </c>
      <c r="L611">
        <v>592.144256647254</v>
      </c>
      <c r="M611">
        <v>82.131865096048003</v>
      </c>
      <c r="N611">
        <v>3.94541228339844</v>
      </c>
      <c r="O611">
        <v>6.8528950577850098</v>
      </c>
      <c r="P611">
        <v>173.31746031745999</v>
      </c>
      <c r="Q611">
        <v>7.3057659741837006E-2</v>
      </c>
    </row>
    <row r="612" spans="1:17" hidden="1" x14ac:dyDescent="0.3">
      <c r="A612" t="s">
        <v>1353</v>
      </c>
      <c r="B612" t="s">
        <v>1354</v>
      </c>
      <c r="C612" t="str">
        <f>IFERROR(VLOOKUP(Table1[[#This Row],[Ticker]],[1]!Table1[[Symbol]:[Industry]],2,FALSE),"-")</f>
        <v>-</v>
      </c>
      <c r="D612" t="s">
        <v>21</v>
      </c>
      <c r="E612">
        <v>7684.3430377499999</v>
      </c>
      <c r="F612">
        <v>2744.45</v>
      </c>
      <c r="G612">
        <v>152.831820300206</v>
      </c>
      <c r="H612">
        <v>22.551406853336299</v>
      </c>
      <c r="I612">
        <v>11.2589362589744</v>
      </c>
      <c r="J612">
        <v>-3.4223495412328302</v>
      </c>
      <c r="K612">
        <v>2443.6938543207698</v>
      </c>
      <c r="L612">
        <v>2010.4715436784199</v>
      </c>
      <c r="M612">
        <v>66.155673008874004</v>
      </c>
      <c r="N612">
        <v>2.2958615551172898</v>
      </c>
      <c r="O612">
        <v>10.765362823152101</v>
      </c>
      <c r="P612">
        <v>207.82906174639601</v>
      </c>
      <c r="Q612">
        <v>0.24706997904747299</v>
      </c>
    </row>
    <row r="613" spans="1:17" x14ac:dyDescent="0.3">
      <c r="A613" t="s">
        <v>1355</v>
      </c>
      <c r="B613" t="s">
        <v>1356</v>
      </c>
      <c r="C613" t="str">
        <f>IFERROR(VLOOKUP(Table1[[#This Row],[Ticker]],[1]!Table1[[Symbol]:[Industry]],2,FALSE),"-")</f>
        <v>-</v>
      </c>
      <c r="D613" t="s">
        <v>607</v>
      </c>
      <c r="E613">
        <v>7625.249855</v>
      </c>
      <c r="F613">
        <v>383.95</v>
      </c>
      <c r="G613">
        <v>75.878267006023705</v>
      </c>
      <c r="H613">
        <v>6.3879350992932098</v>
      </c>
      <c r="I613">
        <v>63.459577666108402</v>
      </c>
      <c r="J613">
        <v>0.75910314333715601</v>
      </c>
      <c r="K613">
        <v>343.27974721539601</v>
      </c>
      <c r="L613">
        <v>276.23639557451997</v>
      </c>
      <c r="M613">
        <v>79.2348771357819</v>
      </c>
      <c r="N613">
        <v>0.86115035414391095</v>
      </c>
      <c r="O613">
        <v>17.515301471545701</v>
      </c>
      <c r="P613">
        <v>131.12114371708</v>
      </c>
      <c r="Q613">
        <v>0.33892875949618001</v>
      </c>
    </row>
    <row r="614" spans="1:17" hidden="1" x14ac:dyDescent="0.3">
      <c r="A614" t="s">
        <v>1357</v>
      </c>
      <c r="B614" t="s">
        <v>1358</v>
      </c>
      <c r="C614" t="str">
        <f>IFERROR(VLOOKUP(Table1[[#This Row],[Ticker]],[1]!Table1[[Symbol]:[Industry]],2,FALSE),"-")</f>
        <v>-</v>
      </c>
      <c r="D614" t="s">
        <v>230</v>
      </c>
      <c r="E614">
        <v>7589.7868207499996</v>
      </c>
      <c r="F614">
        <v>1373.2</v>
      </c>
      <c r="G614">
        <v>84.704522912081202</v>
      </c>
      <c r="H614">
        <v>11.307821864150901</v>
      </c>
      <c r="I614">
        <v>117.717096798401</v>
      </c>
      <c r="J614">
        <v>0.30667834885206902</v>
      </c>
      <c r="K614">
        <v>1133.5019161570599</v>
      </c>
      <c r="L614">
        <v>837.22629516712198</v>
      </c>
      <c r="M614">
        <v>57.225187931976201</v>
      </c>
      <c r="N614">
        <v>0.83185792873942299</v>
      </c>
      <c r="O614">
        <v>4.1363239149431799</v>
      </c>
      <c r="P614">
        <v>153.80279086960499</v>
      </c>
    </row>
    <row r="615" spans="1:17" x14ac:dyDescent="0.3">
      <c r="A615" t="s">
        <v>1359</v>
      </c>
      <c r="B615" t="s">
        <v>1360</v>
      </c>
      <c r="C615" t="str">
        <f>IFERROR(VLOOKUP(Table1[[#This Row],[Ticker]],[1]!Table1[[Symbol]:[Industry]],2,FALSE),"-")</f>
        <v>-</v>
      </c>
      <c r="D615" t="s">
        <v>24</v>
      </c>
      <c r="E615">
        <v>7572.36653028</v>
      </c>
      <c r="F615">
        <v>476.65</v>
      </c>
      <c r="G615">
        <v>-17.4799013967253</v>
      </c>
      <c r="H615">
        <v>-3.8247235607522101</v>
      </c>
      <c r="I615">
        <v>-17.455653546817398</v>
      </c>
      <c r="J615">
        <v>-0.58224311630976</v>
      </c>
      <c r="K615">
        <v>475.18259594823701</v>
      </c>
      <c r="L615">
        <v>486.95196096156502</v>
      </c>
      <c r="M615">
        <v>57.208707132538997</v>
      </c>
      <c r="N615">
        <v>1.5467370197260899</v>
      </c>
      <c r="O615">
        <v>28.2597293611664</v>
      </c>
      <c r="P615">
        <v>18.466509258108498</v>
      </c>
    </row>
    <row r="616" spans="1:17" x14ac:dyDescent="0.3">
      <c r="A616" t="s">
        <v>1361</v>
      </c>
      <c r="B616" t="s">
        <v>1362</v>
      </c>
      <c r="C616" t="str">
        <f>IFERROR(VLOOKUP(Table1[[#This Row],[Ticker]],[1]!Table1[[Symbol]:[Industry]],2,FALSE),"-")</f>
        <v>-</v>
      </c>
      <c r="D616" t="s">
        <v>533</v>
      </c>
      <c r="E616">
        <v>7544.7348549999997</v>
      </c>
      <c r="F616">
        <v>2324.5</v>
      </c>
      <c r="G616">
        <v>-24.520320257696898</v>
      </c>
      <c r="H616">
        <v>2.0477566858063101</v>
      </c>
      <c r="I616">
        <v>-22.416736142151802</v>
      </c>
      <c r="J616">
        <v>1.93569012819896</v>
      </c>
      <c r="K616">
        <v>2218.7294342435598</v>
      </c>
      <c r="L616">
        <v>2245.7825459625801</v>
      </c>
      <c r="M616">
        <v>62.706531540044701</v>
      </c>
      <c r="N616">
        <v>1.6266540504734299</v>
      </c>
      <c r="O616">
        <v>17.6597117659711</v>
      </c>
      <c r="P616">
        <v>18.5969387755102</v>
      </c>
      <c r="Q616">
        <v>-4.3708216773732003E-2</v>
      </c>
    </row>
    <row r="617" spans="1:17" x14ac:dyDescent="0.3">
      <c r="A617" t="s">
        <v>1363</v>
      </c>
      <c r="B617" t="s">
        <v>1364</v>
      </c>
      <c r="C617" t="str">
        <f>IFERROR(VLOOKUP(Table1[[#This Row],[Ticker]],[1]!Table1[[Symbol]:[Industry]],2,FALSE),"-")</f>
        <v>-</v>
      </c>
      <c r="D617" t="s">
        <v>62</v>
      </c>
      <c r="E617">
        <v>7541.3630908799996</v>
      </c>
      <c r="F617">
        <v>462.2</v>
      </c>
      <c r="G617">
        <v>15.0857945630255</v>
      </c>
      <c r="H617">
        <v>-5.4076434324774496</v>
      </c>
      <c r="I617">
        <v>4.7509767622001799</v>
      </c>
      <c r="J617">
        <v>-0.78270785254313202</v>
      </c>
      <c r="K617">
        <v>453.17360904550998</v>
      </c>
      <c r="L617">
        <v>418.819933407451</v>
      </c>
      <c r="M617">
        <v>63.257988092944203</v>
      </c>
      <c r="N617">
        <v>0.76970922828456101</v>
      </c>
      <c r="O617">
        <v>6.0038944180008604</v>
      </c>
      <c r="P617">
        <v>50.774751264067802</v>
      </c>
      <c r="Q617">
        <v>-8.8010127740580004E-3</v>
      </c>
    </row>
    <row r="618" spans="1:17" x14ac:dyDescent="0.3">
      <c r="A618" t="s">
        <v>1365</v>
      </c>
      <c r="B618" t="s">
        <v>1366</v>
      </c>
      <c r="C618" t="str">
        <f>IFERROR(VLOOKUP(Table1[[#This Row],[Ticker]],[1]!Table1[[Symbol]:[Industry]],2,FALSE),"-")</f>
        <v>-</v>
      </c>
      <c r="D618" t="s">
        <v>757</v>
      </c>
      <c r="E618">
        <v>7534.716707736</v>
      </c>
      <c r="F618">
        <v>41.71</v>
      </c>
      <c r="G618">
        <v>-27.194712078926798</v>
      </c>
      <c r="H618">
        <v>-8.6349975494357896</v>
      </c>
      <c r="I618">
        <v>-4.5095689328642203</v>
      </c>
      <c r="J618">
        <v>-4.0667079410332496</v>
      </c>
      <c r="K618">
        <v>43.4748679847037</v>
      </c>
      <c r="L618">
        <v>44.073752177023302</v>
      </c>
      <c r="M618">
        <v>48.241041384638102</v>
      </c>
      <c r="N618">
        <v>0.574965113691152</v>
      </c>
      <c r="O618">
        <v>29.465356029729001</v>
      </c>
      <c r="P618">
        <v>12.7297297297297</v>
      </c>
      <c r="Q618">
        <v>5.0196757561002003E-2</v>
      </c>
    </row>
    <row r="619" spans="1:17" hidden="1" x14ac:dyDescent="0.3">
      <c r="A619" t="s">
        <v>1367</v>
      </c>
      <c r="B619" t="s">
        <v>1368</v>
      </c>
      <c r="C619" t="str">
        <f>IFERROR(VLOOKUP(Table1[[#This Row],[Ticker]],[1]!Table1[[Symbol]:[Industry]],2,FALSE),"-")</f>
        <v>-</v>
      </c>
      <c r="D619" t="s">
        <v>230</v>
      </c>
      <c r="E619">
        <v>7529.1850249199997</v>
      </c>
      <c r="F619">
        <v>65.650000000000006</v>
      </c>
      <c r="G619">
        <v>95.219467559831799</v>
      </c>
      <c r="H619">
        <v>0.245346247275714</v>
      </c>
      <c r="I619">
        <v>11.0458460785974</v>
      </c>
      <c r="J619">
        <v>4.4827957020247302</v>
      </c>
      <c r="K619">
        <v>56.5982623326435</v>
      </c>
      <c r="L619">
        <v>51.559926098360499</v>
      </c>
      <c r="M619">
        <v>75.348643998651596</v>
      </c>
      <c r="N619">
        <v>1.3357812923199199</v>
      </c>
      <c r="O619">
        <v>11.8050266565117</v>
      </c>
      <c r="P619">
        <v>145.42056074766299</v>
      </c>
      <c r="Q619">
        <v>5.6129601630060998E-2</v>
      </c>
    </row>
    <row r="620" spans="1:17" x14ac:dyDescent="0.3">
      <c r="A620" t="s">
        <v>1369</v>
      </c>
      <c r="B620" t="s">
        <v>1370</v>
      </c>
      <c r="C620" t="str">
        <f>IFERROR(VLOOKUP(Table1[[#This Row],[Ticker]],[1]!Table1[[Symbol]:[Industry]],2,FALSE),"-")</f>
        <v>-</v>
      </c>
      <c r="D620" t="s">
        <v>1371</v>
      </c>
      <c r="E620">
        <v>7528.4622615399903</v>
      </c>
      <c r="F620">
        <v>1323.6</v>
      </c>
      <c r="G620">
        <v>121.56313698437</v>
      </c>
      <c r="H620">
        <v>24.3532674854163</v>
      </c>
      <c r="I620">
        <v>109.997938982585</v>
      </c>
      <c r="J620">
        <v>5.0622448545671004</v>
      </c>
      <c r="K620">
        <v>1001.4612339200301</v>
      </c>
      <c r="L620">
        <v>757.65470805784105</v>
      </c>
      <c r="M620">
        <v>73.873430104031996</v>
      </c>
      <c r="N620">
        <v>1.22058330752067</v>
      </c>
      <c r="O620">
        <v>1.9190087639770299</v>
      </c>
      <c r="P620">
        <v>203.96141922149499</v>
      </c>
      <c r="Q620">
        <v>0.132961302238634</v>
      </c>
    </row>
    <row r="621" spans="1:17" x14ac:dyDescent="0.3">
      <c r="A621" t="s">
        <v>1372</v>
      </c>
      <c r="B621" t="s">
        <v>1373</v>
      </c>
      <c r="C621" t="str">
        <f>IFERROR(VLOOKUP(Table1[[#This Row],[Ticker]],[1]!Table1[[Symbol]:[Industry]],2,FALSE),"-")</f>
        <v>-</v>
      </c>
      <c r="D621" t="s">
        <v>329</v>
      </c>
      <c r="E621">
        <v>7518.1599565799997</v>
      </c>
      <c r="F621">
        <v>333.5</v>
      </c>
      <c r="G621">
        <v>154.92638246875501</v>
      </c>
      <c r="H621">
        <v>18.709664583386299</v>
      </c>
      <c r="I621">
        <v>74.059418390438793</v>
      </c>
      <c r="J621">
        <v>8.2744300765684304</v>
      </c>
      <c r="K621">
        <v>281.98380035474997</v>
      </c>
      <c r="L621">
        <v>219.07486782275001</v>
      </c>
      <c r="M621">
        <v>73.515552356230501</v>
      </c>
      <c r="N621">
        <v>1.9041842493789201</v>
      </c>
      <c r="O621">
        <v>5.6221889055472198</v>
      </c>
      <c r="P621">
        <v>184.799316823228</v>
      </c>
      <c r="Q621">
        <v>0.124785442168195</v>
      </c>
    </row>
    <row r="622" spans="1:17" x14ac:dyDescent="0.3">
      <c r="A622" t="s">
        <v>1374</v>
      </c>
      <c r="B622" t="s">
        <v>1375</v>
      </c>
      <c r="C622" t="str">
        <f>IFERROR(VLOOKUP(Table1[[#This Row],[Ticker]],[1]!Table1[[Symbol]:[Industry]],2,FALSE),"-")</f>
        <v>-</v>
      </c>
      <c r="D622" t="s">
        <v>46</v>
      </c>
      <c r="E622">
        <v>7514.4794476050001</v>
      </c>
      <c r="F622">
        <v>202.19</v>
      </c>
      <c r="G622">
        <v>46.977449569827897</v>
      </c>
      <c r="H622">
        <v>-3.9910783843205602</v>
      </c>
      <c r="I622">
        <v>-13.075478925908399</v>
      </c>
      <c r="J622">
        <v>-2.57063637710444</v>
      </c>
      <c r="K622">
        <v>200.700007776994</v>
      </c>
      <c r="L622">
        <v>187.23107161366201</v>
      </c>
      <c r="M622">
        <v>55.657914259229003</v>
      </c>
      <c r="N622">
        <v>1.3110705207625999</v>
      </c>
      <c r="O622">
        <v>23.299866462238398</v>
      </c>
      <c r="P622">
        <v>86.953305594082195</v>
      </c>
      <c r="Q622">
        <v>0.17298376037468</v>
      </c>
    </row>
    <row r="623" spans="1:17" hidden="1" x14ac:dyDescent="0.3">
      <c r="A623" t="s">
        <v>1376</v>
      </c>
      <c r="B623" t="s">
        <v>1377</v>
      </c>
      <c r="C623" t="str">
        <f>IFERROR(VLOOKUP(Table1[[#This Row],[Ticker]],[1]!Table1[[Symbol]:[Industry]],2,FALSE),"-")</f>
        <v>-</v>
      </c>
      <c r="E623">
        <v>7514.0305823999997</v>
      </c>
      <c r="F623">
        <v>3465.2</v>
      </c>
      <c r="G623">
        <v>0.56106201572445902</v>
      </c>
      <c r="H623">
        <v>1.2095006976851399</v>
      </c>
      <c r="I623">
        <v>36.112012286398397</v>
      </c>
      <c r="J623">
        <v>-8.3588068808439893</v>
      </c>
      <c r="K623">
        <v>3130.6140978342601</v>
      </c>
      <c r="L623">
        <v>2689.72370174654</v>
      </c>
      <c r="M623">
        <v>44.5726426489706</v>
      </c>
      <c r="N623">
        <v>0.95229157482561</v>
      </c>
      <c r="O623">
        <v>12.2590326676671</v>
      </c>
      <c r="P623">
        <v>65.088137208194297</v>
      </c>
      <c r="Q623">
        <v>0.119846601986231</v>
      </c>
    </row>
    <row r="624" spans="1:17" x14ac:dyDescent="0.3">
      <c r="A624" t="s">
        <v>1378</v>
      </c>
      <c r="B624" t="s">
        <v>1379</v>
      </c>
      <c r="C624" t="str">
        <f>IFERROR(VLOOKUP(Table1[[#This Row],[Ticker]],[1]!Table1[[Symbol]:[Industry]],2,FALSE),"-")</f>
        <v>-</v>
      </c>
      <c r="D624" t="s">
        <v>376</v>
      </c>
      <c r="E624">
        <v>7412.5675415550004</v>
      </c>
      <c r="F624">
        <v>692.6</v>
      </c>
      <c r="G624">
        <v>-19.9366160570613</v>
      </c>
      <c r="H624">
        <v>2.5253835755260599</v>
      </c>
      <c r="I624">
        <v>-17.5366499887818</v>
      </c>
      <c r="J624">
        <v>-4.0227907662528803</v>
      </c>
      <c r="K624">
        <v>644.39281728735205</v>
      </c>
      <c r="L624">
        <v>642.10849920653402</v>
      </c>
      <c r="M624">
        <v>51.1780196721773</v>
      </c>
      <c r="N624">
        <v>1.41030979260074</v>
      </c>
      <c r="O624">
        <v>12.041582442968499</v>
      </c>
      <c r="P624">
        <v>32.847415363958902</v>
      </c>
      <c r="Q624">
        <v>-6.4563096047350998E-2</v>
      </c>
    </row>
    <row r="625" spans="1:17" x14ac:dyDescent="0.3">
      <c r="A625" t="s">
        <v>1380</v>
      </c>
      <c r="B625" t="s">
        <v>1381</v>
      </c>
      <c r="C625" t="str">
        <f>IFERROR(VLOOKUP(Table1[[#This Row],[Ticker]],[1]!Table1[[Symbol]:[Industry]],2,FALSE),"-")</f>
        <v>-</v>
      </c>
      <c r="D625" t="s">
        <v>62</v>
      </c>
      <c r="E625">
        <v>7399.2576446880003</v>
      </c>
      <c r="F625">
        <v>162.04</v>
      </c>
      <c r="G625">
        <v>50.267413193166398</v>
      </c>
      <c r="H625">
        <v>-7.1841242131075997</v>
      </c>
      <c r="I625">
        <v>-9.2167488284144206</v>
      </c>
      <c r="J625">
        <v>4.2033411781030101E-2</v>
      </c>
      <c r="K625">
        <v>159.42519739188401</v>
      </c>
      <c r="L625">
        <v>144.53832897196</v>
      </c>
      <c r="M625">
        <v>60.652663699295097</v>
      </c>
      <c r="N625">
        <v>0.48922526155852297</v>
      </c>
      <c r="O625">
        <v>14.477906689706201</v>
      </c>
      <c r="P625">
        <v>79.744869661674898</v>
      </c>
      <c r="Q625">
        <v>5.7277572299403001E-2</v>
      </c>
    </row>
    <row r="626" spans="1:17" x14ac:dyDescent="0.3">
      <c r="A626" t="s">
        <v>1382</v>
      </c>
      <c r="B626" t="s">
        <v>1383</v>
      </c>
      <c r="C626" t="str">
        <f>IFERROR(VLOOKUP(Table1[[#This Row],[Ticker]],[1]!Table1[[Symbol]:[Industry]],2,FALSE),"-")</f>
        <v>-</v>
      </c>
      <c r="D626" t="s">
        <v>21</v>
      </c>
      <c r="E626">
        <v>7358.6482840199997</v>
      </c>
      <c r="F626">
        <v>871.2</v>
      </c>
      <c r="G626">
        <v>87.383821286729201</v>
      </c>
      <c r="H626">
        <v>8.6593912860403108</v>
      </c>
      <c r="I626">
        <v>87.197507398783003</v>
      </c>
      <c r="J626">
        <v>-0.86605355992892696</v>
      </c>
      <c r="K626">
        <v>782.44701426549898</v>
      </c>
      <c r="L626">
        <v>614.01335914705396</v>
      </c>
      <c r="M626">
        <v>65.995786828551005</v>
      </c>
      <c r="N626">
        <v>0.76986897465161297</v>
      </c>
      <c r="O626">
        <v>5.1308539944903497</v>
      </c>
      <c r="P626">
        <v>115.88402924048999</v>
      </c>
      <c r="Q626">
        <v>0.14756381344514599</v>
      </c>
    </row>
    <row r="627" spans="1:17" x14ac:dyDescent="0.3">
      <c r="A627" t="s">
        <v>1384</v>
      </c>
      <c r="B627" t="s">
        <v>1385</v>
      </c>
      <c r="C627" t="str">
        <f>IFERROR(VLOOKUP(Table1[[#This Row],[Ticker]],[1]!Table1[[Symbol]:[Industry]],2,FALSE),"-")</f>
        <v>-</v>
      </c>
      <c r="D627" t="s">
        <v>602</v>
      </c>
      <c r="E627">
        <v>7248.7888439999997</v>
      </c>
      <c r="F627">
        <v>389.5</v>
      </c>
      <c r="G627">
        <v>68.867520196123294</v>
      </c>
      <c r="H627">
        <v>-10.365182311973999</v>
      </c>
      <c r="I627">
        <v>20.556084851020699</v>
      </c>
      <c r="J627">
        <v>-3.4163746684129199</v>
      </c>
      <c r="K627">
        <v>363.40482127981801</v>
      </c>
      <c r="L627">
        <v>311.91103360284097</v>
      </c>
      <c r="M627">
        <v>50.366091877595302</v>
      </c>
      <c r="N627">
        <v>0.76486393905760497</v>
      </c>
      <c r="O627">
        <v>3.9794608472400501</v>
      </c>
      <c r="P627">
        <v>101.032258064516</v>
      </c>
      <c r="Q627">
        <v>7.2951887517753999E-2</v>
      </c>
    </row>
    <row r="628" spans="1:17" x14ac:dyDescent="0.3">
      <c r="A628" t="s">
        <v>1386</v>
      </c>
      <c r="B628" t="s">
        <v>1387</v>
      </c>
      <c r="C628" t="str">
        <f>IFERROR(VLOOKUP(Table1[[#This Row],[Ticker]],[1]!Table1[[Symbol]:[Industry]],2,FALSE),"-")</f>
        <v>-</v>
      </c>
      <c r="D628" t="s">
        <v>618</v>
      </c>
      <c r="E628">
        <v>7190.0265110399996</v>
      </c>
      <c r="F628">
        <v>41.62</v>
      </c>
      <c r="G628">
        <v>-17.885432745233199</v>
      </c>
      <c r="H628">
        <v>-10.0407493107683</v>
      </c>
      <c r="I628">
        <v>-31.513103256561099</v>
      </c>
      <c r="J628">
        <v>-4.4169218120995701</v>
      </c>
      <c r="K628">
        <v>44.447541674604601</v>
      </c>
      <c r="L628">
        <v>47.050331584082997</v>
      </c>
      <c r="M628">
        <v>38.846918948481502</v>
      </c>
      <c r="N628">
        <v>1.9753175518586501</v>
      </c>
      <c r="O628">
        <v>65.064872657376199</v>
      </c>
      <c r="P628">
        <v>12.334682860998599</v>
      </c>
      <c r="Q628">
        <v>-1.0396992517317001E-2</v>
      </c>
    </row>
    <row r="629" spans="1:17" hidden="1" x14ac:dyDescent="0.3">
      <c r="A629" t="s">
        <v>1388</v>
      </c>
      <c r="B629" t="s">
        <v>1389</v>
      </c>
      <c r="C629" t="str">
        <f>IFERROR(VLOOKUP(Table1[[#This Row],[Ticker]],[1]!Table1[[Symbol]:[Industry]],2,FALSE),"-")</f>
        <v>-</v>
      </c>
      <c r="D629" t="s">
        <v>21</v>
      </c>
      <c r="E629">
        <v>7187.4755808800001</v>
      </c>
      <c r="F629">
        <v>614.75</v>
      </c>
      <c r="G629">
        <v>126.53480101477</v>
      </c>
      <c r="H629">
        <v>-4.9774376119215402</v>
      </c>
      <c r="I629">
        <v>21.972233257713501</v>
      </c>
      <c r="J629">
        <v>-2.33574556639091E-2</v>
      </c>
      <c r="K629">
        <v>588.21421489048896</v>
      </c>
      <c r="L629">
        <v>499.224586737322</v>
      </c>
      <c r="M629">
        <v>64.980709519319007</v>
      </c>
      <c r="N629">
        <v>0.68383412841056401</v>
      </c>
      <c r="O629">
        <v>9.3208621390809192</v>
      </c>
      <c r="P629">
        <v>184.540615598241</v>
      </c>
      <c r="Q629">
        <v>0.26117582414528401</v>
      </c>
    </row>
    <row r="630" spans="1:17" x14ac:dyDescent="0.3">
      <c r="A630" t="s">
        <v>1390</v>
      </c>
      <c r="B630" t="s">
        <v>1391</v>
      </c>
      <c r="C630" t="str">
        <f>IFERROR(VLOOKUP(Table1[[#This Row],[Ticker]],[1]!Table1[[Symbol]:[Industry]],2,FALSE),"-")</f>
        <v>-</v>
      </c>
      <c r="D630" t="s">
        <v>24</v>
      </c>
      <c r="E630">
        <v>7175.8142410889996</v>
      </c>
      <c r="F630">
        <v>27.26</v>
      </c>
      <c r="G630">
        <v>38.084993097906001</v>
      </c>
      <c r="H630">
        <v>-5.47939941400496</v>
      </c>
      <c r="I630">
        <v>2.3784426382459198</v>
      </c>
      <c r="J630">
        <v>-2.47498438731014</v>
      </c>
      <c r="K630">
        <v>27.877431066657799</v>
      </c>
      <c r="L630">
        <v>26.105867629906701</v>
      </c>
      <c r="M630">
        <v>46.166584955287298</v>
      </c>
      <c r="N630">
        <v>0.84632953893349505</v>
      </c>
      <c r="O630">
        <v>35.296130107796898</v>
      </c>
      <c r="P630">
        <v>67.659014349751999</v>
      </c>
      <c r="Q630">
        <v>7.7613838863668003E-2</v>
      </c>
    </row>
    <row r="631" spans="1:17" hidden="1" x14ac:dyDescent="0.3">
      <c r="A631" t="s">
        <v>1392</v>
      </c>
      <c r="B631" t="s">
        <v>1393</v>
      </c>
      <c r="C631" t="str">
        <f>IFERROR(VLOOKUP(Table1[[#This Row],[Ticker]],[1]!Table1[[Symbol]:[Industry]],2,FALSE),"-")</f>
        <v>-</v>
      </c>
      <c r="D631" t="s">
        <v>24</v>
      </c>
      <c r="E631">
        <v>7146.6534907499999</v>
      </c>
      <c r="F631">
        <v>670.3</v>
      </c>
      <c r="G631">
        <v>54.371788610780101</v>
      </c>
      <c r="H631">
        <v>9.9025234269551792</v>
      </c>
      <c r="I631">
        <v>70.751176083702106</v>
      </c>
      <c r="J631">
        <v>-6.4324290584763704</v>
      </c>
      <c r="K631">
        <v>611.22016697261802</v>
      </c>
      <c r="M631">
        <v>49.481995092102203</v>
      </c>
      <c r="N631">
        <v>0.55952936920769503</v>
      </c>
      <c r="O631">
        <v>13.5163359689691</v>
      </c>
      <c r="P631">
        <v>83.643835616438295</v>
      </c>
    </row>
    <row r="632" spans="1:17" x14ac:dyDescent="0.3">
      <c r="A632" t="s">
        <v>1394</v>
      </c>
      <c r="B632" t="s">
        <v>1395</v>
      </c>
      <c r="C632" t="str">
        <f>IFERROR(VLOOKUP(Table1[[#This Row],[Ticker]],[1]!Table1[[Symbol]:[Industry]],2,FALSE),"-")</f>
        <v>-</v>
      </c>
      <c r="D632" t="s">
        <v>196</v>
      </c>
      <c r="E632">
        <v>7116.2017073349998</v>
      </c>
      <c r="F632">
        <v>514.29999999999995</v>
      </c>
      <c r="G632">
        <v>2.78258235824077</v>
      </c>
      <c r="H632">
        <v>18.733705246121701</v>
      </c>
      <c r="I632">
        <v>29.737345757291301</v>
      </c>
      <c r="J632">
        <v>-3.5863667857453199</v>
      </c>
      <c r="K632">
        <v>454.68262079070399</v>
      </c>
      <c r="L632">
        <v>415.14992281047802</v>
      </c>
      <c r="M632">
        <v>70.535487443348202</v>
      </c>
      <c r="N632">
        <v>1.33532433815301</v>
      </c>
      <c r="O632">
        <v>3.0526929807505399</v>
      </c>
      <c r="P632">
        <v>45.385159010600603</v>
      </c>
      <c r="Q632">
        <v>5.1016669601440003E-2</v>
      </c>
    </row>
    <row r="633" spans="1:17" hidden="1" x14ac:dyDescent="0.3">
      <c r="A633" t="s">
        <v>1396</v>
      </c>
      <c r="B633" t="s">
        <v>1397</v>
      </c>
      <c r="C633" t="str">
        <f>IFERROR(VLOOKUP(Table1[[#This Row],[Ticker]],[1]!Table1[[Symbol]:[Industry]],2,FALSE),"-")</f>
        <v>-</v>
      </c>
      <c r="D633" t="s">
        <v>379</v>
      </c>
      <c r="E633">
        <v>7113.9921715</v>
      </c>
      <c r="F633">
        <v>922.55</v>
      </c>
      <c r="G633">
        <v>1.9255108388789199</v>
      </c>
      <c r="H633">
        <v>-2.41194195102248</v>
      </c>
      <c r="I633">
        <v>1.4391475391300199</v>
      </c>
      <c r="J633">
        <v>-1.54940861348314</v>
      </c>
      <c r="K633">
        <v>887.29168846320897</v>
      </c>
      <c r="L633">
        <v>839.72454997403599</v>
      </c>
      <c r="M633">
        <v>60.918638666102503</v>
      </c>
      <c r="N633">
        <v>0.488949053357704</v>
      </c>
      <c r="O633">
        <v>17.0126280418405</v>
      </c>
      <c r="P633">
        <v>30.617301429987201</v>
      </c>
      <c r="Q633">
        <v>7.6876773808549001E-2</v>
      </c>
    </row>
    <row r="634" spans="1:17" x14ac:dyDescent="0.3">
      <c r="A634" t="s">
        <v>1398</v>
      </c>
      <c r="B634" t="s">
        <v>1399</v>
      </c>
      <c r="C634" t="str">
        <f>IFERROR(VLOOKUP(Table1[[#This Row],[Ticker]],[1]!Table1[[Symbol]:[Industry]],2,FALSE),"-")</f>
        <v>-</v>
      </c>
      <c r="D634" t="s">
        <v>83</v>
      </c>
      <c r="E634">
        <v>7108.4219965379998</v>
      </c>
      <c r="F634">
        <v>262.62</v>
      </c>
      <c r="G634">
        <v>-4.5783733061141296</v>
      </c>
      <c r="H634">
        <v>5.2572510091804698</v>
      </c>
      <c r="I634">
        <v>-10.8161822270747</v>
      </c>
      <c r="J634">
        <v>1.8240691788914201</v>
      </c>
      <c r="K634">
        <v>219.711613805209</v>
      </c>
      <c r="L634">
        <v>224.54061276808099</v>
      </c>
      <c r="M634">
        <v>61.241691157887701</v>
      </c>
      <c r="N634">
        <v>3.1713315300638798</v>
      </c>
      <c r="O634">
        <v>5.4755921102733902</v>
      </c>
      <c r="P634">
        <v>52.199362503622098</v>
      </c>
      <c r="Q634">
        <v>1.589951809865E-3</v>
      </c>
    </row>
    <row r="635" spans="1:17" x14ac:dyDescent="0.3">
      <c r="A635" t="s">
        <v>1400</v>
      </c>
      <c r="B635" t="s">
        <v>1401</v>
      </c>
      <c r="C635" t="str">
        <f>IFERROR(VLOOKUP(Table1[[#This Row],[Ticker]],[1]!Table1[[Symbol]:[Industry]],2,FALSE),"-")</f>
        <v>-</v>
      </c>
      <c r="D635" t="s">
        <v>602</v>
      </c>
      <c r="E635">
        <v>7107.2855061699902</v>
      </c>
      <c r="F635">
        <v>554.15</v>
      </c>
      <c r="G635">
        <v>29.840130917793399</v>
      </c>
      <c r="H635">
        <v>18.242082460754101</v>
      </c>
      <c r="I635">
        <v>-8.3864550458473399</v>
      </c>
      <c r="J635">
        <v>-0.40279712085733299</v>
      </c>
      <c r="K635">
        <v>480.26071896381899</v>
      </c>
      <c r="L635">
        <v>479.66601432605103</v>
      </c>
      <c r="M635">
        <v>76.818572873566396</v>
      </c>
      <c r="N635">
        <v>2.3101302533708501</v>
      </c>
      <c r="O635">
        <v>20.184065686185999</v>
      </c>
      <c r="P635">
        <v>75.391675898085097</v>
      </c>
      <c r="Q635">
        <v>9.6337887263297006E-2</v>
      </c>
    </row>
    <row r="636" spans="1:17" x14ac:dyDescent="0.3">
      <c r="A636" t="s">
        <v>1402</v>
      </c>
      <c r="B636" t="s">
        <v>1403</v>
      </c>
      <c r="C636" t="str">
        <f>IFERROR(VLOOKUP(Table1[[#This Row],[Ticker]],[1]!Table1[[Symbol]:[Industry]],2,FALSE),"-")</f>
        <v>-</v>
      </c>
      <c r="D636" t="s">
        <v>533</v>
      </c>
      <c r="E636">
        <v>7104.2188328759903</v>
      </c>
      <c r="F636">
        <v>255.06</v>
      </c>
      <c r="G636">
        <v>-28.339614243095799</v>
      </c>
      <c r="H636">
        <v>-2.6185300427393998</v>
      </c>
      <c r="I636">
        <v>-23.095821203255198</v>
      </c>
      <c r="J636">
        <v>1.5473027982674901</v>
      </c>
      <c r="K636">
        <v>249.52757741878</v>
      </c>
      <c r="L636">
        <v>259.74763033076999</v>
      </c>
      <c r="M636">
        <v>56.096997670393399</v>
      </c>
      <c r="N636">
        <v>1.6226932467781601</v>
      </c>
      <c r="O636">
        <v>25.8331373010272</v>
      </c>
      <c r="P636">
        <v>15.9363636363636</v>
      </c>
      <c r="Q636">
        <v>-1.3997193011402001E-2</v>
      </c>
    </row>
    <row r="637" spans="1:17" x14ac:dyDescent="0.3">
      <c r="A637" t="s">
        <v>1404</v>
      </c>
      <c r="B637" t="s">
        <v>1405</v>
      </c>
      <c r="C637" t="str">
        <f>IFERROR(VLOOKUP(Table1[[#This Row],[Ticker]],[1]!Table1[[Symbol]:[Industry]],2,FALSE),"-")</f>
        <v>-</v>
      </c>
      <c r="D637" t="s">
        <v>602</v>
      </c>
      <c r="E637">
        <v>7092.4065479999999</v>
      </c>
      <c r="F637">
        <v>353.7</v>
      </c>
      <c r="G637">
        <v>-16.736030292959502</v>
      </c>
      <c r="H637">
        <v>-1.9375687967167801</v>
      </c>
      <c r="I637">
        <v>4.8744463041798198</v>
      </c>
      <c r="J637">
        <v>-4.4898327647417302</v>
      </c>
      <c r="K637">
        <v>345.819530056014</v>
      </c>
      <c r="L637">
        <v>340.46322486603299</v>
      </c>
      <c r="M637">
        <v>51.891229703940297</v>
      </c>
      <c r="N637">
        <v>1.1997582731372101</v>
      </c>
      <c r="O637">
        <v>23.536895674300201</v>
      </c>
      <c r="P637">
        <v>32.100840336134397</v>
      </c>
      <c r="Q637">
        <v>0.142636648315351</v>
      </c>
    </row>
    <row r="638" spans="1:17" hidden="1" x14ac:dyDescent="0.3">
      <c r="A638" t="s">
        <v>1406</v>
      </c>
      <c r="B638" t="s">
        <v>1407</v>
      </c>
      <c r="C638" t="str">
        <f>IFERROR(VLOOKUP(Table1[[#This Row],[Ticker]],[1]!Table1[[Symbol]:[Industry]],2,FALSE),"-")</f>
        <v>-</v>
      </c>
      <c r="D638" t="s">
        <v>62</v>
      </c>
      <c r="E638">
        <v>7072.1853772499999</v>
      </c>
      <c r="F638">
        <v>416.6</v>
      </c>
      <c r="G638">
        <v>-26.926667476715402</v>
      </c>
      <c r="H638">
        <v>6.2178687697982298</v>
      </c>
      <c r="I638">
        <v>1.37985513908119</v>
      </c>
      <c r="J638">
        <v>1.9769022149731901</v>
      </c>
      <c r="K638">
        <v>385.52482359059701</v>
      </c>
      <c r="M638">
        <v>59.065051692729497</v>
      </c>
      <c r="N638">
        <v>1.2585112994563501</v>
      </c>
      <c r="O638">
        <v>6.2890062409985497</v>
      </c>
      <c r="P638">
        <v>30.391236306729201</v>
      </c>
    </row>
    <row r="639" spans="1:17" hidden="1" x14ac:dyDescent="0.3">
      <c r="A639" t="s">
        <v>1408</v>
      </c>
      <c r="B639" t="s">
        <v>1409</v>
      </c>
      <c r="C639" t="str">
        <f>IFERROR(VLOOKUP(Table1[[#This Row],[Ticker]],[1]!Table1[[Symbol]:[Industry]],2,FALSE),"-")</f>
        <v>-</v>
      </c>
      <c r="D639" t="s">
        <v>230</v>
      </c>
      <c r="E639">
        <v>7053.7001411199999</v>
      </c>
      <c r="F639">
        <v>2546.5500000000002</v>
      </c>
      <c r="G639">
        <v>-6.9367583690810903</v>
      </c>
      <c r="H639">
        <v>4.2629412968289202</v>
      </c>
      <c r="I639">
        <v>-4.2447167250962403</v>
      </c>
      <c r="J639">
        <v>0.95623219633925405</v>
      </c>
      <c r="K639">
        <v>2290.8071064157002</v>
      </c>
      <c r="L639">
        <v>2173.3648080757098</v>
      </c>
      <c r="M639">
        <v>72.334730967125907</v>
      </c>
      <c r="N639">
        <v>0.68686014305644105</v>
      </c>
      <c r="O639">
        <v>5.1383243996779804</v>
      </c>
      <c r="P639">
        <v>48.055232558139501</v>
      </c>
      <c r="Q639">
        <v>9.9942569329651995E-2</v>
      </c>
    </row>
    <row r="640" spans="1:17" hidden="1" x14ac:dyDescent="0.3">
      <c r="A640" t="s">
        <v>1410</v>
      </c>
      <c r="B640" t="s">
        <v>1411</v>
      </c>
      <c r="C640" t="str">
        <f>IFERROR(VLOOKUP(Table1[[#This Row],[Ticker]],[1]!Table1[[Symbol]:[Industry]],2,FALSE),"-")</f>
        <v>-</v>
      </c>
      <c r="D640" t="s">
        <v>987</v>
      </c>
      <c r="E640">
        <v>7008.4651112000001</v>
      </c>
      <c r="F640">
        <v>743.4</v>
      </c>
      <c r="G640">
        <v>982.01713216324504</v>
      </c>
      <c r="H640">
        <v>-16.647376757419099</v>
      </c>
      <c r="I640">
        <v>154.46342069338999</v>
      </c>
      <c r="J640">
        <v>-3.7341579049598299</v>
      </c>
      <c r="K640">
        <v>686.68668924113399</v>
      </c>
      <c r="L640">
        <v>427.48799669611901</v>
      </c>
      <c r="M640">
        <v>42.258502065564102</v>
      </c>
      <c r="N640">
        <v>0.472888864937205</v>
      </c>
      <c r="O640">
        <v>21.475652407855801</v>
      </c>
      <c r="P640">
        <v>1046.3377023901301</v>
      </c>
      <c r="Q640">
        <v>0.23766629717395699</v>
      </c>
    </row>
    <row r="641" spans="1:17" x14ac:dyDescent="0.3">
      <c r="A641" t="s">
        <v>1412</v>
      </c>
      <c r="B641" t="s">
        <v>1413</v>
      </c>
      <c r="C641" t="str">
        <f>IFERROR(VLOOKUP(Table1[[#This Row],[Ticker]],[1]!Table1[[Symbol]:[Industry]],2,FALSE),"-")</f>
        <v>-</v>
      </c>
      <c r="D641" t="s">
        <v>196</v>
      </c>
      <c r="E641">
        <v>7000.6582827499997</v>
      </c>
      <c r="F641">
        <v>1289.8</v>
      </c>
      <c r="G641">
        <v>21.460822746857001</v>
      </c>
      <c r="H641">
        <v>23.416402663566402</v>
      </c>
      <c r="I641">
        <v>18.176643265481001</v>
      </c>
      <c r="J641">
        <v>0.550019795651152</v>
      </c>
      <c r="K641">
        <v>1105.9260273858199</v>
      </c>
      <c r="L641">
        <v>999.45377374982399</v>
      </c>
      <c r="M641">
        <v>82.400910733744695</v>
      </c>
      <c r="N641">
        <v>2.3803558575708701</v>
      </c>
      <c r="O641">
        <v>4.08978136145139</v>
      </c>
      <c r="P641">
        <v>57.196831200487502</v>
      </c>
      <c r="Q641">
        <v>5.3854813163092E-2</v>
      </c>
    </row>
    <row r="642" spans="1:17" hidden="1" x14ac:dyDescent="0.3">
      <c r="A642" t="s">
        <v>1414</v>
      </c>
      <c r="B642" t="s">
        <v>1415</v>
      </c>
      <c r="C642" t="str">
        <f>IFERROR(VLOOKUP(Table1[[#This Row],[Ticker]],[1]!Table1[[Symbol]:[Industry]],2,FALSE),"-")</f>
        <v>-</v>
      </c>
      <c r="D642" t="s">
        <v>140</v>
      </c>
      <c r="E642">
        <v>6977.0199782399995</v>
      </c>
      <c r="F642">
        <v>480.45</v>
      </c>
      <c r="G642">
        <v>42.039592388545501</v>
      </c>
      <c r="H642">
        <v>19.991511670649601</v>
      </c>
      <c r="I642">
        <v>36.214349132708499</v>
      </c>
      <c r="J642">
        <v>-0.76644678639853303</v>
      </c>
      <c r="K642">
        <v>375.567513552555</v>
      </c>
      <c r="M642">
        <v>74.671191897421593</v>
      </c>
      <c r="N642">
        <v>0.75779849889704698</v>
      </c>
      <c r="O642">
        <v>0.93662191695285102</v>
      </c>
      <c r="P642">
        <v>97.919670442842403</v>
      </c>
    </row>
    <row r="643" spans="1:17" x14ac:dyDescent="0.3">
      <c r="A643" t="s">
        <v>1416</v>
      </c>
      <c r="B643" t="s">
        <v>1417</v>
      </c>
      <c r="C643" t="str">
        <f>IFERROR(VLOOKUP(Table1[[#This Row],[Ticker]],[1]!Table1[[Symbol]:[Industry]],2,FALSE),"-")</f>
        <v>-</v>
      </c>
      <c r="D643" t="s">
        <v>602</v>
      </c>
      <c r="E643">
        <v>6974.3920934999996</v>
      </c>
      <c r="F643">
        <v>543.75</v>
      </c>
      <c r="G643">
        <v>38.329798175832501</v>
      </c>
      <c r="H643">
        <v>8.2353026649515506</v>
      </c>
      <c r="I643">
        <v>18.390006259441499</v>
      </c>
      <c r="J643">
        <v>6.0940311560777403</v>
      </c>
      <c r="K643">
        <v>472.365994492867</v>
      </c>
      <c r="L643">
        <v>430.59831512544298</v>
      </c>
      <c r="M643">
        <v>84.048076372377395</v>
      </c>
      <c r="N643">
        <v>2.34649257421423</v>
      </c>
      <c r="O643">
        <v>1.7471264367816</v>
      </c>
      <c r="P643">
        <v>82.588985896574798</v>
      </c>
      <c r="Q643">
        <v>0.14138570525640401</v>
      </c>
    </row>
    <row r="644" spans="1:17" x14ac:dyDescent="0.3">
      <c r="A644" t="s">
        <v>1418</v>
      </c>
      <c r="B644" t="s">
        <v>1419</v>
      </c>
      <c r="C644" t="str">
        <f>IFERROR(VLOOKUP(Table1[[#This Row],[Ticker]],[1]!Table1[[Symbol]:[Industry]],2,FALSE),"-")</f>
        <v>-</v>
      </c>
      <c r="D644" t="s">
        <v>621</v>
      </c>
      <c r="E644">
        <v>6974.2696819129997</v>
      </c>
      <c r="F644">
        <v>139.33000000000001</v>
      </c>
      <c r="G644">
        <v>-33.907400598065699</v>
      </c>
      <c r="H644">
        <v>8.5621178182172297</v>
      </c>
      <c r="I644">
        <v>-14.7655621466039</v>
      </c>
      <c r="J644">
        <v>2.7870215589054101</v>
      </c>
      <c r="K644">
        <v>131.45003902125799</v>
      </c>
      <c r="L644">
        <v>139.06696960433899</v>
      </c>
      <c r="M644">
        <v>78.095428225200905</v>
      </c>
      <c r="N644">
        <v>0.77861879068890905</v>
      </c>
      <c r="O644">
        <v>28.507859039689901</v>
      </c>
      <c r="P644">
        <v>27.242009132420002</v>
      </c>
      <c r="Q644">
        <v>-9.8157657318281993E-2</v>
      </c>
    </row>
    <row r="645" spans="1:17" hidden="1" x14ac:dyDescent="0.3">
      <c r="A645" t="s">
        <v>1420</v>
      </c>
      <c r="B645" t="s">
        <v>1421</v>
      </c>
      <c r="C645" t="str">
        <f>IFERROR(VLOOKUP(Table1[[#This Row],[Ticker]],[1]!Table1[[Symbol]:[Industry]],2,FALSE),"-")</f>
        <v>-</v>
      </c>
      <c r="D645" t="s">
        <v>196</v>
      </c>
      <c r="E645">
        <v>6944.3480849999996</v>
      </c>
      <c r="F645">
        <v>357.55</v>
      </c>
      <c r="G645">
        <v>-12.399220535196299</v>
      </c>
      <c r="H645">
        <v>9.9885631134463004</v>
      </c>
      <c r="I645">
        <v>16.375079869038</v>
      </c>
      <c r="J645">
        <v>-2.0788608468159002</v>
      </c>
      <c r="K645">
        <v>319.09037424256798</v>
      </c>
      <c r="M645">
        <v>65.179205929811403</v>
      </c>
      <c r="N645">
        <v>2.1434908939940001</v>
      </c>
      <c r="O645">
        <v>3.9854565794993801</v>
      </c>
      <c r="P645">
        <v>48.917117867555099</v>
      </c>
    </row>
    <row r="646" spans="1:17" x14ac:dyDescent="0.3">
      <c r="A646" t="s">
        <v>1422</v>
      </c>
      <c r="B646" t="s">
        <v>1423</v>
      </c>
      <c r="C646" t="str">
        <f>IFERROR(VLOOKUP(Table1[[#This Row],[Ticker]],[1]!Table1[[Symbol]:[Industry]],2,FALSE),"-")</f>
        <v>-</v>
      </c>
      <c r="D646" t="s">
        <v>654</v>
      </c>
      <c r="E646">
        <v>6890.5907121600003</v>
      </c>
      <c r="F646">
        <v>221.11</v>
      </c>
      <c r="G646">
        <v>156.68511591471901</v>
      </c>
      <c r="H646">
        <v>6.9509593733551602</v>
      </c>
      <c r="I646">
        <v>13.6348536146482</v>
      </c>
      <c r="J646">
        <v>-2.84587726524855</v>
      </c>
      <c r="K646">
        <v>193.82764329117001</v>
      </c>
      <c r="L646">
        <v>164.87612138648001</v>
      </c>
      <c r="M646">
        <v>61.374882682132203</v>
      </c>
      <c r="N646">
        <v>1.41922996884561</v>
      </c>
      <c r="O646">
        <v>4.8346976617972901</v>
      </c>
      <c r="P646">
        <v>196.79194630872399</v>
      </c>
      <c r="Q646">
        <v>0.15968390006338601</v>
      </c>
    </row>
    <row r="647" spans="1:17" x14ac:dyDescent="0.3">
      <c r="A647" t="s">
        <v>1424</v>
      </c>
      <c r="B647" t="s">
        <v>1425</v>
      </c>
      <c r="C647" t="str">
        <f>IFERROR(VLOOKUP(Table1[[#This Row],[Ticker]],[1]!Table1[[Symbol]:[Industry]],2,FALSE),"-")</f>
        <v>-</v>
      </c>
      <c r="D647" t="s">
        <v>382</v>
      </c>
      <c r="E647">
        <v>6851.8555670149999</v>
      </c>
      <c r="F647">
        <v>228.29</v>
      </c>
      <c r="G647">
        <v>250.57598296304701</v>
      </c>
      <c r="H647">
        <v>7.6321927550130599</v>
      </c>
      <c r="I647">
        <v>45.4712337151919</v>
      </c>
      <c r="J647">
        <v>0.74352617784633501</v>
      </c>
      <c r="K647">
        <v>186.047253918677</v>
      </c>
      <c r="L647">
        <v>142.630318124095</v>
      </c>
      <c r="M647">
        <v>62.875619362233699</v>
      </c>
      <c r="N647">
        <v>0.64906106867006497</v>
      </c>
      <c r="O647">
        <v>5.0856366901747796</v>
      </c>
      <c r="P647">
        <v>288.57872340425502</v>
      </c>
      <c r="Q647">
        <v>0.103574216476977</v>
      </c>
    </row>
    <row r="648" spans="1:17" x14ac:dyDescent="0.3">
      <c r="A648" t="s">
        <v>1426</v>
      </c>
      <c r="B648" t="s">
        <v>1427</v>
      </c>
      <c r="C648" t="str">
        <f>IFERROR(VLOOKUP(Table1[[#This Row],[Ticker]],[1]!Table1[[Symbol]:[Industry]],2,FALSE),"-")</f>
        <v>-</v>
      </c>
      <c r="D648" t="s">
        <v>196</v>
      </c>
      <c r="E648">
        <v>6843.1973016000002</v>
      </c>
      <c r="F648">
        <v>484.65</v>
      </c>
      <c r="G648">
        <v>130.91719338711999</v>
      </c>
      <c r="H648">
        <v>19.002350205286302</v>
      </c>
      <c r="I648">
        <v>10.5418647751051</v>
      </c>
      <c r="J648">
        <v>9.2775613875283796</v>
      </c>
      <c r="K648">
        <v>390.81357269955299</v>
      </c>
      <c r="L648">
        <v>348.57542971275097</v>
      </c>
      <c r="M648">
        <v>90.751809367412207</v>
      </c>
      <c r="N648">
        <v>2.2580671266260999</v>
      </c>
      <c r="O648">
        <v>2.9196327246466498</v>
      </c>
      <c r="P648">
        <v>159.51807228915601</v>
      </c>
      <c r="Q648">
        <v>0.15269816938304301</v>
      </c>
    </row>
    <row r="649" spans="1:17" x14ac:dyDescent="0.3">
      <c r="A649" t="s">
        <v>1428</v>
      </c>
      <c r="B649" t="s">
        <v>1429</v>
      </c>
      <c r="C649" t="str">
        <f>IFERROR(VLOOKUP(Table1[[#This Row],[Ticker]],[1]!Table1[[Symbol]:[Industry]],2,FALSE),"-")</f>
        <v>-</v>
      </c>
      <c r="D649" t="s">
        <v>602</v>
      </c>
      <c r="E649">
        <v>6839.0736382499999</v>
      </c>
      <c r="F649">
        <v>378.2</v>
      </c>
      <c r="G649">
        <v>102.838733498567</v>
      </c>
      <c r="H649">
        <v>21.2328612205959</v>
      </c>
      <c r="I649">
        <v>-13.708753528819599</v>
      </c>
      <c r="J649">
        <v>-2.4564510363748702</v>
      </c>
      <c r="K649">
        <v>330.50429471239198</v>
      </c>
      <c r="L649">
        <v>299.65856201662001</v>
      </c>
      <c r="M649">
        <v>71.180325885588999</v>
      </c>
      <c r="N649">
        <v>2.2861732534117301</v>
      </c>
      <c r="O649">
        <v>12.1099947117927</v>
      </c>
      <c r="P649">
        <v>134.688178715482</v>
      </c>
      <c r="Q649">
        <v>8.6694275786384001E-2</v>
      </c>
    </row>
    <row r="650" spans="1:17" x14ac:dyDescent="0.3">
      <c r="A650" t="s">
        <v>1430</v>
      </c>
      <c r="B650" t="s">
        <v>1431</v>
      </c>
      <c r="C650" t="str">
        <f>IFERROR(VLOOKUP(Table1[[#This Row],[Ticker]],[1]!Table1[[Symbol]:[Industry]],2,FALSE),"-")</f>
        <v>-</v>
      </c>
      <c r="D650" t="s">
        <v>196</v>
      </c>
      <c r="E650">
        <v>6797.6358109399998</v>
      </c>
      <c r="F650">
        <v>1714</v>
      </c>
      <c r="G650">
        <v>86.951737212289302</v>
      </c>
      <c r="H650">
        <v>9.2801056446722399</v>
      </c>
      <c r="I650">
        <v>72.288720928032603</v>
      </c>
      <c r="J650">
        <v>3.3561466171221799</v>
      </c>
      <c r="K650">
        <v>1460.65053940284</v>
      </c>
      <c r="L650">
        <v>1251.5702537498901</v>
      </c>
      <c r="M650">
        <v>77.978004719031105</v>
      </c>
      <c r="N650">
        <v>0.75121674224156998</v>
      </c>
      <c r="O650">
        <v>0.93348891481914698</v>
      </c>
      <c r="P650">
        <v>115.299585479211</v>
      </c>
      <c r="Q650">
        <v>3.6047611874516002E-2</v>
      </c>
    </row>
    <row r="651" spans="1:17" x14ac:dyDescent="0.3">
      <c r="A651" t="s">
        <v>1432</v>
      </c>
      <c r="B651" t="s">
        <v>1433</v>
      </c>
      <c r="C651" t="str">
        <f>IFERROR(VLOOKUP(Table1[[#This Row],[Ticker]],[1]!Table1[[Symbol]:[Industry]],2,FALSE),"-")</f>
        <v>-</v>
      </c>
      <c r="D651" t="s">
        <v>1434</v>
      </c>
      <c r="E651">
        <v>6770.9954266499999</v>
      </c>
      <c r="F651">
        <v>513.20000000000005</v>
      </c>
      <c r="G651">
        <v>-26.934979254047899</v>
      </c>
      <c r="H651">
        <v>-0.63433466383759995</v>
      </c>
      <c r="I651">
        <v>9.9165440450699602</v>
      </c>
      <c r="J651">
        <v>2.5727785624322799</v>
      </c>
      <c r="K651">
        <v>501.07905954274599</v>
      </c>
      <c r="L651">
        <v>498.58608315221397</v>
      </c>
      <c r="M651">
        <v>69.753279885533502</v>
      </c>
      <c r="N651">
        <v>1.42707825548844</v>
      </c>
      <c r="O651">
        <v>30.426734216679598</v>
      </c>
      <c r="P651">
        <v>31.236414780718501</v>
      </c>
      <c r="Q651">
        <v>5.4630881164165E-2</v>
      </c>
    </row>
    <row r="652" spans="1:17" x14ac:dyDescent="0.3">
      <c r="A652" t="s">
        <v>1435</v>
      </c>
      <c r="B652" t="s">
        <v>1436</v>
      </c>
      <c r="C652" t="str">
        <f>IFERROR(VLOOKUP(Table1[[#This Row],[Ticker]],[1]!Table1[[Symbol]:[Industry]],2,FALSE),"-")</f>
        <v>-</v>
      </c>
      <c r="D652" t="s">
        <v>418</v>
      </c>
      <c r="E652">
        <v>6770.5630053599998</v>
      </c>
      <c r="F652">
        <v>292.64999999999998</v>
      </c>
      <c r="G652">
        <v>-43.193083850738297</v>
      </c>
      <c r="H652">
        <v>1.3705599224893801</v>
      </c>
      <c r="I652">
        <v>-29.837289117258901</v>
      </c>
      <c r="J652">
        <v>-5.2268621429918802</v>
      </c>
      <c r="K652">
        <v>291.19639495303301</v>
      </c>
      <c r="L652">
        <v>324.61887402281798</v>
      </c>
      <c r="M652">
        <v>55.942821385585503</v>
      </c>
      <c r="N652">
        <v>2.2579118147513602</v>
      </c>
      <c r="O652">
        <v>60.908935588586999</v>
      </c>
      <c r="P652">
        <v>13.364323067983699</v>
      </c>
      <c r="Q652">
        <v>-8.3287098608389992E-3</v>
      </c>
    </row>
    <row r="653" spans="1:17" x14ac:dyDescent="0.3">
      <c r="A653" t="s">
        <v>1437</v>
      </c>
      <c r="B653" t="s">
        <v>1438</v>
      </c>
      <c r="C653" t="str">
        <f>IFERROR(VLOOKUP(Table1[[#This Row],[Ticker]],[1]!Table1[[Symbol]:[Industry]],2,FALSE),"-")</f>
        <v>-</v>
      </c>
      <c r="D653" t="s">
        <v>471</v>
      </c>
      <c r="E653">
        <v>6761.4451226250003</v>
      </c>
      <c r="F653">
        <v>482.65</v>
      </c>
      <c r="G653">
        <v>-49.5693277592678</v>
      </c>
      <c r="H653">
        <v>-11.960114855248699</v>
      </c>
      <c r="I653">
        <v>-32.003353632546599</v>
      </c>
      <c r="J653">
        <v>-1.1420210289014401</v>
      </c>
      <c r="K653">
        <v>503.86102157243999</v>
      </c>
      <c r="L653">
        <v>553.96818023541402</v>
      </c>
      <c r="M653">
        <v>43.0637685818484</v>
      </c>
      <c r="N653">
        <v>0.78789456067364605</v>
      </c>
      <c r="O653">
        <v>49.7669118408784</v>
      </c>
      <c r="P653">
        <v>12.637106184364001</v>
      </c>
      <c r="Q653">
        <v>-8.9792981812829992E-3</v>
      </c>
    </row>
    <row r="654" spans="1:17" hidden="1" x14ac:dyDescent="0.3">
      <c r="A654" t="s">
        <v>1439</v>
      </c>
      <c r="B654" t="s">
        <v>1440</v>
      </c>
      <c r="C654" t="str">
        <f>IFERROR(VLOOKUP(Table1[[#This Row],[Ticker]],[1]!Table1[[Symbol]:[Industry]],2,FALSE),"-")</f>
        <v>-</v>
      </c>
      <c r="D654" t="s">
        <v>230</v>
      </c>
      <c r="E654">
        <v>6754.7337895000001</v>
      </c>
      <c r="F654">
        <v>3342.55</v>
      </c>
      <c r="G654">
        <v>438.59320706907499</v>
      </c>
      <c r="H654">
        <v>19.6155564134536</v>
      </c>
      <c r="I654">
        <v>224.71464204858901</v>
      </c>
      <c r="J654">
        <v>11.040844746079999</v>
      </c>
      <c r="K654">
        <v>2465.4662100024898</v>
      </c>
      <c r="L654">
        <v>1614.60380369226</v>
      </c>
      <c r="M654">
        <v>79.3353308918838</v>
      </c>
      <c r="N654">
        <v>0.98368429335060703</v>
      </c>
      <c r="O654">
        <v>7.5526170139563904</v>
      </c>
      <c r="P654">
        <v>489.35907608216502</v>
      </c>
      <c r="Q654">
        <v>0.12818034588008301</v>
      </c>
    </row>
    <row r="655" spans="1:17" hidden="1" x14ac:dyDescent="0.3">
      <c r="A655" t="s">
        <v>1441</v>
      </c>
      <c r="B655" t="s">
        <v>1442</v>
      </c>
      <c r="C655" t="str">
        <f>IFERROR(VLOOKUP(Table1[[#This Row],[Ticker]],[1]!Table1[[Symbol]:[Industry]],2,FALSE),"-")</f>
        <v>-</v>
      </c>
      <c r="D655" t="s">
        <v>1005</v>
      </c>
      <c r="E655">
        <v>6746.8437323999997</v>
      </c>
      <c r="F655">
        <v>127.5</v>
      </c>
      <c r="G655">
        <v>-20.961514743751099</v>
      </c>
      <c r="H655">
        <v>-3.8692555689552099</v>
      </c>
      <c r="I655">
        <v>-8.20772152891697</v>
      </c>
      <c r="K655">
        <v>118.051374993029</v>
      </c>
      <c r="M655">
        <v>1.05563603616817</v>
      </c>
      <c r="N655">
        <v>1.21428571428571</v>
      </c>
      <c r="O655">
        <v>0.39215686274509598</v>
      </c>
      <c r="P655">
        <v>11.353711790393</v>
      </c>
    </row>
    <row r="656" spans="1:17" x14ac:dyDescent="0.3">
      <c r="A656" t="s">
        <v>1443</v>
      </c>
      <c r="B656" t="s">
        <v>1444</v>
      </c>
      <c r="C656" t="str">
        <f>IFERROR(VLOOKUP(Table1[[#This Row],[Ticker]],[1]!Table1[[Symbol]:[Industry]],2,FALSE),"-")</f>
        <v>-</v>
      </c>
      <c r="D656" t="s">
        <v>373</v>
      </c>
      <c r="E656">
        <v>6742.2932956499999</v>
      </c>
      <c r="F656">
        <v>84.64</v>
      </c>
      <c r="G656">
        <v>9.5904235975991501</v>
      </c>
      <c r="H656">
        <v>16.043182843843201</v>
      </c>
      <c r="I656">
        <v>11.167797462587799</v>
      </c>
      <c r="J656">
        <v>4.8758857467126102</v>
      </c>
      <c r="K656">
        <v>73.737411509041195</v>
      </c>
      <c r="L656">
        <v>70.323337496184095</v>
      </c>
      <c r="M656">
        <v>59.959972326167403</v>
      </c>
      <c r="N656">
        <v>3.6950854913779598</v>
      </c>
      <c r="O656">
        <v>10.9404536862003</v>
      </c>
      <c r="P656">
        <v>44.313725490195999</v>
      </c>
      <c r="Q656">
        <v>7.5970771262327E-2</v>
      </c>
    </row>
    <row r="657" spans="1:17" x14ac:dyDescent="0.3">
      <c r="A657" t="s">
        <v>1445</v>
      </c>
      <c r="B657" t="s">
        <v>1446</v>
      </c>
      <c r="C657" t="str">
        <f>IFERROR(VLOOKUP(Table1[[#This Row],[Ticker]],[1]!Table1[[Symbol]:[Industry]],2,FALSE),"-")</f>
        <v>-</v>
      </c>
      <c r="D657" t="s">
        <v>92</v>
      </c>
      <c r="E657">
        <v>6706.1725554199902</v>
      </c>
      <c r="F657">
        <v>2775.55</v>
      </c>
      <c r="G657">
        <v>88.303777618998595</v>
      </c>
      <c r="H657">
        <v>11.364553104386401</v>
      </c>
      <c r="I657">
        <v>33.1294566789621</v>
      </c>
      <c r="J657">
        <v>1.6242742929047</v>
      </c>
      <c r="K657">
        <v>2507.0555068691901</v>
      </c>
      <c r="L657">
        <v>2212.1614115386701</v>
      </c>
      <c r="M657">
        <v>66.232091844865806</v>
      </c>
      <c r="N657">
        <v>1.11202065168491</v>
      </c>
      <c r="O657">
        <v>9.6719569094413593</v>
      </c>
      <c r="P657">
        <v>117.340746251125</v>
      </c>
      <c r="Q657">
        <v>0.191079887070846</v>
      </c>
    </row>
    <row r="658" spans="1:17" x14ac:dyDescent="0.3">
      <c r="A658" t="s">
        <v>1447</v>
      </c>
      <c r="B658" t="s">
        <v>1448</v>
      </c>
      <c r="C658" t="str">
        <f>IFERROR(VLOOKUP(Table1[[#This Row],[Ticker]],[1]!Table1[[Symbol]:[Industry]],2,FALSE),"-")</f>
        <v>-</v>
      </c>
      <c r="D658" t="s">
        <v>46</v>
      </c>
      <c r="E658">
        <v>6675.878823477</v>
      </c>
      <c r="F658">
        <v>236.51</v>
      </c>
      <c r="G658">
        <v>173.01127908215699</v>
      </c>
      <c r="H658">
        <v>26.442718516720898</v>
      </c>
      <c r="I658">
        <v>57.916576163441299</v>
      </c>
      <c r="J658">
        <v>2.07552882669254</v>
      </c>
      <c r="K658">
        <v>197.18496246522301</v>
      </c>
      <c r="L658">
        <v>161.117958356044</v>
      </c>
      <c r="M658">
        <v>66.819047733830104</v>
      </c>
      <c r="N658">
        <v>1.6093483752301201</v>
      </c>
      <c r="O658">
        <v>5.2809606359139201</v>
      </c>
      <c r="P658">
        <v>202.63595649392099</v>
      </c>
      <c r="Q658">
        <v>7.2132614305937995E-2</v>
      </c>
    </row>
    <row r="659" spans="1:17" x14ac:dyDescent="0.3">
      <c r="A659" t="s">
        <v>1449</v>
      </c>
      <c r="B659" t="s">
        <v>1450</v>
      </c>
      <c r="C659" t="str">
        <f>IFERROR(VLOOKUP(Table1[[#This Row],[Ticker]],[1]!Table1[[Symbol]:[Industry]],2,FALSE),"-")</f>
        <v>-</v>
      </c>
      <c r="D659" t="s">
        <v>49</v>
      </c>
      <c r="E659">
        <v>6657.2000237399998</v>
      </c>
      <c r="F659">
        <v>77.7</v>
      </c>
      <c r="G659">
        <v>187.192880845964</v>
      </c>
      <c r="H659">
        <v>11.856804580608999</v>
      </c>
      <c r="I659">
        <v>53.9099112657116</v>
      </c>
      <c r="J659">
        <v>-1.6618713070490601</v>
      </c>
      <c r="K659">
        <v>69.292180790474006</v>
      </c>
      <c r="L659">
        <v>58.946999118646403</v>
      </c>
      <c r="M659">
        <v>63.916871542313103</v>
      </c>
      <c r="N659">
        <v>2.51551322180006</v>
      </c>
      <c r="O659">
        <v>28.223938223938202</v>
      </c>
      <c r="P659">
        <v>225.786163522012</v>
      </c>
      <c r="Q659">
        <v>8.0856690007345994E-2</v>
      </c>
    </row>
    <row r="660" spans="1:17" x14ac:dyDescent="0.3">
      <c r="A660" t="s">
        <v>1451</v>
      </c>
      <c r="B660" t="s">
        <v>1452</v>
      </c>
      <c r="C660" t="str">
        <f>IFERROR(VLOOKUP(Table1[[#This Row],[Ticker]],[1]!Table1[[Symbol]:[Industry]],2,FALSE),"-")</f>
        <v>-</v>
      </c>
      <c r="D660" t="s">
        <v>129</v>
      </c>
      <c r="E660">
        <v>6652.1311746000001</v>
      </c>
      <c r="F660">
        <v>615.35</v>
      </c>
      <c r="G660">
        <v>18.8809693987704</v>
      </c>
      <c r="H660">
        <v>2.9940705665736602</v>
      </c>
      <c r="I660">
        <v>-17.845729683705901</v>
      </c>
      <c r="J660">
        <v>-2.2203781327295999</v>
      </c>
      <c r="K660">
        <v>597.88767010882202</v>
      </c>
      <c r="L660">
        <v>565.32952236824497</v>
      </c>
      <c r="M660">
        <v>51.3766424730102</v>
      </c>
      <c r="N660">
        <v>0.78588155627741696</v>
      </c>
      <c r="O660">
        <v>36.775818639798402</v>
      </c>
      <c r="P660">
        <v>68.808723681503295</v>
      </c>
      <c r="Q660">
        <v>7.2886256330219001E-2</v>
      </c>
    </row>
    <row r="661" spans="1:17" hidden="1" x14ac:dyDescent="0.3">
      <c r="A661" t="s">
        <v>1453</v>
      </c>
      <c r="B661" t="s">
        <v>1454</v>
      </c>
      <c r="C661" t="str">
        <f>IFERROR(VLOOKUP(Table1[[#This Row],[Ticker]],[1]!Table1[[Symbol]:[Industry]],2,FALSE),"-")</f>
        <v>-</v>
      </c>
      <c r="D661" t="s">
        <v>1287</v>
      </c>
      <c r="E661">
        <v>6636.6662775300001</v>
      </c>
      <c r="F661">
        <v>1378.44</v>
      </c>
      <c r="G661">
        <v>-19.974763590557998</v>
      </c>
      <c r="H661">
        <v>-3.38445482183185</v>
      </c>
      <c r="I661">
        <v>-6.9936614947250604</v>
      </c>
      <c r="J661">
        <v>-1.27989150906925</v>
      </c>
      <c r="K661">
        <v>1364.9462867577599</v>
      </c>
      <c r="L661">
        <v>1334.7550454250299</v>
      </c>
      <c r="M661">
        <v>77.088001342421407</v>
      </c>
      <c r="N661">
        <v>0.57245394144418205</v>
      </c>
      <c r="O661">
        <v>2.8227561591364001</v>
      </c>
      <c r="P661">
        <v>10.571531704969299</v>
      </c>
      <c r="Q661">
        <v>-5.5078309021881003E-2</v>
      </c>
    </row>
    <row r="662" spans="1:17" hidden="1" x14ac:dyDescent="0.3">
      <c r="A662" t="s">
        <v>1455</v>
      </c>
      <c r="B662" t="s">
        <v>1456</v>
      </c>
      <c r="C662" t="str">
        <f>IFERROR(VLOOKUP(Table1[[#This Row],[Ticker]],[1]!Table1[[Symbol]:[Industry]],2,FALSE),"-")</f>
        <v>-</v>
      </c>
      <c r="D662" t="s">
        <v>230</v>
      </c>
      <c r="E662">
        <v>6627.8909525500003</v>
      </c>
      <c r="F662">
        <v>2876.3</v>
      </c>
      <c r="G662">
        <v>49.1662891897913</v>
      </c>
      <c r="H662">
        <v>17.565521685872199</v>
      </c>
      <c r="I662">
        <v>2.5509344442107298</v>
      </c>
      <c r="J662">
        <v>1.1764900746649201</v>
      </c>
      <c r="K662">
        <v>2511.8295840160999</v>
      </c>
      <c r="L662">
        <v>2184.1595286942502</v>
      </c>
      <c r="M662">
        <v>57.755049066533999</v>
      </c>
      <c r="N662">
        <v>1.7447024982613999</v>
      </c>
      <c r="O662">
        <v>10.1693147446372</v>
      </c>
      <c r="P662">
        <v>87.686786296900493</v>
      </c>
      <c r="Q662">
        <v>0.164485988567172</v>
      </c>
    </row>
    <row r="663" spans="1:17" hidden="1" x14ac:dyDescent="0.3">
      <c r="A663" t="s">
        <v>1457</v>
      </c>
      <c r="B663" t="s">
        <v>1458</v>
      </c>
      <c r="C663" t="str">
        <f>IFERROR(VLOOKUP(Table1[[#This Row],[Ticker]],[1]!Table1[[Symbol]:[Industry]],2,FALSE),"-")</f>
        <v>-</v>
      </c>
      <c r="E663">
        <v>6577.7039999999997</v>
      </c>
      <c r="F663">
        <v>3073</v>
      </c>
      <c r="G663">
        <v>2457.3054088472099</v>
      </c>
      <c r="H663">
        <v>34.6371080266143</v>
      </c>
      <c r="I663">
        <v>337.29178998373999</v>
      </c>
      <c r="J663">
        <v>22.862178143918999</v>
      </c>
      <c r="K663">
        <v>2203.7869224659498</v>
      </c>
      <c r="L663">
        <v>1371.5191459488401</v>
      </c>
      <c r="M663">
        <v>88.251428415817898</v>
      </c>
      <c r="N663">
        <v>1.1978278408738201</v>
      </c>
      <c r="O663">
        <v>7.8864301985030796</v>
      </c>
      <c r="P663">
        <v>2462.96914095079</v>
      </c>
    </row>
    <row r="664" spans="1:17" x14ac:dyDescent="0.3">
      <c r="A664" t="s">
        <v>1459</v>
      </c>
      <c r="B664" t="s">
        <v>1460</v>
      </c>
      <c r="C664" t="str">
        <f>IFERROR(VLOOKUP(Table1[[#This Row],[Ticker]],[1]!Table1[[Symbol]:[Industry]],2,FALSE),"-")</f>
        <v>-</v>
      </c>
      <c r="D664" t="s">
        <v>140</v>
      </c>
      <c r="E664">
        <v>6564.4021733999998</v>
      </c>
      <c r="F664">
        <v>930.8</v>
      </c>
      <c r="G664">
        <v>23.207175627541002</v>
      </c>
      <c r="H664">
        <v>1.5144132762612099</v>
      </c>
      <c r="I664">
        <v>-8.53298803760112</v>
      </c>
      <c r="J664">
        <v>-4.2660016360658801</v>
      </c>
      <c r="K664">
        <v>889.46865820494702</v>
      </c>
      <c r="L664">
        <v>816.03525452475606</v>
      </c>
      <c r="M664">
        <v>49.9392044945482</v>
      </c>
      <c r="N664">
        <v>2.4955928785101</v>
      </c>
      <c r="O664">
        <v>7.7567683712935098</v>
      </c>
      <c r="P664">
        <v>54.8752079866888</v>
      </c>
      <c r="Q664">
        <v>2.393052962663E-2</v>
      </c>
    </row>
    <row r="665" spans="1:17" x14ac:dyDescent="0.3">
      <c r="A665" t="s">
        <v>1461</v>
      </c>
      <c r="B665" t="s">
        <v>1462</v>
      </c>
      <c r="C665" t="str">
        <f>IFERROR(VLOOKUP(Table1[[#This Row],[Ticker]],[1]!Table1[[Symbol]:[Industry]],2,FALSE),"-")</f>
        <v>-</v>
      </c>
      <c r="D665" t="s">
        <v>106</v>
      </c>
      <c r="E665">
        <v>6551.6953914599999</v>
      </c>
      <c r="F665">
        <v>1373.4</v>
      </c>
      <c r="G665">
        <v>-31.3048772526944</v>
      </c>
      <c r="H665">
        <v>-2.5560174561003701</v>
      </c>
      <c r="I665">
        <v>-17.8005288460696</v>
      </c>
      <c r="J665">
        <v>-0.85282839244266595</v>
      </c>
      <c r="K665">
        <v>1367.0813240596499</v>
      </c>
      <c r="L665">
        <v>1400.8317457554299</v>
      </c>
      <c r="M665">
        <v>59.062449416718003</v>
      </c>
      <c r="N665">
        <v>0.74279688652182296</v>
      </c>
      <c r="O665">
        <v>22.3205184214358</v>
      </c>
      <c r="P665">
        <v>9.8720000000000105</v>
      </c>
      <c r="Q665">
        <v>-0.15024815801852301</v>
      </c>
    </row>
    <row r="666" spans="1:17" x14ac:dyDescent="0.3">
      <c r="A666" t="s">
        <v>1463</v>
      </c>
      <c r="B666" t="s">
        <v>1464</v>
      </c>
      <c r="C666" t="str">
        <f>IFERROR(VLOOKUP(Table1[[#This Row],[Ticker]],[1]!Table1[[Symbol]:[Industry]],2,FALSE),"-")</f>
        <v>-</v>
      </c>
      <c r="D666" t="s">
        <v>1465</v>
      </c>
      <c r="E666">
        <v>6517.5206459999999</v>
      </c>
      <c r="F666">
        <v>835.75</v>
      </c>
      <c r="G666">
        <v>-5.4971976462877201</v>
      </c>
      <c r="H666">
        <v>37.274428937828901</v>
      </c>
      <c r="I666">
        <v>-14.027984325207701</v>
      </c>
      <c r="J666">
        <v>-5.1767257336681798</v>
      </c>
      <c r="K666">
        <v>747.44666850400404</v>
      </c>
      <c r="L666">
        <v>742.49437475846798</v>
      </c>
      <c r="M666">
        <v>62.3875938633972</v>
      </c>
      <c r="N666">
        <v>0.94947846590369001</v>
      </c>
      <c r="O666">
        <v>18.384684415195899</v>
      </c>
      <c r="P666">
        <v>41.293322062552797</v>
      </c>
      <c r="Q666">
        <v>-6.6759058675489999E-3</v>
      </c>
    </row>
    <row r="667" spans="1:17" hidden="1" x14ac:dyDescent="0.3">
      <c r="A667" t="s">
        <v>1466</v>
      </c>
      <c r="B667" t="s">
        <v>1467</v>
      </c>
      <c r="C667" t="str">
        <f>IFERROR(VLOOKUP(Table1[[#This Row],[Ticker]],[1]!Table1[[Symbol]:[Industry]],2,FALSE),"-")</f>
        <v>-</v>
      </c>
      <c r="D667" t="s">
        <v>1287</v>
      </c>
      <c r="E667">
        <v>6496.9056107910001</v>
      </c>
      <c r="F667">
        <v>1157.99</v>
      </c>
      <c r="G667">
        <v>-20.275530924605</v>
      </c>
      <c r="H667">
        <v>-3.1729329004128801</v>
      </c>
      <c r="I667">
        <v>-6.6499636475685797</v>
      </c>
      <c r="J667">
        <v>-1.22247977889961</v>
      </c>
      <c r="K667">
        <v>1144.64563857746</v>
      </c>
      <c r="L667">
        <v>1118.6997685773499</v>
      </c>
      <c r="M667">
        <v>63.340787818078198</v>
      </c>
      <c r="N667">
        <v>0.64851584367116999</v>
      </c>
      <c r="O667">
        <v>14.4552198205511</v>
      </c>
      <c r="P667">
        <v>33.746433975121498</v>
      </c>
    </row>
    <row r="668" spans="1:17" x14ac:dyDescent="0.3">
      <c r="A668" t="s">
        <v>1468</v>
      </c>
      <c r="B668" t="s">
        <v>1469</v>
      </c>
      <c r="C668" t="str">
        <f>IFERROR(VLOOKUP(Table1[[#This Row],[Ticker]],[1]!Table1[[Symbol]:[Industry]],2,FALSE),"-")</f>
        <v>-</v>
      </c>
      <c r="D668" t="s">
        <v>46</v>
      </c>
      <c r="E668">
        <v>6412.6516334999997</v>
      </c>
      <c r="F668">
        <v>851.9</v>
      </c>
      <c r="G668">
        <v>155.32251963864101</v>
      </c>
      <c r="H668">
        <v>22.985461844109899</v>
      </c>
      <c r="I668">
        <v>32.2169832268428</v>
      </c>
      <c r="J668">
        <v>-6.6909923643611799</v>
      </c>
      <c r="K668">
        <v>732.765504614723</v>
      </c>
      <c r="L668">
        <v>588.39440124267196</v>
      </c>
      <c r="M668">
        <v>59.706052059557301</v>
      </c>
      <c r="N668">
        <v>0.926895586690756</v>
      </c>
      <c r="O668">
        <v>7.4069726493720003</v>
      </c>
      <c r="P668">
        <v>188.047337278106</v>
      </c>
      <c r="Q668">
        <v>0.16428859847011601</v>
      </c>
    </row>
    <row r="669" spans="1:17" x14ac:dyDescent="0.3">
      <c r="A669" t="s">
        <v>1470</v>
      </c>
      <c r="B669" t="s">
        <v>1471</v>
      </c>
      <c r="C669" t="str">
        <f>IFERROR(VLOOKUP(Table1[[#This Row],[Ticker]],[1]!Table1[[Symbol]:[Industry]],2,FALSE),"-")</f>
        <v>-</v>
      </c>
      <c r="D669" t="s">
        <v>1002</v>
      </c>
      <c r="E669">
        <v>6393.4103297399997</v>
      </c>
      <c r="F669">
        <v>136.22999999999999</v>
      </c>
      <c r="G669">
        <v>-15.392409711998299</v>
      </c>
      <c r="H669">
        <v>-11.384140080632999</v>
      </c>
      <c r="I669">
        <v>-37.333568661657203</v>
      </c>
      <c r="J669">
        <v>-4.0247306699084202</v>
      </c>
      <c r="K669">
        <v>152.37365749286599</v>
      </c>
      <c r="L669">
        <v>161.16702046031901</v>
      </c>
      <c r="M669">
        <v>34.340139011657698</v>
      </c>
      <c r="N669">
        <v>1.7520138729327801</v>
      </c>
      <c r="O669">
        <v>54.591499669676203</v>
      </c>
      <c r="P669">
        <v>15.596096733135299</v>
      </c>
      <c r="Q669">
        <v>3.3704563624639999E-2</v>
      </c>
    </row>
    <row r="670" spans="1:17" hidden="1" x14ac:dyDescent="0.3">
      <c r="A670" t="s">
        <v>1472</v>
      </c>
      <c r="B670" t="s">
        <v>1473</v>
      </c>
      <c r="C670" t="str">
        <f>IFERROR(VLOOKUP(Table1[[#This Row],[Ticker]],[1]!Table1[[Symbol]:[Industry]],2,FALSE),"-")</f>
        <v>-</v>
      </c>
      <c r="D670" t="s">
        <v>659</v>
      </c>
      <c r="E670">
        <v>6377.025169005</v>
      </c>
      <c r="F670">
        <v>448.25</v>
      </c>
      <c r="G670">
        <v>-17.8759168686849</v>
      </c>
      <c r="H670">
        <v>2.9781598803431502</v>
      </c>
      <c r="I670">
        <v>-15.047723272837199</v>
      </c>
      <c r="J670">
        <v>-2.9590524728270999</v>
      </c>
      <c r="K670">
        <v>435.17150711871801</v>
      </c>
      <c r="L670">
        <v>441.01027489864498</v>
      </c>
      <c r="M670">
        <v>62.168869715113999</v>
      </c>
      <c r="N670">
        <v>0.89832143190163005</v>
      </c>
      <c r="O670">
        <v>25.945343000557699</v>
      </c>
      <c r="P670">
        <v>14.0585241730279</v>
      </c>
      <c r="Q670">
        <v>-3.7060436405208001E-2</v>
      </c>
    </row>
    <row r="671" spans="1:17" x14ac:dyDescent="0.3">
      <c r="A671" t="s">
        <v>1474</v>
      </c>
      <c r="B671" t="s">
        <v>1475</v>
      </c>
      <c r="C671" t="str">
        <f>IFERROR(VLOOKUP(Table1[[#This Row],[Ticker]],[1]!Table1[[Symbol]:[Industry]],2,FALSE),"-")</f>
        <v>-</v>
      </c>
      <c r="D671" t="s">
        <v>471</v>
      </c>
      <c r="E671">
        <v>6363.7384209499996</v>
      </c>
      <c r="F671">
        <v>935.6</v>
      </c>
      <c r="G671">
        <v>68.154403033395894</v>
      </c>
      <c r="H671">
        <v>0.10271054324436101</v>
      </c>
      <c r="I671">
        <v>-2.4990166291133602</v>
      </c>
      <c r="J671">
        <v>5.5840013968750197</v>
      </c>
      <c r="K671">
        <v>837.51882061462402</v>
      </c>
      <c r="L671">
        <v>785.46711173060498</v>
      </c>
      <c r="M671">
        <v>66.4572134594072</v>
      </c>
      <c r="N671">
        <v>1.48953680811361</v>
      </c>
      <c r="O671">
        <v>9.33625480974775</v>
      </c>
      <c r="P671">
        <v>97.488126649076506</v>
      </c>
      <c r="Q671">
        <v>0.162905124936124</v>
      </c>
    </row>
    <row r="672" spans="1:17" hidden="1" x14ac:dyDescent="0.3">
      <c r="A672" t="s">
        <v>1476</v>
      </c>
      <c r="B672" t="s">
        <v>1477</v>
      </c>
      <c r="C672" t="str">
        <f>IFERROR(VLOOKUP(Table1[[#This Row],[Ticker]],[1]!Table1[[Symbol]:[Industry]],2,FALSE),"-")</f>
        <v>-</v>
      </c>
      <c r="D672" t="s">
        <v>46</v>
      </c>
      <c r="E672">
        <v>6347.84</v>
      </c>
      <c r="F672">
        <v>92</v>
      </c>
      <c r="G672">
        <v>-35.7007361753124</v>
      </c>
      <c r="H672">
        <v>-3.9821899846083499</v>
      </c>
      <c r="I672">
        <v>-3.0860545847434202</v>
      </c>
      <c r="J672">
        <v>-1.5111247106502901</v>
      </c>
      <c r="K672">
        <v>92.106689772607993</v>
      </c>
      <c r="L672">
        <v>93.185375680246906</v>
      </c>
      <c r="M672">
        <v>53.081674366169402</v>
      </c>
      <c r="N672">
        <v>1.4750000000000001</v>
      </c>
      <c r="O672">
        <v>11.9565217391304</v>
      </c>
      <c r="P672">
        <v>8.2352941176470509</v>
      </c>
    </row>
    <row r="673" spans="1:17" hidden="1" x14ac:dyDescent="0.3">
      <c r="A673" t="s">
        <v>1478</v>
      </c>
      <c r="B673" t="s">
        <v>1479</v>
      </c>
      <c r="C673" t="str">
        <f>IFERROR(VLOOKUP(Table1[[#This Row],[Ticker]],[1]!Table1[[Symbol]:[Industry]],2,FALSE),"-")</f>
        <v>-</v>
      </c>
      <c r="D673" t="s">
        <v>216</v>
      </c>
      <c r="E673">
        <v>6303.1008486599903</v>
      </c>
      <c r="F673">
        <v>1244.4000000000001</v>
      </c>
      <c r="G673">
        <v>5213.0717960135298</v>
      </c>
      <c r="H673">
        <v>15.5446227231369</v>
      </c>
      <c r="I673">
        <v>712.78461156251001</v>
      </c>
      <c r="J673">
        <v>8.8971898510184904</v>
      </c>
      <c r="K673">
        <v>918.29610626058002</v>
      </c>
      <c r="M673">
        <v>85.764049379467494</v>
      </c>
      <c r="N673">
        <v>3.30006722689075</v>
      </c>
      <c r="O673">
        <v>0</v>
      </c>
    </row>
    <row r="674" spans="1:17" hidden="1" x14ac:dyDescent="0.3">
      <c r="A674" t="s">
        <v>1480</v>
      </c>
      <c r="B674" t="s">
        <v>1481</v>
      </c>
      <c r="C674" t="str">
        <f>IFERROR(VLOOKUP(Table1[[#This Row],[Ticker]],[1]!Table1[[Symbol]:[Industry]],2,FALSE),"-")</f>
        <v>-</v>
      </c>
      <c r="D674" t="s">
        <v>43</v>
      </c>
      <c r="E674">
        <v>6292.3423000000003</v>
      </c>
      <c r="F674">
        <v>4059.2</v>
      </c>
      <c r="G674">
        <v>-9.2718731213534706</v>
      </c>
      <c r="H674">
        <v>-3.79251717643898</v>
      </c>
      <c r="I674">
        <v>7.7307395191017703</v>
      </c>
      <c r="J674">
        <v>-4.1193027644805102</v>
      </c>
      <c r="K674">
        <v>4011.1371692101502</v>
      </c>
      <c r="L674">
        <v>3707.0886423329798</v>
      </c>
      <c r="M674">
        <v>41.278862839041999</v>
      </c>
      <c r="N674">
        <v>1.1688383745481301</v>
      </c>
      <c r="O674">
        <v>11.4135790303508</v>
      </c>
      <c r="P674">
        <v>28.496359607470701</v>
      </c>
      <c r="Q674">
        <v>-5.0407305449534999E-2</v>
      </c>
    </row>
    <row r="675" spans="1:17" hidden="1" x14ac:dyDescent="0.3">
      <c r="A675" t="s">
        <v>1482</v>
      </c>
      <c r="B675" t="s">
        <v>1483</v>
      </c>
      <c r="C675" t="str">
        <f>IFERROR(VLOOKUP(Table1[[#This Row],[Ticker]],[1]!Table1[[Symbol]:[Industry]],2,FALSE),"-")</f>
        <v>-</v>
      </c>
      <c r="D675" t="s">
        <v>1005</v>
      </c>
      <c r="E675">
        <v>6266.1528877000001</v>
      </c>
      <c r="F675">
        <v>101</v>
      </c>
      <c r="M675">
        <v>50</v>
      </c>
      <c r="N675">
        <v>1</v>
      </c>
    </row>
    <row r="676" spans="1:17" x14ac:dyDescent="0.3">
      <c r="A676" t="s">
        <v>1484</v>
      </c>
      <c r="B676" t="s">
        <v>1485</v>
      </c>
      <c r="C676" t="str">
        <f>IFERROR(VLOOKUP(Table1[[#This Row],[Ticker]],[1]!Table1[[Symbol]:[Industry]],2,FALSE),"-")</f>
        <v>-</v>
      </c>
      <c r="D676" t="s">
        <v>1486</v>
      </c>
      <c r="E676">
        <v>6236.2779879500004</v>
      </c>
      <c r="F676">
        <v>458.95</v>
      </c>
      <c r="G676">
        <v>-7.8704489690461203</v>
      </c>
      <c r="H676">
        <v>-1.95358206018917</v>
      </c>
      <c r="I676">
        <v>-6.2022465493900203</v>
      </c>
      <c r="J676">
        <v>1.66117983214558</v>
      </c>
      <c r="K676">
        <v>459.31609924165798</v>
      </c>
      <c r="L676">
        <v>440.83194436190399</v>
      </c>
      <c r="M676">
        <v>58.924530347206002</v>
      </c>
      <c r="N676">
        <v>1.27157735856763</v>
      </c>
      <c r="O676">
        <v>25.699967316701098</v>
      </c>
      <c r="P676">
        <v>34.078293894244801</v>
      </c>
    </row>
    <row r="677" spans="1:17" x14ac:dyDescent="0.3">
      <c r="A677" t="s">
        <v>1487</v>
      </c>
      <c r="B677" t="s">
        <v>1488</v>
      </c>
      <c r="C677" t="str">
        <f>IFERROR(VLOOKUP(Table1[[#This Row],[Ticker]],[1]!Table1[[Symbol]:[Industry]],2,FALSE),"-")</f>
        <v>-</v>
      </c>
      <c r="D677" t="s">
        <v>373</v>
      </c>
      <c r="E677">
        <v>6235.7420424000002</v>
      </c>
      <c r="F677">
        <v>130.99</v>
      </c>
      <c r="G677">
        <v>59.5615940605703</v>
      </c>
      <c r="H677">
        <v>13.614248498277799</v>
      </c>
      <c r="I677">
        <v>41.169920214955198</v>
      </c>
      <c r="J677">
        <v>-1.23205288937861</v>
      </c>
      <c r="K677">
        <v>110.376970406197</v>
      </c>
      <c r="L677">
        <v>95.336100824278105</v>
      </c>
      <c r="M677">
        <v>55.330700729823199</v>
      </c>
      <c r="N677">
        <v>3.74063639411954</v>
      </c>
      <c r="O677">
        <v>18.7113520116039</v>
      </c>
      <c r="P677">
        <v>101.368178324365</v>
      </c>
      <c r="Q677">
        <v>6.0532948621887003E-2</v>
      </c>
    </row>
    <row r="678" spans="1:17" x14ac:dyDescent="0.3">
      <c r="A678" t="s">
        <v>1489</v>
      </c>
      <c r="B678" t="s">
        <v>1490</v>
      </c>
      <c r="C678" t="str">
        <f>IFERROR(VLOOKUP(Table1[[#This Row],[Ticker]],[1]!Table1[[Symbol]:[Industry]],2,FALSE),"-")</f>
        <v>-</v>
      </c>
      <c r="D678" t="s">
        <v>59</v>
      </c>
      <c r="E678">
        <v>6225.4719999999998</v>
      </c>
      <c r="F678">
        <v>885</v>
      </c>
      <c r="G678">
        <v>129.118764695262</v>
      </c>
      <c r="H678">
        <v>-11.899895566457401</v>
      </c>
      <c r="I678">
        <v>26.218475681788501</v>
      </c>
      <c r="J678">
        <v>-4.75500050947206</v>
      </c>
      <c r="K678">
        <v>882.79006694019904</v>
      </c>
      <c r="L678">
        <v>745.68423913435697</v>
      </c>
      <c r="M678">
        <v>51.201683533929</v>
      </c>
      <c r="N678">
        <v>0.78811477320762602</v>
      </c>
      <c r="O678">
        <v>31.638418079095999</v>
      </c>
      <c r="P678">
        <v>163.982102908277</v>
      </c>
      <c r="Q678">
        <v>0.105928414974627</v>
      </c>
    </row>
    <row r="679" spans="1:17" hidden="1" x14ac:dyDescent="0.3">
      <c r="A679" t="s">
        <v>1491</v>
      </c>
      <c r="B679" t="s">
        <v>1492</v>
      </c>
      <c r="C679" t="str">
        <f>IFERROR(VLOOKUP(Table1[[#This Row],[Ticker]],[1]!Table1[[Symbol]:[Industry]],2,FALSE),"-")</f>
        <v>-</v>
      </c>
      <c r="D679" t="s">
        <v>149</v>
      </c>
      <c r="E679">
        <v>6207.29402974</v>
      </c>
      <c r="F679">
        <v>162.6</v>
      </c>
      <c r="G679">
        <v>-29.5834298755296</v>
      </c>
      <c r="H679">
        <v>12.046058291687901</v>
      </c>
      <c r="I679">
        <v>-13.204042402607699</v>
      </c>
      <c r="J679">
        <v>-19.0316531277264</v>
      </c>
      <c r="O679">
        <v>21.4637146371463</v>
      </c>
      <c r="P679">
        <v>20.4444444444444</v>
      </c>
    </row>
    <row r="680" spans="1:17" x14ac:dyDescent="0.3">
      <c r="A680" t="s">
        <v>1493</v>
      </c>
      <c r="B680" t="s">
        <v>1494</v>
      </c>
      <c r="C680" t="str">
        <f>IFERROR(VLOOKUP(Table1[[#This Row],[Ticker]],[1]!Table1[[Symbol]:[Industry]],2,FALSE),"-")</f>
        <v>-</v>
      </c>
      <c r="D680" t="s">
        <v>1495</v>
      </c>
      <c r="E680">
        <v>6163.1181107499997</v>
      </c>
      <c r="F680">
        <v>542.04999999999995</v>
      </c>
      <c r="G680">
        <v>8.7498616849770396</v>
      </c>
      <c r="H680">
        <v>-9.3680559604797402</v>
      </c>
      <c r="I680">
        <v>-17.3133709014886</v>
      </c>
      <c r="J680">
        <v>-6.5476036302813698</v>
      </c>
      <c r="K680">
        <v>521.37329716789304</v>
      </c>
      <c r="L680">
        <v>508.35552502440498</v>
      </c>
      <c r="M680">
        <v>37.671295538549302</v>
      </c>
      <c r="N680">
        <v>1.4914964868648799</v>
      </c>
      <c r="O680">
        <v>26.731851305230101</v>
      </c>
      <c r="P680">
        <v>37.733451912082302</v>
      </c>
      <c r="Q680">
        <v>0.120413889538782</v>
      </c>
    </row>
    <row r="681" spans="1:17" x14ac:dyDescent="0.3">
      <c r="A681" t="s">
        <v>1496</v>
      </c>
      <c r="B681" t="s">
        <v>1497</v>
      </c>
      <c r="C681" t="str">
        <f>IFERROR(VLOOKUP(Table1[[#This Row],[Ticker]],[1]!Table1[[Symbol]:[Industry]],2,FALSE),"-")</f>
        <v>-</v>
      </c>
      <c r="D681" t="s">
        <v>1498</v>
      </c>
      <c r="E681">
        <v>6159.6762300540004</v>
      </c>
      <c r="F681">
        <v>193.98</v>
      </c>
      <c r="G681">
        <v>-32.542531613134301</v>
      </c>
      <c r="H681">
        <v>-2.4655491707025901</v>
      </c>
      <c r="I681">
        <v>-12.979143379196501</v>
      </c>
      <c r="J681">
        <v>-2.18300668547396</v>
      </c>
      <c r="K681">
        <v>188.72050033603</v>
      </c>
      <c r="L681">
        <v>190.060291511348</v>
      </c>
      <c r="M681">
        <v>58.397050462484202</v>
      </c>
      <c r="N681">
        <v>1.1722472930661401</v>
      </c>
      <c r="O681">
        <v>21.739354572636302</v>
      </c>
      <c r="P681">
        <v>14.375</v>
      </c>
      <c r="Q681">
        <v>-0.10191248733600899</v>
      </c>
    </row>
    <row r="682" spans="1:17" hidden="1" x14ac:dyDescent="0.3">
      <c r="A682" t="s">
        <v>1499</v>
      </c>
      <c r="B682" t="s">
        <v>1500</v>
      </c>
      <c r="C682" t="str">
        <f>IFERROR(VLOOKUP(Table1[[#This Row],[Ticker]],[1]!Table1[[Symbol]:[Industry]],2,FALSE),"-")</f>
        <v>-</v>
      </c>
      <c r="E682">
        <v>6129.9082721349996</v>
      </c>
      <c r="F682">
        <v>2695.8</v>
      </c>
      <c r="G682">
        <v>1674.0637338153299</v>
      </c>
      <c r="H682">
        <v>54.397359120736297</v>
      </c>
      <c r="I682">
        <v>598.56673556357396</v>
      </c>
      <c r="J682">
        <v>6.2027091389258597</v>
      </c>
      <c r="K682">
        <v>1932.0423807663601</v>
      </c>
      <c r="L682">
        <v>899.48973750135303</v>
      </c>
      <c r="M682">
        <v>76.6859233530094</v>
      </c>
      <c r="N682">
        <v>1.0417715776341101</v>
      </c>
      <c r="O682">
        <v>13.1278284739223</v>
      </c>
      <c r="P682">
        <v>1791.78947368421</v>
      </c>
    </row>
    <row r="683" spans="1:17" x14ac:dyDescent="0.3">
      <c r="A683" t="s">
        <v>1501</v>
      </c>
      <c r="B683" t="s">
        <v>1502</v>
      </c>
      <c r="C683" t="str">
        <f>IFERROR(VLOOKUP(Table1[[#This Row],[Ticker]],[1]!Table1[[Symbol]:[Industry]],2,FALSE),"-")</f>
        <v>-</v>
      </c>
      <c r="D683" t="s">
        <v>373</v>
      </c>
      <c r="E683">
        <v>6120.9083127499998</v>
      </c>
      <c r="F683">
        <v>314.3</v>
      </c>
      <c r="G683">
        <v>32.574633534019497</v>
      </c>
      <c r="H683">
        <v>13.3195310805158</v>
      </c>
      <c r="I683">
        <v>12.638422545884</v>
      </c>
      <c r="J683">
        <v>-6.6531856863399303</v>
      </c>
      <c r="K683">
        <v>287.24835213499398</v>
      </c>
      <c r="L683">
        <v>257.70862038808201</v>
      </c>
      <c r="M683">
        <v>53.371089118483098</v>
      </c>
      <c r="N683">
        <v>1.5948957451490899</v>
      </c>
      <c r="O683">
        <v>10.8017817371937</v>
      </c>
      <c r="P683">
        <v>61.885140355395301</v>
      </c>
      <c r="Q683">
        <v>-4.3532956652632002E-2</v>
      </c>
    </row>
    <row r="684" spans="1:17" x14ac:dyDescent="0.3">
      <c r="A684" t="s">
        <v>1503</v>
      </c>
      <c r="B684" t="s">
        <v>1504</v>
      </c>
      <c r="C684" t="str">
        <f>IFERROR(VLOOKUP(Table1[[#This Row],[Ticker]],[1]!Table1[[Symbol]:[Industry]],2,FALSE),"-")</f>
        <v>-</v>
      </c>
      <c r="D684" t="s">
        <v>162</v>
      </c>
      <c r="E684">
        <v>6108.9586762500003</v>
      </c>
      <c r="F684">
        <v>904.85</v>
      </c>
      <c r="G684">
        <v>54.526632669718197</v>
      </c>
      <c r="H684">
        <v>2.7659036507632599</v>
      </c>
      <c r="I684">
        <v>53.646746101620401</v>
      </c>
      <c r="J684">
        <v>3.7600776511317799</v>
      </c>
      <c r="K684">
        <v>771.37812933415103</v>
      </c>
      <c r="L684">
        <v>623.87547966804595</v>
      </c>
      <c r="M684">
        <v>73.424134558343695</v>
      </c>
      <c r="N684">
        <v>0.88183650386608503</v>
      </c>
      <c r="O684">
        <v>1.89534176935404</v>
      </c>
      <c r="P684">
        <v>107.01212537176799</v>
      </c>
      <c r="Q684">
        <v>-1.4849819924190001E-2</v>
      </c>
    </row>
    <row r="685" spans="1:17" x14ac:dyDescent="0.3">
      <c r="A685" t="s">
        <v>1505</v>
      </c>
      <c r="B685" t="s">
        <v>1506</v>
      </c>
      <c r="C685" t="str">
        <f>IFERROR(VLOOKUP(Table1[[#This Row],[Ticker]],[1]!Table1[[Symbol]:[Industry]],2,FALSE),"-")</f>
        <v>-</v>
      </c>
      <c r="D685" t="s">
        <v>900</v>
      </c>
      <c r="E685">
        <v>6107.2436788719997</v>
      </c>
      <c r="F685">
        <v>210.12</v>
      </c>
      <c r="G685">
        <v>52.196524098660099</v>
      </c>
      <c r="H685">
        <v>-15.875675671312299</v>
      </c>
      <c r="I685">
        <v>1.1625913404360599</v>
      </c>
      <c r="J685">
        <v>-4.1565420055414002</v>
      </c>
      <c r="K685">
        <v>210.51560848704401</v>
      </c>
      <c r="L685">
        <v>186.01492717303799</v>
      </c>
      <c r="M685">
        <v>45.854337525113799</v>
      </c>
      <c r="N685">
        <v>0.82249234114069003</v>
      </c>
      <c r="O685">
        <v>21.1688558918712</v>
      </c>
      <c r="P685">
        <v>92.417582417582395</v>
      </c>
      <c r="Q685">
        <v>6.3765915054527E-2</v>
      </c>
    </row>
    <row r="686" spans="1:17" x14ac:dyDescent="0.3">
      <c r="A686" t="s">
        <v>1507</v>
      </c>
      <c r="B686" t="s">
        <v>1508</v>
      </c>
      <c r="C686" t="str">
        <f>IFERROR(VLOOKUP(Table1[[#This Row],[Ticker]],[1]!Table1[[Symbol]:[Industry]],2,FALSE),"-")</f>
        <v>-</v>
      </c>
      <c r="D686" t="s">
        <v>119</v>
      </c>
      <c r="E686">
        <v>6060.8223781249999</v>
      </c>
      <c r="F686">
        <v>1043.8</v>
      </c>
      <c r="G686">
        <v>51.523164923588602</v>
      </c>
      <c r="H686">
        <v>10.5850722489999</v>
      </c>
      <c r="I686">
        <v>10.326573912841701</v>
      </c>
      <c r="J686">
        <v>-4.9362741027788601</v>
      </c>
      <c r="K686">
        <v>962.67663856782303</v>
      </c>
      <c r="L686">
        <v>862.33916577359696</v>
      </c>
      <c r="M686">
        <v>53.5704928487785</v>
      </c>
      <c r="N686">
        <v>1.7516264358821501</v>
      </c>
      <c r="O686">
        <v>3.8608928913584899</v>
      </c>
      <c r="P686">
        <v>82.770092803361905</v>
      </c>
      <c r="Q686">
        <v>4.5107727449343001E-2</v>
      </c>
    </row>
    <row r="687" spans="1:17" hidden="1" x14ac:dyDescent="0.3">
      <c r="A687" t="s">
        <v>1509</v>
      </c>
      <c r="B687" t="s">
        <v>1510</v>
      </c>
      <c r="C687" t="str">
        <f>IFERROR(VLOOKUP(Table1[[#This Row],[Ticker]],[1]!Table1[[Symbol]:[Industry]],2,FALSE),"-")</f>
        <v>-</v>
      </c>
      <c r="D687" t="s">
        <v>62</v>
      </c>
      <c r="E687">
        <v>6058.1428994999997</v>
      </c>
      <c r="F687">
        <v>1215.75</v>
      </c>
      <c r="G687">
        <v>118.651847411313</v>
      </c>
      <c r="H687">
        <v>13.0054693171676</v>
      </c>
      <c r="I687">
        <v>58.416871192897403</v>
      </c>
      <c r="J687">
        <v>10.026355498824801</v>
      </c>
      <c r="K687">
        <v>1073.32337434125</v>
      </c>
      <c r="L687">
        <v>882.29638832293199</v>
      </c>
      <c r="M687">
        <v>72.876537323075496</v>
      </c>
      <c r="N687">
        <v>0.92630204495923196</v>
      </c>
      <c r="O687">
        <v>11.8609911577215</v>
      </c>
      <c r="P687">
        <v>181.39104270339001</v>
      </c>
      <c r="Q687">
        <v>3.0135179705369001E-2</v>
      </c>
    </row>
    <row r="688" spans="1:17" x14ac:dyDescent="0.3">
      <c r="A688" t="s">
        <v>1511</v>
      </c>
      <c r="B688" t="s">
        <v>1512</v>
      </c>
      <c r="C688" t="str">
        <f>IFERROR(VLOOKUP(Table1[[#This Row],[Ticker]],[1]!Table1[[Symbol]:[Industry]],2,FALSE),"-")</f>
        <v>-</v>
      </c>
      <c r="D688" t="s">
        <v>382</v>
      </c>
      <c r="E688">
        <v>6049.1213069969999</v>
      </c>
      <c r="F688">
        <v>67.319999999999993</v>
      </c>
      <c r="G688">
        <v>8.5745674684122495</v>
      </c>
      <c r="H688">
        <v>-21.457525201732999</v>
      </c>
      <c r="I688">
        <v>-24.624632668906902</v>
      </c>
      <c r="J688">
        <v>-5.9992616739596896</v>
      </c>
      <c r="K688">
        <v>72.677903792848895</v>
      </c>
      <c r="L688">
        <v>68.061493979188597</v>
      </c>
      <c r="M688">
        <v>32.529545638915302</v>
      </c>
      <c r="N688">
        <v>0.38881109205680398</v>
      </c>
      <c r="O688">
        <v>30.421865715983301</v>
      </c>
      <c r="P688">
        <v>54.050343249427897</v>
      </c>
      <c r="Q688">
        <v>4.4686441594602E-2</v>
      </c>
    </row>
    <row r="689" spans="1:17" x14ac:dyDescent="0.3">
      <c r="A689" t="s">
        <v>1513</v>
      </c>
      <c r="B689" t="s">
        <v>1514</v>
      </c>
      <c r="C689" t="str">
        <f>IFERROR(VLOOKUP(Table1[[#This Row],[Ticker]],[1]!Table1[[Symbol]:[Industry]],2,FALSE),"-")</f>
        <v>-</v>
      </c>
      <c r="D689" t="s">
        <v>385</v>
      </c>
      <c r="E689">
        <v>6034.9523174380001</v>
      </c>
      <c r="F689">
        <v>200.4</v>
      </c>
      <c r="G689">
        <v>186.89894985294401</v>
      </c>
      <c r="H689">
        <v>-0.37682597788751698</v>
      </c>
      <c r="I689">
        <v>7.2936261422381197</v>
      </c>
      <c r="J689">
        <v>-3.9430489038455701</v>
      </c>
      <c r="K689">
        <v>185.19728372942501</v>
      </c>
      <c r="L689">
        <v>153.38675512692399</v>
      </c>
      <c r="M689">
        <v>52.2089210823261</v>
      </c>
      <c r="N689">
        <v>0.87902249143306899</v>
      </c>
      <c r="O689">
        <v>2.5199600798402999</v>
      </c>
      <c r="P689">
        <v>226.11879576891701</v>
      </c>
      <c r="Q689">
        <v>8.8615686682656999E-2</v>
      </c>
    </row>
    <row r="690" spans="1:17" x14ac:dyDescent="0.3">
      <c r="A690" t="s">
        <v>1515</v>
      </c>
      <c r="B690" t="s">
        <v>1516</v>
      </c>
      <c r="C690" t="str">
        <f>IFERROR(VLOOKUP(Table1[[#This Row],[Ticker]],[1]!Table1[[Symbol]:[Industry]],2,FALSE),"-")</f>
        <v>-</v>
      </c>
      <c r="D690" t="s">
        <v>24</v>
      </c>
      <c r="E690">
        <v>6009.9954264750004</v>
      </c>
      <c r="F690">
        <v>355.95</v>
      </c>
      <c r="G690">
        <v>-1.20819886187959</v>
      </c>
      <c r="H690">
        <v>4.1593786687549397</v>
      </c>
      <c r="I690">
        <v>-21.4576779121859</v>
      </c>
      <c r="J690">
        <v>0.36087584955636898</v>
      </c>
      <c r="K690">
        <v>352.31363968030303</v>
      </c>
      <c r="L690">
        <v>350.61736873255199</v>
      </c>
      <c r="M690">
        <v>62.677685269092997</v>
      </c>
      <c r="N690">
        <v>0.78630218702703403</v>
      </c>
      <c r="O690">
        <v>18.6262115465655</v>
      </c>
      <c r="P690">
        <v>31.8333333333333</v>
      </c>
      <c r="Q690">
        <v>-4.1890525475733999E-2</v>
      </c>
    </row>
    <row r="691" spans="1:17" hidden="1" x14ac:dyDescent="0.3">
      <c r="A691" t="s">
        <v>1517</v>
      </c>
      <c r="B691" t="s">
        <v>1518</v>
      </c>
      <c r="C691" t="str">
        <f>IFERROR(VLOOKUP(Table1[[#This Row],[Ticker]],[1]!Table1[[Symbol]:[Industry]],2,FALSE),"-")</f>
        <v>-</v>
      </c>
      <c r="D691" t="s">
        <v>607</v>
      </c>
      <c r="E691">
        <v>5994.1840896000003</v>
      </c>
      <c r="F691">
        <v>6077</v>
      </c>
      <c r="G691">
        <v>56.047090568961401</v>
      </c>
      <c r="H691">
        <v>-8.6291729391674608</v>
      </c>
      <c r="I691">
        <v>63.264953297149802</v>
      </c>
      <c r="J691">
        <v>-4.5343332679212303</v>
      </c>
      <c r="K691">
        <v>5686.2713596891499</v>
      </c>
      <c r="L691">
        <v>4423.2665930946996</v>
      </c>
      <c r="M691">
        <v>43.3371780779269</v>
      </c>
      <c r="N691">
        <v>0.82080931731573803</v>
      </c>
      <c r="O691">
        <v>10.233667928254</v>
      </c>
      <c r="P691">
        <v>112.66097424412</v>
      </c>
      <c r="Q691">
        <v>0.13504546729327399</v>
      </c>
    </row>
    <row r="692" spans="1:17" x14ac:dyDescent="0.3">
      <c r="A692" t="s">
        <v>1519</v>
      </c>
      <c r="B692" t="s">
        <v>1520</v>
      </c>
      <c r="C692" t="str">
        <f>IFERROR(VLOOKUP(Table1[[#This Row],[Ticker]],[1]!Table1[[Symbol]:[Industry]],2,FALSE),"-")</f>
        <v>-</v>
      </c>
      <c r="D692" t="s">
        <v>230</v>
      </c>
      <c r="E692">
        <v>5982.6825838000004</v>
      </c>
      <c r="F692">
        <v>1334.9</v>
      </c>
      <c r="G692">
        <v>-38.460504868697399</v>
      </c>
      <c r="H692">
        <v>-0.58800780285895005</v>
      </c>
      <c r="I692">
        <v>-27.481378849356901</v>
      </c>
      <c r="J692">
        <v>-3.9415146300558801</v>
      </c>
      <c r="K692">
        <v>1330.2439902609699</v>
      </c>
      <c r="L692">
        <v>1433.1456039806001</v>
      </c>
      <c r="M692">
        <v>56.552643504281797</v>
      </c>
      <c r="N692">
        <v>0.90423752004644697</v>
      </c>
      <c r="O692">
        <v>42.179189452393402</v>
      </c>
      <c r="P692">
        <v>16.7789344764237</v>
      </c>
      <c r="Q692">
        <v>-7.1425319152507993E-2</v>
      </c>
    </row>
    <row r="693" spans="1:17" x14ac:dyDescent="0.3">
      <c r="A693" t="s">
        <v>1521</v>
      </c>
      <c r="B693" t="s">
        <v>1522</v>
      </c>
      <c r="C693" t="str">
        <f>IFERROR(VLOOKUP(Table1[[#This Row],[Ticker]],[1]!Table1[[Symbol]:[Industry]],2,FALSE),"-")</f>
        <v>-</v>
      </c>
      <c r="D693" t="s">
        <v>46</v>
      </c>
      <c r="E693">
        <v>5965.6534970000002</v>
      </c>
      <c r="F693">
        <v>474.7</v>
      </c>
      <c r="G693">
        <v>86.988529361410698</v>
      </c>
      <c r="H693">
        <v>-1.22032112477539</v>
      </c>
      <c r="I693">
        <v>34.627921090076804</v>
      </c>
      <c r="J693">
        <v>-7.0444029893753903</v>
      </c>
      <c r="K693">
        <v>409.64568775981098</v>
      </c>
      <c r="L693">
        <v>334.40368788318398</v>
      </c>
      <c r="M693">
        <v>37.131538642164401</v>
      </c>
      <c r="N693">
        <v>0.69339629037169803</v>
      </c>
      <c r="O693">
        <v>4.6977038129344804</v>
      </c>
      <c r="P693">
        <v>143.248782987445</v>
      </c>
      <c r="Q693">
        <v>0.14588791885566499</v>
      </c>
    </row>
    <row r="694" spans="1:17" x14ac:dyDescent="0.3">
      <c r="A694" t="s">
        <v>1523</v>
      </c>
      <c r="B694" t="s">
        <v>1524</v>
      </c>
      <c r="C694" t="str">
        <f>IFERROR(VLOOKUP(Table1[[#This Row],[Ticker]],[1]!Table1[[Symbol]:[Industry]],2,FALSE),"-")</f>
        <v>-</v>
      </c>
      <c r="D694" t="s">
        <v>607</v>
      </c>
      <c r="E694">
        <v>5961.4526180000003</v>
      </c>
      <c r="F694">
        <v>1525.15</v>
      </c>
      <c r="G694">
        <v>-11.072304577851201</v>
      </c>
      <c r="H694">
        <v>-7.4351710507723601</v>
      </c>
      <c r="I694">
        <v>-26.607265329712899</v>
      </c>
      <c r="J694">
        <v>-2.187427920302</v>
      </c>
      <c r="K694">
        <v>1586.4255183028199</v>
      </c>
      <c r="L694">
        <v>1607.8111208048499</v>
      </c>
      <c r="M694">
        <v>47.046334334401799</v>
      </c>
      <c r="N694">
        <v>1.7915712648113999</v>
      </c>
      <c r="O694">
        <v>32.865619775104001</v>
      </c>
      <c r="P694">
        <v>30.354700854700798</v>
      </c>
      <c r="Q694">
        <v>0.112034648470903</v>
      </c>
    </row>
    <row r="695" spans="1:17" hidden="1" x14ac:dyDescent="0.3">
      <c r="A695" t="s">
        <v>1525</v>
      </c>
      <c r="B695" t="s">
        <v>1526</v>
      </c>
      <c r="C695" t="str">
        <f>IFERROR(VLOOKUP(Table1[[#This Row],[Ticker]],[1]!Table1[[Symbol]:[Industry]],2,FALSE),"-")</f>
        <v>-</v>
      </c>
      <c r="D695" t="s">
        <v>382</v>
      </c>
      <c r="E695">
        <v>5955.36924843</v>
      </c>
      <c r="F695">
        <v>267.55</v>
      </c>
      <c r="G695">
        <v>153.78269359849</v>
      </c>
      <c r="H695">
        <v>-5.0345651489968102</v>
      </c>
      <c r="I695">
        <v>69.029173710821496</v>
      </c>
      <c r="J695">
        <v>-4.9873796089521996</v>
      </c>
      <c r="K695">
        <v>255.804053731658</v>
      </c>
      <c r="L695">
        <v>198.310472895723</v>
      </c>
      <c r="M695">
        <v>47.256618875761298</v>
      </c>
      <c r="N695">
        <v>0.59807894925995198</v>
      </c>
      <c r="O695">
        <v>12.1285740982993</v>
      </c>
      <c r="P695">
        <v>182.82241014799101</v>
      </c>
      <c r="Q695">
        <v>0.13832882192552901</v>
      </c>
    </row>
    <row r="696" spans="1:17" x14ac:dyDescent="0.3">
      <c r="A696" t="s">
        <v>1527</v>
      </c>
      <c r="B696" t="s">
        <v>1528</v>
      </c>
      <c r="C696" t="str">
        <f>IFERROR(VLOOKUP(Table1[[#This Row],[Ticker]],[1]!Table1[[Symbol]:[Industry]],2,FALSE),"-")</f>
        <v>-</v>
      </c>
      <c r="D696" t="s">
        <v>196</v>
      </c>
      <c r="E696">
        <v>5939.1904088000001</v>
      </c>
      <c r="F696">
        <v>2087.65</v>
      </c>
      <c r="G696">
        <v>144.429877133688</v>
      </c>
      <c r="H696">
        <v>21.723189569597501</v>
      </c>
      <c r="I696">
        <v>54.404617797569799</v>
      </c>
      <c r="J696">
        <v>9.4775226323448791</v>
      </c>
      <c r="K696">
        <v>1624.5556016599201</v>
      </c>
      <c r="L696">
        <v>1346.46756226961</v>
      </c>
      <c r="M696">
        <v>87.428254200051896</v>
      </c>
      <c r="N696">
        <v>1.6767497316555999</v>
      </c>
      <c r="O696">
        <v>5.0511340502478799</v>
      </c>
      <c r="P696">
        <v>174.708862425159</v>
      </c>
      <c r="Q696">
        <v>0.101800876455128</v>
      </c>
    </row>
    <row r="697" spans="1:17" x14ac:dyDescent="0.3">
      <c r="A697" t="s">
        <v>1529</v>
      </c>
      <c r="B697" t="s">
        <v>1530</v>
      </c>
      <c r="C697" t="str">
        <f>IFERROR(VLOOKUP(Table1[[#This Row],[Ticker]],[1]!Table1[[Symbol]:[Industry]],2,FALSE),"-")</f>
        <v>-</v>
      </c>
      <c r="D697" t="s">
        <v>196</v>
      </c>
      <c r="E697">
        <v>5901.5021331600001</v>
      </c>
      <c r="F697">
        <v>478.45</v>
      </c>
      <c r="G697">
        <v>78.039964749219806</v>
      </c>
      <c r="H697">
        <v>1.9921329124834299</v>
      </c>
      <c r="I697">
        <v>12.2293291542912</v>
      </c>
      <c r="J697">
        <v>-6.7448735407362204</v>
      </c>
      <c r="K697">
        <v>444.97280927297999</v>
      </c>
      <c r="L697">
        <v>382.45624630651201</v>
      </c>
      <c r="M697">
        <v>59.949899088181198</v>
      </c>
      <c r="N697">
        <v>1.3696317111122001</v>
      </c>
      <c r="O697">
        <v>7.6392517504441502</v>
      </c>
      <c r="P697">
        <v>126.753554502369</v>
      </c>
      <c r="Q697">
        <v>0.168642383413624</v>
      </c>
    </row>
    <row r="698" spans="1:17" x14ac:dyDescent="0.3">
      <c r="A698" t="s">
        <v>1531</v>
      </c>
      <c r="B698" t="s">
        <v>1532</v>
      </c>
      <c r="C698" t="str">
        <f>IFERROR(VLOOKUP(Table1[[#This Row],[Ticker]],[1]!Table1[[Symbol]:[Industry]],2,FALSE),"-")</f>
        <v>-</v>
      </c>
      <c r="D698" t="s">
        <v>379</v>
      </c>
      <c r="E698">
        <v>5897.6753580960003</v>
      </c>
      <c r="F698">
        <v>59.97</v>
      </c>
      <c r="G698">
        <v>-42.364556879688102</v>
      </c>
      <c r="H698">
        <v>-17.376803824874301</v>
      </c>
      <c r="I698">
        <v>-37.2728844332131</v>
      </c>
      <c r="J698">
        <v>-9.1061057997823998</v>
      </c>
      <c r="K698">
        <v>67.614183804904599</v>
      </c>
      <c r="L698">
        <v>71.464808040017402</v>
      </c>
      <c r="M698">
        <v>16.585283461927801</v>
      </c>
      <c r="N698">
        <v>2.2625466856571101</v>
      </c>
      <c r="O698">
        <v>63.415040853760203</v>
      </c>
      <c r="P698">
        <v>0.15030060120240199</v>
      </c>
      <c r="Q698">
        <v>6.3824918204609005E-2</v>
      </c>
    </row>
    <row r="699" spans="1:17" x14ac:dyDescent="0.3">
      <c r="A699" t="s">
        <v>1533</v>
      </c>
      <c r="B699" t="s">
        <v>1534</v>
      </c>
      <c r="C699" t="str">
        <f>IFERROR(VLOOKUP(Table1[[#This Row],[Ticker]],[1]!Table1[[Symbol]:[Industry]],2,FALSE),"-")</f>
        <v>-</v>
      </c>
      <c r="D699" t="s">
        <v>230</v>
      </c>
      <c r="E699">
        <v>5874.6011353000004</v>
      </c>
      <c r="F699">
        <v>740.3</v>
      </c>
      <c r="G699">
        <v>48.309725070526802</v>
      </c>
      <c r="H699">
        <v>7.4280329154462397</v>
      </c>
      <c r="I699">
        <v>-0.60572767494712498</v>
      </c>
      <c r="J699">
        <v>1.84819270946769</v>
      </c>
      <c r="K699">
        <v>691.00634631706203</v>
      </c>
      <c r="L699">
        <v>664.04386259331795</v>
      </c>
      <c r="M699">
        <v>68.740706388420605</v>
      </c>
      <c r="N699">
        <v>1.71286438418475</v>
      </c>
      <c r="O699">
        <v>19.3840334999324</v>
      </c>
      <c r="P699">
        <v>83.697270471463995</v>
      </c>
    </row>
    <row r="700" spans="1:17" x14ac:dyDescent="0.3">
      <c r="A700" t="s">
        <v>1535</v>
      </c>
      <c r="B700" t="s">
        <v>1536</v>
      </c>
      <c r="C700" t="str">
        <f>IFERROR(VLOOKUP(Table1[[#This Row],[Ticker]],[1]!Table1[[Symbol]:[Industry]],2,FALSE),"-")</f>
        <v>-</v>
      </c>
      <c r="D700" t="s">
        <v>1116</v>
      </c>
      <c r="E700">
        <v>5840.6253471</v>
      </c>
      <c r="F700">
        <v>440.25</v>
      </c>
      <c r="G700">
        <v>57.628668160616797</v>
      </c>
      <c r="H700">
        <v>1.53612675760938</v>
      </c>
      <c r="I700">
        <v>13.8207775056822</v>
      </c>
      <c r="J700">
        <v>0.93220758296077599</v>
      </c>
      <c r="K700">
        <v>442.38658271651701</v>
      </c>
      <c r="L700">
        <v>398.25398670697501</v>
      </c>
      <c r="M700">
        <v>56.182057813713499</v>
      </c>
      <c r="N700">
        <v>1.06676434612197</v>
      </c>
      <c r="O700">
        <v>20.601930721181098</v>
      </c>
      <c r="P700">
        <v>99.253224711473194</v>
      </c>
      <c r="Q700">
        <v>0.12978672679945599</v>
      </c>
    </row>
    <row r="701" spans="1:17" hidden="1" x14ac:dyDescent="0.3">
      <c r="A701" t="s">
        <v>1537</v>
      </c>
      <c r="B701" t="s">
        <v>1538</v>
      </c>
      <c r="C701" t="str">
        <f>IFERROR(VLOOKUP(Table1[[#This Row],[Ticker]],[1]!Table1[[Symbol]:[Industry]],2,FALSE),"-")</f>
        <v>-</v>
      </c>
      <c r="D701" t="s">
        <v>21</v>
      </c>
      <c r="E701">
        <v>5825.8531490249998</v>
      </c>
      <c r="F701">
        <v>507.45</v>
      </c>
      <c r="G701">
        <v>-2.0476471571126198</v>
      </c>
      <c r="H701">
        <v>2.5849924660358501</v>
      </c>
      <c r="I701">
        <v>-21.308044932989102</v>
      </c>
      <c r="J701">
        <v>-2.12582269663862</v>
      </c>
      <c r="K701">
        <v>467.89251925486798</v>
      </c>
      <c r="L701">
        <v>458.38388038054597</v>
      </c>
      <c r="M701">
        <v>55.368177421172803</v>
      </c>
      <c r="N701">
        <v>2.0504476930968201</v>
      </c>
      <c r="O701">
        <v>18.041186323775701</v>
      </c>
      <c r="P701">
        <v>30.0820302486541</v>
      </c>
      <c r="Q701">
        <v>0.110659155345589</v>
      </c>
    </row>
    <row r="702" spans="1:17" hidden="1" x14ac:dyDescent="0.3">
      <c r="A702" t="s">
        <v>1539</v>
      </c>
      <c r="B702" t="s">
        <v>1540</v>
      </c>
      <c r="C702" t="str">
        <f>IFERROR(VLOOKUP(Table1[[#This Row],[Ticker]],[1]!Table1[[Symbol]:[Industry]],2,FALSE),"-")</f>
        <v>-</v>
      </c>
      <c r="D702" t="s">
        <v>119</v>
      </c>
      <c r="E702">
        <v>5806.5775300400001</v>
      </c>
      <c r="F702">
        <v>535.20000000000005</v>
      </c>
      <c r="G702">
        <v>-27.7754187742668</v>
      </c>
      <c r="H702">
        <v>-1.6907956968884199</v>
      </c>
      <c r="I702">
        <v>-14.1624125128651</v>
      </c>
      <c r="J702">
        <v>-0.584285412258854</v>
      </c>
      <c r="K702">
        <v>504.06983551955102</v>
      </c>
      <c r="L702">
        <v>520.44911284823297</v>
      </c>
      <c r="M702">
        <v>56.312936927355999</v>
      </c>
      <c r="N702">
        <v>3.5583232585051401</v>
      </c>
      <c r="O702">
        <v>17.7036621823617</v>
      </c>
      <c r="P702">
        <v>14.603854389721601</v>
      </c>
      <c r="Q702">
        <v>6.2498466872690003E-3</v>
      </c>
    </row>
    <row r="703" spans="1:17" x14ac:dyDescent="0.3">
      <c r="A703" t="s">
        <v>1541</v>
      </c>
      <c r="B703" t="s">
        <v>1542</v>
      </c>
      <c r="C703" t="str">
        <f>IFERROR(VLOOKUP(Table1[[#This Row],[Ticker]],[1]!Table1[[Symbol]:[Industry]],2,FALSE),"-")</f>
        <v>-</v>
      </c>
      <c r="D703" t="s">
        <v>284</v>
      </c>
      <c r="E703">
        <v>5782.4237107199997</v>
      </c>
      <c r="F703">
        <v>781.55</v>
      </c>
      <c r="G703">
        <v>-11.49376271609</v>
      </c>
      <c r="H703">
        <v>-5.0579355817551201</v>
      </c>
      <c r="I703">
        <v>-12.3095035133108</v>
      </c>
      <c r="J703">
        <v>-0.55153719671494705</v>
      </c>
      <c r="K703">
        <v>773.85348146709998</v>
      </c>
      <c r="L703">
        <v>757.05912845516696</v>
      </c>
      <c r="M703">
        <v>56.633464294575099</v>
      </c>
      <c r="N703">
        <v>0.885024095220591</v>
      </c>
      <c r="O703">
        <v>11.163713134156399</v>
      </c>
      <c r="P703">
        <v>25.449438202247102</v>
      </c>
      <c r="Q703">
        <v>5.7388412907015997E-2</v>
      </c>
    </row>
    <row r="704" spans="1:17" x14ac:dyDescent="0.3">
      <c r="A704" t="s">
        <v>1543</v>
      </c>
      <c r="B704" t="s">
        <v>1544</v>
      </c>
      <c r="C704" t="str">
        <f>IFERROR(VLOOKUP(Table1[[#This Row],[Ticker]],[1]!Table1[[Symbol]:[Industry]],2,FALSE),"-")</f>
        <v>-</v>
      </c>
      <c r="D704" t="s">
        <v>62</v>
      </c>
      <c r="E704">
        <v>5766.7298447599997</v>
      </c>
      <c r="F704">
        <v>588.20000000000005</v>
      </c>
      <c r="G704">
        <v>103.82849035489799</v>
      </c>
      <c r="H704">
        <v>14.668655438168599</v>
      </c>
      <c r="I704">
        <v>54.065970291001904</v>
      </c>
      <c r="J704">
        <v>8.1195980007702797</v>
      </c>
      <c r="K704">
        <v>516.82630817339498</v>
      </c>
      <c r="L704">
        <v>432.55297408337401</v>
      </c>
      <c r="M704">
        <v>72.114116297323307</v>
      </c>
      <c r="N704">
        <v>0.84811231300312695</v>
      </c>
      <c r="O704">
        <v>3.3662019721183198</v>
      </c>
      <c r="P704">
        <v>139.93473383642601</v>
      </c>
      <c r="Q704">
        <v>-1.9234896495109E-2</v>
      </c>
    </row>
    <row r="705" spans="1:17" x14ac:dyDescent="0.3">
      <c r="A705" t="s">
        <v>1545</v>
      </c>
      <c r="B705" t="s">
        <v>1546</v>
      </c>
      <c r="C705" t="str">
        <f>IFERROR(VLOOKUP(Table1[[#This Row],[Ticker]],[1]!Table1[[Symbol]:[Industry]],2,FALSE),"-")</f>
        <v>-</v>
      </c>
      <c r="D705" t="s">
        <v>140</v>
      </c>
      <c r="E705">
        <v>5756.4442068449998</v>
      </c>
      <c r="F705">
        <v>193.57</v>
      </c>
      <c r="G705">
        <v>175.938479510962</v>
      </c>
      <c r="H705">
        <v>0.56780069529286004</v>
      </c>
      <c r="I705">
        <v>27.289464043760599</v>
      </c>
      <c r="J705">
        <v>0.348019276328706</v>
      </c>
      <c r="K705">
        <v>170.821689658785</v>
      </c>
      <c r="L705">
        <v>139.20779890752701</v>
      </c>
      <c r="M705">
        <v>67.333697101978203</v>
      </c>
      <c r="N705">
        <v>2.0839056538168199</v>
      </c>
      <c r="O705">
        <v>5.8015188303972698</v>
      </c>
      <c r="P705">
        <v>213.22006472491901</v>
      </c>
      <c r="Q705">
        <v>0.16315272700772199</v>
      </c>
    </row>
    <row r="706" spans="1:17" x14ac:dyDescent="0.3">
      <c r="A706" t="s">
        <v>1547</v>
      </c>
      <c r="B706" t="s">
        <v>1548</v>
      </c>
      <c r="C706" t="str">
        <f>IFERROR(VLOOKUP(Table1[[#This Row],[Ticker]],[1]!Table1[[Symbol]:[Industry]],2,FALSE),"-")</f>
        <v>-</v>
      </c>
      <c r="D706" t="s">
        <v>230</v>
      </c>
      <c r="E706">
        <v>5736.3561255900004</v>
      </c>
      <c r="F706">
        <v>1841.7</v>
      </c>
      <c r="G706">
        <v>-32.831318774601499</v>
      </c>
      <c r="H706">
        <v>-18.1064095118906</v>
      </c>
      <c r="I706">
        <v>-26.629911196642201</v>
      </c>
      <c r="J706">
        <v>-4.7730767221963699</v>
      </c>
      <c r="K706">
        <v>1865.84540576361</v>
      </c>
      <c r="L706">
        <v>1976.2725929410401</v>
      </c>
      <c r="M706">
        <v>53.473287536205397</v>
      </c>
      <c r="N706">
        <v>1.2045108275392999</v>
      </c>
      <c r="O706">
        <v>58.568170711842299</v>
      </c>
      <c r="P706">
        <v>15.106249999999999</v>
      </c>
      <c r="Q706">
        <v>2.6974970367299001E-2</v>
      </c>
    </row>
    <row r="707" spans="1:17" x14ac:dyDescent="0.3">
      <c r="A707" t="s">
        <v>1549</v>
      </c>
      <c r="B707" t="s">
        <v>1550</v>
      </c>
      <c r="C707" t="str">
        <f>IFERROR(VLOOKUP(Table1[[#This Row],[Ticker]],[1]!Table1[[Symbol]:[Industry]],2,FALSE),"-")</f>
        <v>-</v>
      </c>
      <c r="D707" t="s">
        <v>382</v>
      </c>
      <c r="E707">
        <v>5725.1439638399997</v>
      </c>
      <c r="F707">
        <v>51.97</v>
      </c>
      <c r="G707">
        <v>-19.2840695086457</v>
      </c>
      <c r="H707">
        <v>-5.7826411741079298</v>
      </c>
      <c r="I707">
        <v>-13.2647449288055</v>
      </c>
      <c r="J707">
        <v>-4.5192637179263597</v>
      </c>
      <c r="K707">
        <v>52.927647572079103</v>
      </c>
      <c r="L707">
        <v>52.673336364396199</v>
      </c>
      <c r="M707">
        <v>41.997430481178498</v>
      </c>
      <c r="N707">
        <v>0.80634361568941004</v>
      </c>
      <c r="O707">
        <v>31.421974215893702</v>
      </c>
      <c r="P707">
        <v>39.704301075268802</v>
      </c>
    </row>
    <row r="708" spans="1:17" x14ac:dyDescent="0.3">
      <c r="A708" t="s">
        <v>1551</v>
      </c>
      <c r="B708" t="s">
        <v>1552</v>
      </c>
      <c r="C708" t="str">
        <f>IFERROR(VLOOKUP(Table1[[#This Row],[Ticker]],[1]!Table1[[Symbol]:[Industry]],2,FALSE),"-")</f>
        <v>-</v>
      </c>
      <c r="D708" t="s">
        <v>86</v>
      </c>
      <c r="E708">
        <v>5714.5277422999998</v>
      </c>
      <c r="F708">
        <v>2939.85</v>
      </c>
      <c r="G708">
        <v>9.1613123741250995</v>
      </c>
      <c r="H708">
        <v>22.858483157916101</v>
      </c>
      <c r="I708">
        <v>33.702453186961499</v>
      </c>
      <c r="J708">
        <v>3.2050516869552599</v>
      </c>
      <c r="K708">
        <v>2388.7903657778402</v>
      </c>
      <c r="L708">
        <v>2179.2584210483701</v>
      </c>
      <c r="M708">
        <v>82.406115281284002</v>
      </c>
      <c r="N708">
        <v>0.967540764684646</v>
      </c>
      <c r="O708">
        <v>0.68540911951291394</v>
      </c>
      <c r="P708">
        <v>84.316614420062606</v>
      </c>
      <c r="Q708">
        <v>-2.9846817593199002E-2</v>
      </c>
    </row>
    <row r="709" spans="1:17" x14ac:dyDescent="0.3">
      <c r="A709" t="s">
        <v>1553</v>
      </c>
      <c r="B709" t="s">
        <v>1554</v>
      </c>
      <c r="C709" t="str">
        <f>IFERROR(VLOOKUP(Table1[[#This Row],[Ticker]],[1]!Table1[[Symbol]:[Industry]],2,FALSE),"-")</f>
        <v>-</v>
      </c>
      <c r="D709" t="s">
        <v>211</v>
      </c>
      <c r="E709">
        <v>5702.1884233599903</v>
      </c>
      <c r="F709">
        <v>624.6</v>
      </c>
      <c r="G709">
        <v>33.1957089560631</v>
      </c>
      <c r="H709">
        <v>1.5371896837364001</v>
      </c>
      <c r="I709">
        <v>12.2394821581436</v>
      </c>
      <c r="J709">
        <v>-4.5809698712492803</v>
      </c>
      <c r="K709">
        <v>571.468328889943</v>
      </c>
      <c r="L709">
        <v>490.487552721452</v>
      </c>
      <c r="M709">
        <v>60.844213044735902</v>
      </c>
      <c r="N709">
        <v>0.52022159222363795</v>
      </c>
      <c r="O709">
        <v>4.5469100224143402</v>
      </c>
      <c r="P709">
        <v>95.004683109584704</v>
      </c>
    </row>
    <row r="710" spans="1:17" x14ac:dyDescent="0.3">
      <c r="A710" t="s">
        <v>1555</v>
      </c>
      <c r="B710" t="s">
        <v>1556</v>
      </c>
      <c r="C710" t="str">
        <f>IFERROR(VLOOKUP(Table1[[#This Row],[Ticker]],[1]!Table1[[Symbol]:[Industry]],2,FALSE),"-")</f>
        <v>-</v>
      </c>
      <c r="D710" t="s">
        <v>471</v>
      </c>
      <c r="E710">
        <v>5701.4583959599904</v>
      </c>
      <c r="F710">
        <v>1049.55</v>
      </c>
      <c r="G710">
        <v>-35.924765556214801</v>
      </c>
      <c r="H710">
        <v>1.48822004014951</v>
      </c>
      <c r="I710">
        <v>-29.558407090580399</v>
      </c>
      <c r="J710">
        <v>-4.4022051086411302</v>
      </c>
      <c r="K710">
        <v>1050.7626696868899</v>
      </c>
      <c r="L710">
        <v>1124.7192360348299</v>
      </c>
      <c r="M710">
        <v>55.078708629918999</v>
      </c>
      <c r="N710">
        <v>0.87232491787242405</v>
      </c>
      <c r="O710">
        <v>33.838311657376899</v>
      </c>
      <c r="P710">
        <v>12.455801992928301</v>
      </c>
      <c r="Q710">
        <v>-6.5543724834139006E-2</v>
      </c>
    </row>
    <row r="711" spans="1:17" x14ac:dyDescent="0.3">
      <c r="A711" t="s">
        <v>1557</v>
      </c>
      <c r="B711" t="s">
        <v>1558</v>
      </c>
      <c r="C711" t="str">
        <f>IFERROR(VLOOKUP(Table1[[#This Row],[Ticker]],[1]!Table1[[Symbol]:[Industry]],2,FALSE),"-")</f>
        <v>-</v>
      </c>
      <c r="D711" t="s">
        <v>146</v>
      </c>
      <c r="E711">
        <v>5698.3590838199998</v>
      </c>
      <c r="F711">
        <v>357.25</v>
      </c>
      <c r="G711">
        <v>34.133918411323997</v>
      </c>
      <c r="H711">
        <v>5.00418734643939</v>
      </c>
      <c r="I711">
        <v>22.983162575805</v>
      </c>
      <c r="J711">
        <v>-8.6394763213046009</v>
      </c>
      <c r="K711">
        <v>334.619112227892</v>
      </c>
      <c r="L711">
        <v>289.30333366815802</v>
      </c>
      <c r="M711">
        <v>54.142852886409003</v>
      </c>
      <c r="N711">
        <v>0.87999322124663204</v>
      </c>
      <c r="O711">
        <v>11.2666200139958</v>
      </c>
      <c r="P711">
        <v>67.056347907411705</v>
      </c>
      <c r="Q711">
        <v>0.21935684942695099</v>
      </c>
    </row>
    <row r="712" spans="1:17" hidden="1" x14ac:dyDescent="0.3">
      <c r="A712" t="s">
        <v>1559</v>
      </c>
      <c r="B712" t="s">
        <v>1560</v>
      </c>
      <c r="C712" t="str">
        <f>IFERROR(VLOOKUP(Table1[[#This Row],[Ticker]],[1]!Table1[[Symbol]:[Industry]],2,FALSE),"-")</f>
        <v>-</v>
      </c>
      <c r="D712" t="s">
        <v>1561</v>
      </c>
      <c r="E712">
        <v>5686.327826275</v>
      </c>
      <c r="F712">
        <v>4534.8500000000004</v>
      </c>
      <c r="G712">
        <v>147.163645435137</v>
      </c>
      <c r="H712">
        <v>24.546449011409301</v>
      </c>
      <c r="I712">
        <v>12.7902048643952</v>
      </c>
      <c r="J712">
        <v>12.8442178622791</v>
      </c>
      <c r="K712">
        <v>3673.2775720647601</v>
      </c>
      <c r="L712">
        <v>3199.2273667587001</v>
      </c>
      <c r="M712">
        <v>91.1364033467365</v>
      </c>
      <c r="N712">
        <v>0.55954670756312896</v>
      </c>
      <c r="O712">
        <v>0.28997651520996598</v>
      </c>
      <c r="P712">
        <v>200.00330775337301</v>
      </c>
      <c r="Q712">
        <v>0.160576579460947</v>
      </c>
    </row>
    <row r="713" spans="1:17" hidden="1" x14ac:dyDescent="0.3">
      <c r="A713" t="s">
        <v>1562</v>
      </c>
      <c r="B713" t="s">
        <v>1563</v>
      </c>
      <c r="C713" t="str">
        <f>IFERROR(VLOOKUP(Table1[[#This Row],[Ticker]],[1]!Table1[[Symbol]:[Industry]],2,FALSE),"-")</f>
        <v>-</v>
      </c>
      <c r="D713" t="s">
        <v>550</v>
      </c>
      <c r="E713">
        <v>5681.4359370299999</v>
      </c>
      <c r="F713">
        <v>5859.35</v>
      </c>
      <c r="G713">
        <v>-15.1594408464863</v>
      </c>
      <c r="H713">
        <v>0.197146674675137</v>
      </c>
      <c r="I713">
        <v>-5.6675205802079196</v>
      </c>
      <c r="J713">
        <v>1.78201673929413</v>
      </c>
      <c r="K713">
        <v>5534.7132208326002</v>
      </c>
      <c r="L713">
        <v>5445.5536874753898</v>
      </c>
      <c r="M713">
        <v>65.524894436713197</v>
      </c>
      <c r="N713">
        <v>2.1434507245687802</v>
      </c>
      <c r="O713">
        <v>10.080469676670599</v>
      </c>
      <c r="P713">
        <v>17.577356824657802</v>
      </c>
      <c r="Q713">
        <v>5.2631597650481997E-2</v>
      </c>
    </row>
    <row r="714" spans="1:17" x14ac:dyDescent="0.3">
      <c r="A714" t="s">
        <v>1564</v>
      </c>
      <c r="B714" t="s">
        <v>1565</v>
      </c>
      <c r="C714" t="str">
        <f>IFERROR(VLOOKUP(Table1[[#This Row],[Ticker]],[1]!Table1[[Symbol]:[Industry]],2,FALSE),"-")</f>
        <v>-</v>
      </c>
      <c r="D714" t="s">
        <v>284</v>
      </c>
      <c r="E714">
        <v>5659.7466872099903</v>
      </c>
      <c r="F714">
        <v>1165.3</v>
      </c>
      <c r="G714">
        <v>127.00964633834801</v>
      </c>
      <c r="H714">
        <v>10.4387039453845</v>
      </c>
      <c r="I714">
        <v>48.221367617434197</v>
      </c>
      <c r="J714">
        <v>11.493900921944199</v>
      </c>
      <c r="K714">
        <v>983.58996801679496</v>
      </c>
      <c r="L714">
        <v>835.1837835755</v>
      </c>
      <c r="M714">
        <v>84.786058941952206</v>
      </c>
      <c r="N714">
        <v>2.1133576770203102</v>
      </c>
      <c r="O714">
        <v>7.6975886037930099</v>
      </c>
      <c r="P714">
        <v>156.053614590199</v>
      </c>
      <c r="Q714">
        <v>3.6334821046270997E-2</v>
      </c>
    </row>
    <row r="715" spans="1:17" hidden="1" x14ac:dyDescent="0.3">
      <c r="A715" t="s">
        <v>1566</v>
      </c>
      <c r="B715" t="s">
        <v>1567</v>
      </c>
      <c r="C715" t="str">
        <f>IFERROR(VLOOKUP(Table1[[#This Row],[Ticker]],[1]!Table1[[Symbol]:[Industry]],2,FALSE),"-")</f>
        <v>-</v>
      </c>
      <c r="D715" t="s">
        <v>303</v>
      </c>
      <c r="E715">
        <v>5629.7411249799998</v>
      </c>
      <c r="F715">
        <v>286.8</v>
      </c>
      <c r="G715">
        <v>233.508331834763</v>
      </c>
      <c r="H715">
        <v>111.00522234495401</v>
      </c>
      <c r="I715">
        <v>176.89089127349101</v>
      </c>
      <c r="J715">
        <v>22.603911521233702</v>
      </c>
      <c r="K715">
        <v>176.76611326317101</v>
      </c>
      <c r="L715">
        <v>122.54436552224</v>
      </c>
      <c r="M715">
        <v>78.834766712612193</v>
      </c>
      <c r="N715">
        <v>2.43802568272696</v>
      </c>
      <c r="O715">
        <v>13.9470013947001</v>
      </c>
      <c r="P715">
        <v>285.22498321020799</v>
      </c>
      <c r="Q715">
        <v>0.155804639299126</v>
      </c>
    </row>
    <row r="716" spans="1:17" x14ac:dyDescent="0.3">
      <c r="A716" t="s">
        <v>1568</v>
      </c>
      <c r="B716" t="s">
        <v>1569</v>
      </c>
      <c r="C716" t="str">
        <f>IFERROR(VLOOKUP(Table1[[#This Row],[Ticker]],[1]!Table1[[Symbol]:[Industry]],2,FALSE),"-")</f>
        <v>-</v>
      </c>
      <c r="D716" t="s">
        <v>284</v>
      </c>
      <c r="E716">
        <v>5626.5146455699996</v>
      </c>
      <c r="F716">
        <v>1350</v>
      </c>
      <c r="G716">
        <v>-6.6896210802962903</v>
      </c>
      <c r="H716">
        <v>2.16992428981112</v>
      </c>
      <c r="I716">
        <v>32.755492279466502</v>
      </c>
      <c r="J716">
        <v>-0.87980634174734296</v>
      </c>
      <c r="K716">
        <v>1283.57602820545</v>
      </c>
      <c r="L716">
        <v>1148.11784183788</v>
      </c>
      <c r="M716">
        <v>55.1760600008529</v>
      </c>
      <c r="N716">
        <v>0.84995762942340003</v>
      </c>
      <c r="O716">
        <v>6.9074074074074003</v>
      </c>
      <c r="P716">
        <v>56.603445275795998</v>
      </c>
      <c r="Q716">
        <v>0.111304281148447</v>
      </c>
    </row>
    <row r="717" spans="1:17" x14ac:dyDescent="0.3">
      <c r="A717" t="s">
        <v>1570</v>
      </c>
      <c r="B717" t="s">
        <v>1571</v>
      </c>
      <c r="C717" t="str">
        <f>IFERROR(VLOOKUP(Table1[[#This Row],[Ticker]],[1]!Table1[[Symbol]:[Industry]],2,FALSE),"-")</f>
        <v>-</v>
      </c>
      <c r="D717" t="s">
        <v>355</v>
      </c>
      <c r="E717">
        <v>5555.6212781619997</v>
      </c>
      <c r="F717">
        <v>268.58</v>
      </c>
      <c r="G717">
        <v>-14.614420385838701</v>
      </c>
      <c r="H717">
        <v>6.8286795806090401</v>
      </c>
      <c r="I717">
        <v>5.3257739903348096</v>
      </c>
      <c r="J717">
        <v>3.3732747401801202</v>
      </c>
      <c r="K717">
        <v>231.625180713074</v>
      </c>
      <c r="L717">
        <v>224.99663173911301</v>
      </c>
      <c r="M717">
        <v>88.4620750801637</v>
      </c>
      <c r="N717">
        <v>1.1905533087840301</v>
      </c>
      <c r="O717">
        <v>1.4930374562513999</v>
      </c>
      <c r="P717">
        <v>42.105820105820001</v>
      </c>
      <c r="Q717">
        <v>-8.5327687260229004E-2</v>
      </c>
    </row>
    <row r="718" spans="1:17" x14ac:dyDescent="0.3">
      <c r="A718" t="s">
        <v>1572</v>
      </c>
      <c r="B718" t="s">
        <v>1573</v>
      </c>
      <c r="C718" t="str">
        <f>IFERROR(VLOOKUP(Table1[[#This Row],[Ticker]],[1]!Table1[[Symbol]:[Industry]],2,FALSE),"-")</f>
        <v>-</v>
      </c>
      <c r="D718" t="s">
        <v>46</v>
      </c>
      <c r="E718">
        <v>5551.6774681289999</v>
      </c>
      <c r="F718">
        <v>67.33</v>
      </c>
      <c r="G718">
        <v>102.881455605509</v>
      </c>
      <c r="H718">
        <v>5.7097003142613403</v>
      </c>
      <c r="I718">
        <v>-1.4844808394214699</v>
      </c>
      <c r="J718">
        <v>-6.8409296120536904</v>
      </c>
      <c r="K718">
        <v>63.003142512735501</v>
      </c>
      <c r="L718">
        <v>56.947699328145497</v>
      </c>
      <c r="M718">
        <v>61.199162122405902</v>
      </c>
      <c r="N718">
        <v>1.7502108586151199</v>
      </c>
      <c r="O718">
        <v>17.3325412149116</v>
      </c>
      <c r="P718">
        <v>138.33628318583999</v>
      </c>
      <c r="Q718">
        <v>0.12405111107203701</v>
      </c>
    </row>
    <row r="719" spans="1:17" x14ac:dyDescent="0.3">
      <c r="A719" t="s">
        <v>1574</v>
      </c>
      <c r="B719" t="s">
        <v>1575</v>
      </c>
      <c r="C719" t="str">
        <f>IFERROR(VLOOKUP(Table1[[#This Row],[Ticker]],[1]!Table1[[Symbol]:[Industry]],2,FALSE),"-")</f>
        <v>-</v>
      </c>
      <c r="D719" t="s">
        <v>65</v>
      </c>
      <c r="E719">
        <v>5538.2036623049999</v>
      </c>
      <c r="F719">
        <v>1410.05</v>
      </c>
      <c r="G719">
        <v>98.268815106738799</v>
      </c>
      <c r="H719">
        <v>60.3768075824607</v>
      </c>
      <c r="I719">
        <v>78.968799745652703</v>
      </c>
      <c r="J719">
        <v>-6.3832050097954003</v>
      </c>
      <c r="K719">
        <v>958.92624034340099</v>
      </c>
      <c r="L719">
        <v>779.20235097989098</v>
      </c>
      <c r="M719">
        <v>80.553936518613099</v>
      </c>
      <c r="N719">
        <v>2.9497441916718401</v>
      </c>
      <c r="O719">
        <v>8.2975781000673692</v>
      </c>
      <c r="P719">
        <v>133.27818678137101</v>
      </c>
      <c r="Q719">
        <v>9.3362351744550001E-2</v>
      </c>
    </row>
    <row r="720" spans="1:17" x14ac:dyDescent="0.3">
      <c r="A720" t="s">
        <v>1576</v>
      </c>
      <c r="B720" t="s">
        <v>1577</v>
      </c>
      <c r="C720" t="str">
        <f>IFERROR(VLOOKUP(Table1[[#This Row],[Ticker]],[1]!Table1[[Symbol]:[Industry]],2,FALSE),"-")</f>
        <v>-</v>
      </c>
      <c r="D720" t="s">
        <v>140</v>
      </c>
      <c r="E720">
        <v>5529.8549999999996</v>
      </c>
      <c r="F720">
        <v>192.33</v>
      </c>
      <c r="G720">
        <v>71.295642510667804</v>
      </c>
      <c r="H720">
        <v>-11.355568629414799</v>
      </c>
      <c r="I720">
        <v>10.5994119949153</v>
      </c>
      <c r="J720">
        <v>-3.33674204212417</v>
      </c>
      <c r="K720">
        <v>197.888986204503</v>
      </c>
      <c r="L720">
        <v>176.939796497559</v>
      </c>
      <c r="M720">
        <v>49.4822905648454</v>
      </c>
      <c r="N720">
        <v>0.97120553457046099</v>
      </c>
      <c r="O720">
        <v>37.7580200696719</v>
      </c>
      <c r="P720">
        <v>99.927234927234906</v>
      </c>
      <c r="Q720">
        <v>1.6394528608586E-2</v>
      </c>
    </row>
    <row r="721" spans="1:17" x14ac:dyDescent="0.3">
      <c r="A721" t="s">
        <v>1578</v>
      </c>
      <c r="B721" t="s">
        <v>1579</v>
      </c>
      <c r="C721" t="str">
        <f>IFERROR(VLOOKUP(Table1[[#This Row],[Ticker]],[1]!Table1[[Symbol]:[Industry]],2,FALSE),"-")</f>
        <v>-</v>
      </c>
      <c r="D721" t="s">
        <v>284</v>
      </c>
      <c r="E721">
        <v>5510.0149133779996</v>
      </c>
      <c r="F721">
        <v>162.13999999999999</v>
      </c>
      <c r="G721">
        <v>-32.408347106843401</v>
      </c>
      <c r="H721">
        <v>-7.60661453703801</v>
      </c>
      <c r="I721">
        <v>-0.45639143743322302</v>
      </c>
      <c r="J721">
        <v>-5.2318177005248501</v>
      </c>
      <c r="K721">
        <v>166.910329362428</v>
      </c>
      <c r="L721">
        <v>166.09450007497901</v>
      </c>
      <c r="M721">
        <v>44.170701850591797</v>
      </c>
      <c r="N721">
        <v>0.894897410369904</v>
      </c>
      <c r="O721">
        <v>35.438509929690397</v>
      </c>
      <c r="P721">
        <v>24.675124951941498</v>
      </c>
      <c r="Q721">
        <v>-3.7409670533593002E-2</v>
      </c>
    </row>
    <row r="722" spans="1:17" hidden="1" x14ac:dyDescent="0.3">
      <c r="A722" t="s">
        <v>1580</v>
      </c>
      <c r="B722" t="s">
        <v>1581</v>
      </c>
      <c r="C722" t="str">
        <f>IFERROR(VLOOKUP(Table1[[#This Row],[Ticker]],[1]!Table1[[Symbol]:[Industry]],2,FALSE),"-")</f>
        <v>-</v>
      </c>
      <c r="D722" t="s">
        <v>72</v>
      </c>
      <c r="E722">
        <v>5474.6023689599997</v>
      </c>
      <c r="F722">
        <v>88.44</v>
      </c>
      <c r="G722">
        <v>376.23088775631101</v>
      </c>
      <c r="H722">
        <v>29.804490790048501</v>
      </c>
      <c r="I722">
        <v>57.779989729731803</v>
      </c>
      <c r="J722">
        <v>3.3552361840468699</v>
      </c>
      <c r="K722">
        <v>71.075345989593202</v>
      </c>
      <c r="L722">
        <v>53.0922100936587</v>
      </c>
      <c r="M722">
        <v>69.075309441877593</v>
      </c>
      <c r="N722">
        <v>1.08918815288696</v>
      </c>
      <c r="O722">
        <v>10.244233378561701</v>
      </c>
      <c r="P722">
        <v>420.23529411764702</v>
      </c>
      <c r="Q722">
        <v>9.1126833092083998E-2</v>
      </c>
    </row>
    <row r="723" spans="1:17" hidden="1" x14ac:dyDescent="0.3">
      <c r="A723" t="s">
        <v>1582</v>
      </c>
      <c r="B723" t="s">
        <v>1583</v>
      </c>
      <c r="C723" t="str">
        <f>IFERROR(VLOOKUP(Table1[[#This Row],[Ticker]],[1]!Table1[[Symbol]:[Industry]],2,FALSE),"-")</f>
        <v>-</v>
      </c>
      <c r="D723" t="s">
        <v>533</v>
      </c>
      <c r="E723">
        <v>5449.6381140599997</v>
      </c>
      <c r="F723">
        <v>1381.3</v>
      </c>
      <c r="G723">
        <v>-2.0080295007594602</v>
      </c>
      <c r="H723">
        <v>22.752269370780699</v>
      </c>
      <c r="I723">
        <v>0.67897563069960498</v>
      </c>
      <c r="J723">
        <v>7.0678382397810999</v>
      </c>
      <c r="K723">
        <v>1209.31839730758</v>
      </c>
      <c r="L723">
        <v>1180.16474353956</v>
      </c>
      <c r="M723">
        <v>80.495021944488499</v>
      </c>
      <c r="N723">
        <v>2.05565857589621</v>
      </c>
      <c r="O723">
        <v>5.1111271990154297</v>
      </c>
      <c r="P723">
        <v>41.671794871794802</v>
      </c>
      <c r="Q723">
        <v>-1.2545418364501E-2</v>
      </c>
    </row>
    <row r="724" spans="1:17" hidden="1" x14ac:dyDescent="0.3">
      <c r="A724" t="s">
        <v>1584</v>
      </c>
      <c r="B724" t="s">
        <v>1585</v>
      </c>
      <c r="C724" t="str">
        <f>IFERROR(VLOOKUP(Table1[[#This Row],[Ticker]],[1]!Table1[[Symbol]:[Industry]],2,FALSE),"-")</f>
        <v>-</v>
      </c>
      <c r="D724" t="s">
        <v>146</v>
      </c>
      <c r="E724">
        <v>5448.7255115999997</v>
      </c>
      <c r="F724">
        <v>4908.75</v>
      </c>
      <c r="G724">
        <v>202.87708051268001</v>
      </c>
      <c r="H724">
        <v>2.3545687452078901</v>
      </c>
      <c r="I724">
        <v>101.144160143576</v>
      </c>
      <c r="J724">
        <v>-6.3312111693211399</v>
      </c>
      <c r="K724">
        <v>4089.5507059420402</v>
      </c>
      <c r="L724">
        <v>2967.65491209024</v>
      </c>
      <c r="M724">
        <v>59.280350508882101</v>
      </c>
      <c r="N724">
        <v>0.876238082675595</v>
      </c>
      <c r="O724">
        <v>5.7295645530939598</v>
      </c>
      <c r="P724">
        <v>232.14920071047899</v>
      </c>
      <c r="Q724">
        <v>0.22229004258237001</v>
      </c>
    </row>
    <row r="725" spans="1:17" x14ac:dyDescent="0.3">
      <c r="A725" t="s">
        <v>1586</v>
      </c>
      <c r="B725" t="s">
        <v>1587</v>
      </c>
      <c r="C725" t="str">
        <f>IFERROR(VLOOKUP(Table1[[#This Row],[Ticker]],[1]!Table1[[Symbol]:[Industry]],2,FALSE),"-")</f>
        <v>-</v>
      </c>
      <c r="D725" t="s">
        <v>119</v>
      </c>
      <c r="E725">
        <v>5418.35844</v>
      </c>
      <c r="F725">
        <v>576.65</v>
      </c>
      <c r="G725">
        <v>143.28140668182999</v>
      </c>
      <c r="H725">
        <v>54.610971813091297</v>
      </c>
      <c r="I725">
        <v>78.741274896818496</v>
      </c>
      <c r="J725">
        <v>-3.35755407811632</v>
      </c>
      <c r="K725">
        <v>461.77541768313898</v>
      </c>
      <c r="L725">
        <v>339.70101159557203</v>
      </c>
      <c r="M725">
        <v>58.425063988849601</v>
      </c>
      <c r="N725">
        <v>1.39168562812178</v>
      </c>
      <c r="O725">
        <v>26.133703286222101</v>
      </c>
      <c r="P725">
        <v>176.969260326609</v>
      </c>
      <c r="Q725">
        <v>7.5409026922197003E-2</v>
      </c>
    </row>
    <row r="726" spans="1:17" x14ac:dyDescent="0.3">
      <c r="A726" t="s">
        <v>1588</v>
      </c>
      <c r="B726" t="s">
        <v>1589</v>
      </c>
      <c r="C726" t="str">
        <f>IFERROR(VLOOKUP(Table1[[#This Row],[Ticker]],[1]!Table1[[Symbol]:[Industry]],2,FALSE),"-")</f>
        <v>-</v>
      </c>
      <c r="D726" t="s">
        <v>196</v>
      </c>
      <c r="E726">
        <v>5399.3917760220002</v>
      </c>
      <c r="F726">
        <v>210.61</v>
      </c>
      <c r="G726">
        <v>19.0146939883935</v>
      </c>
      <c r="H726">
        <v>25.149993049748598</v>
      </c>
      <c r="I726">
        <v>32.784022491588303</v>
      </c>
      <c r="J726">
        <v>7.4535136472193804</v>
      </c>
      <c r="K726">
        <v>177.323489045267</v>
      </c>
      <c r="L726">
        <v>158.991110885495</v>
      </c>
      <c r="M726">
        <v>87.748489052386404</v>
      </c>
      <c r="N726">
        <v>2.5687628054449698</v>
      </c>
      <c r="O726">
        <v>5.0519918332462703</v>
      </c>
      <c r="P726">
        <v>67.084490281634203</v>
      </c>
      <c r="Q726">
        <v>5.85440121696E-2</v>
      </c>
    </row>
    <row r="727" spans="1:17" x14ac:dyDescent="0.3">
      <c r="A727" t="s">
        <v>1590</v>
      </c>
      <c r="B727" t="s">
        <v>1591</v>
      </c>
      <c r="C727" t="str">
        <f>IFERROR(VLOOKUP(Table1[[#This Row],[Ticker]],[1]!Table1[[Symbol]:[Industry]],2,FALSE),"-")</f>
        <v>-</v>
      </c>
      <c r="D727" t="s">
        <v>1592</v>
      </c>
      <c r="E727">
        <v>5390.1549204599996</v>
      </c>
      <c r="F727">
        <v>316.14999999999998</v>
      </c>
      <c r="G727">
        <v>100.319458559631</v>
      </c>
      <c r="H727">
        <v>2.13073113242389</v>
      </c>
      <c r="I727">
        <v>11.2649250471248</v>
      </c>
      <c r="J727">
        <v>-6.6569949573451099</v>
      </c>
      <c r="K727">
        <v>293.730455231929</v>
      </c>
      <c r="L727">
        <v>267.59611552339697</v>
      </c>
      <c r="M727">
        <v>46.986578089599902</v>
      </c>
      <c r="N727">
        <v>1.55412659967162</v>
      </c>
      <c r="O727">
        <v>18.0768622489324</v>
      </c>
      <c r="P727">
        <v>130.59810357403299</v>
      </c>
      <c r="Q727">
        <v>0.103489860430228</v>
      </c>
    </row>
    <row r="728" spans="1:17" x14ac:dyDescent="0.3">
      <c r="A728" t="s">
        <v>1593</v>
      </c>
      <c r="B728" t="s">
        <v>1594</v>
      </c>
      <c r="C728" t="str">
        <f>IFERROR(VLOOKUP(Table1[[#This Row],[Ticker]],[1]!Table1[[Symbol]:[Industry]],2,FALSE),"-")</f>
        <v>-</v>
      </c>
      <c r="D728" t="s">
        <v>62</v>
      </c>
      <c r="E728">
        <v>5363.7416861250003</v>
      </c>
      <c r="F728">
        <v>1348.5</v>
      </c>
      <c r="G728">
        <v>-21.494545736626101</v>
      </c>
      <c r="H728">
        <v>1.32882011463835</v>
      </c>
      <c r="I728">
        <v>3.4592615882849298</v>
      </c>
      <c r="J728">
        <v>-2.7057552396125799</v>
      </c>
      <c r="K728">
        <v>1241.68522913931</v>
      </c>
      <c r="L728">
        <v>1175.61463859387</v>
      </c>
      <c r="M728">
        <v>52.390974729147302</v>
      </c>
      <c r="N728">
        <v>1.92107422231465</v>
      </c>
      <c r="O728">
        <v>8.9358546533184899</v>
      </c>
      <c r="P728">
        <v>34.252576036636903</v>
      </c>
      <c r="Q728">
        <v>-4.4362601331769998E-3</v>
      </c>
    </row>
    <row r="729" spans="1:17" x14ac:dyDescent="0.3">
      <c r="A729" t="s">
        <v>1595</v>
      </c>
      <c r="B729" t="s">
        <v>1596</v>
      </c>
      <c r="C729" t="str">
        <f>IFERROR(VLOOKUP(Table1[[#This Row],[Ticker]],[1]!Table1[[Symbol]:[Industry]],2,FALSE),"-")</f>
        <v>-</v>
      </c>
      <c r="D729" t="s">
        <v>471</v>
      </c>
      <c r="E729">
        <v>5324.5948734000003</v>
      </c>
      <c r="F729">
        <v>313.64999999999998</v>
      </c>
      <c r="G729">
        <v>-23.0753290091886</v>
      </c>
      <c r="H729">
        <v>-17.394501012382801</v>
      </c>
      <c r="I729">
        <v>-33.762001521381499</v>
      </c>
      <c r="J729">
        <v>-4.1669218120995604</v>
      </c>
      <c r="K729">
        <v>354.20098998686802</v>
      </c>
      <c r="L729">
        <v>386.037708790274</v>
      </c>
      <c r="M729">
        <v>40.992217201004998</v>
      </c>
      <c r="N729">
        <v>0.62306588467929902</v>
      </c>
      <c r="O729">
        <v>72.931611669057801</v>
      </c>
      <c r="P729">
        <v>19.417475728155299</v>
      </c>
      <c r="Q729">
        <v>-0.12793864808763</v>
      </c>
    </row>
    <row r="730" spans="1:17" hidden="1" x14ac:dyDescent="0.3">
      <c r="A730" t="s">
        <v>1597</v>
      </c>
      <c r="B730" t="s">
        <v>1598</v>
      </c>
      <c r="C730" t="str">
        <f>IFERROR(VLOOKUP(Table1[[#This Row],[Ticker]],[1]!Table1[[Symbol]:[Industry]],2,FALSE),"-")</f>
        <v>-</v>
      </c>
      <c r="D730" t="s">
        <v>230</v>
      </c>
      <c r="E730">
        <v>5319.7070551500001</v>
      </c>
      <c r="F730">
        <v>567.25</v>
      </c>
      <c r="G730">
        <v>-7.7366883800285198</v>
      </c>
      <c r="H730">
        <v>16.652131273424899</v>
      </c>
      <c r="I730">
        <v>34.127369246327397</v>
      </c>
      <c r="J730">
        <v>6.3041728988475398</v>
      </c>
      <c r="K730">
        <v>491.85309679710502</v>
      </c>
      <c r="L730">
        <v>435.224984277418</v>
      </c>
      <c r="M730">
        <v>72.745875606590502</v>
      </c>
      <c r="N730">
        <v>0.95202453195979397</v>
      </c>
      <c r="O730">
        <v>5.0330542089025796</v>
      </c>
      <c r="P730">
        <v>57.525687309080801</v>
      </c>
    </row>
    <row r="731" spans="1:17" x14ac:dyDescent="0.3">
      <c r="A731" t="s">
        <v>1599</v>
      </c>
      <c r="B731" t="s">
        <v>1600</v>
      </c>
      <c r="C731" t="str">
        <f>IFERROR(VLOOKUP(Table1[[#This Row],[Ticker]],[1]!Table1[[Symbol]:[Industry]],2,FALSE),"-")</f>
        <v>-</v>
      </c>
      <c r="D731" t="s">
        <v>987</v>
      </c>
      <c r="E731">
        <v>5280.9009598800003</v>
      </c>
      <c r="F731">
        <v>41.13</v>
      </c>
      <c r="G731">
        <v>134.273786117681</v>
      </c>
      <c r="H731">
        <v>23.806457358386801</v>
      </c>
      <c r="I731">
        <v>36.894867513825702</v>
      </c>
      <c r="J731">
        <v>0.72196707678932504</v>
      </c>
      <c r="K731">
        <v>35.364967222126602</v>
      </c>
      <c r="L731">
        <v>30.409258465930399</v>
      </c>
      <c r="M731">
        <v>65.484253051369294</v>
      </c>
      <c r="N731">
        <v>2.63108639313797</v>
      </c>
      <c r="O731">
        <v>7.9504011670313597</v>
      </c>
      <c r="P731">
        <v>167.07792207792201</v>
      </c>
      <c r="Q731">
        <v>5.5693322292108001E-2</v>
      </c>
    </row>
    <row r="732" spans="1:17" x14ac:dyDescent="0.3">
      <c r="A732" t="s">
        <v>1601</v>
      </c>
      <c r="B732" t="s">
        <v>1602</v>
      </c>
      <c r="C732" t="str">
        <f>IFERROR(VLOOKUP(Table1[[#This Row],[Ticker]],[1]!Table1[[Symbol]:[Industry]],2,FALSE),"-")</f>
        <v>-</v>
      </c>
      <c r="D732" t="s">
        <v>1603</v>
      </c>
      <c r="E732">
        <v>5258.7071850920001</v>
      </c>
      <c r="F732">
        <v>76.13</v>
      </c>
      <c r="G732">
        <v>62.149637889525401</v>
      </c>
      <c r="H732">
        <v>20.5282792603528</v>
      </c>
      <c r="I732">
        <v>8.0982591407467606</v>
      </c>
      <c r="J732">
        <v>2.0008098172933999</v>
      </c>
      <c r="K732">
        <v>67.836495890775296</v>
      </c>
      <c r="L732">
        <v>60.369260546731098</v>
      </c>
      <c r="M732">
        <v>60.041279923634498</v>
      </c>
      <c r="N732">
        <v>1.07137872250338</v>
      </c>
      <c r="O732">
        <v>10.587153553132801</v>
      </c>
      <c r="P732">
        <v>99.032679738562095</v>
      </c>
      <c r="Q732">
        <v>8.3781210121279995E-2</v>
      </c>
    </row>
    <row r="733" spans="1:17" x14ac:dyDescent="0.3">
      <c r="A733" t="s">
        <v>1604</v>
      </c>
      <c r="B733" t="s">
        <v>1605</v>
      </c>
      <c r="C733" t="str">
        <f>IFERROR(VLOOKUP(Table1[[#This Row],[Ticker]],[1]!Table1[[Symbol]:[Industry]],2,FALSE),"-")</f>
        <v>-</v>
      </c>
      <c r="D733" t="s">
        <v>284</v>
      </c>
      <c r="E733">
        <v>5255.0226556799998</v>
      </c>
      <c r="F733">
        <v>558.70000000000005</v>
      </c>
      <c r="G733">
        <v>-17.546950686353401</v>
      </c>
      <c r="H733">
        <v>3.25806605970243</v>
      </c>
      <c r="I733">
        <v>-13.166043010190901</v>
      </c>
      <c r="J733">
        <v>3.8356373689624901</v>
      </c>
      <c r="K733">
        <v>516.36311516723595</v>
      </c>
      <c r="L733">
        <v>525.82782820619695</v>
      </c>
      <c r="M733">
        <v>65.801231581898904</v>
      </c>
      <c r="N733">
        <v>1.48384749827091</v>
      </c>
      <c r="O733">
        <v>18.113477716126699</v>
      </c>
      <c r="P733">
        <v>28.451546154730401</v>
      </c>
      <c r="Q733">
        <v>6.8272457040502998E-2</v>
      </c>
    </row>
    <row r="734" spans="1:17" hidden="1" x14ac:dyDescent="0.3">
      <c r="A734" t="s">
        <v>1606</v>
      </c>
      <c r="B734" t="s">
        <v>1607</v>
      </c>
      <c r="C734" t="str">
        <f>IFERROR(VLOOKUP(Table1[[#This Row],[Ticker]],[1]!Table1[[Symbol]:[Industry]],2,FALSE),"-")</f>
        <v>-</v>
      </c>
      <c r="D734" t="s">
        <v>264</v>
      </c>
      <c r="E734">
        <v>5252.5093162499998</v>
      </c>
      <c r="F734">
        <v>4833.25</v>
      </c>
      <c r="G734">
        <v>126.78799592241199</v>
      </c>
      <c r="H734">
        <v>16.958882496893299</v>
      </c>
      <c r="I734">
        <v>41.123060696757904</v>
      </c>
      <c r="J734">
        <v>18.292424239928401</v>
      </c>
      <c r="K734">
        <v>3863.8008387538298</v>
      </c>
      <c r="L734">
        <v>3216.6555576992801</v>
      </c>
      <c r="M734">
        <v>85.1013552043662</v>
      </c>
      <c r="N734">
        <v>3.66259647382146</v>
      </c>
      <c r="O734">
        <v>2.75901308643253</v>
      </c>
      <c r="P734">
        <v>161.08740276577299</v>
      </c>
      <c r="Q734">
        <v>0.10331352727620099</v>
      </c>
    </row>
    <row r="735" spans="1:17" hidden="1" x14ac:dyDescent="0.3">
      <c r="A735" t="s">
        <v>1608</v>
      </c>
      <c r="B735" t="s">
        <v>1609</v>
      </c>
      <c r="C735" t="str">
        <f>IFERROR(VLOOKUP(Table1[[#This Row],[Ticker]],[1]!Table1[[Symbol]:[Industry]],2,FALSE),"-")</f>
        <v>-</v>
      </c>
      <c r="D735" t="s">
        <v>281</v>
      </c>
      <c r="E735">
        <v>5245.6496124199903</v>
      </c>
      <c r="F735">
        <v>377.2</v>
      </c>
      <c r="G735">
        <v>-9.3263442092054198</v>
      </c>
      <c r="H735">
        <v>4.7461516805706802E-2</v>
      </c>
      <c r="I735">
        <v>-9.6090661083497704</v>
      </c>
      <c r="J735">
        <v>-4.7997801165459899</v>
      </c>
      <c r="K735">
        <v>366.97497943851698</v>
      </c>
      <c r="L735">
        <v>354.713182393583</v>
      </c>
      <c r="M735">
        <v>50.147870622945597</v>
      </c>
      <c r="N735">
        <v>1.8719983664933</v>
      </c>
      <c r="O735">
        <v>6.3096500530222599</v>
      </c>
      <c r="P735">
        <v>20.511182108626102</v>
      </c>
      <c r="Q735">
        <v>3.8232626950407002E-2</v>
      </c>
    </row>
    <row r="736" spans="1:17" hidden="1" x14ac:dyDescent="0.3">
      <c r="A736" t="s">
        <v>1610</v>
      </c>
      <c r="B736" t="s">
        <v>1611</v>
      </c>
      <c r="C736" t="str">
        <f>IFERROR(VLOOKUP(Table1[[#This Row],[Ticker]],[1]!Table1[[Symbol]:[Industry]],2,FALSE),"-")</f>
        <v>-</v>
      </c>
      <c r="D736" t="s">
        <v>132</v>
      </c>
      <c r="E736">
        <v>5202.0988905550003</v>
      </c>
      <c r="F736">
        <v>414.1</v>
      </c>
      <c r="G736">
        <v>56.384616125198797</v>
      </c>
      <c r="H736">
        <v>54.581432296499301</v>
      </c>
      <c r="I736">
        <v>72.764003598120695</v>
      </c>
      <c r="J736">
        <v>26.0701152249374</v>
      </c>
      <c r="K736">
        <v>303.77417149620101</v>
      </c>
      <c r="M736">
        <v>81.027413512229899</v>
      </c>
      <c r="N736">
        <v>1.64152103737497</v>
      </c>
      <c r="O736">
        <v>11.4465105047089</v>
      </c>
      <c r="P736">
        <v>144.451003541912</v>
      </c>
    </row>
    <row r="737" spans="1:17" x14ac:dyDescent="0.3">
      <c r="A737" t="s">
        <v>1612</v>
      </c>
      <c r="B737" t="s">
        <v>1613</v>
      </c>
      <c r="C737" t="str">
        <f>IFERROR(VLOOKUP(Table1[[#This Row],[Ticker]],[1]!Table1[[Symbol]:[Industry]],2,FALSE),"-")</f>
        <v>-</v>
      </c>
      <c r="D737" t="s">
        <v>1465</v>
      </c>
      <c r="E737">
        <v>5201.6338154550003</v>
      </c>
      <c r="F737">
        <v>910.15</v>
      </c>
      <c r="G737">
        <v>29.591197790986399</v>
      </c>
      <c r="H737">
        <v>3.57927029297307</v>
      </c>
      <c r="I737">
        <v>-2.5882981080412701</v>
      </c>
      <c r="J737">
        <v>-0.46179360697135002</v>
      </c>
      <c r="K737">
        <v>908.80823858346002</v>
      </c>
      <c r="L737">
        <v>845.18785321340602</v>
      </c>
      <c r="M737">
        <v>74.322795409183499</v>
      </c>
      <c r="N737">
        <v>0.61362042697123598</v>
      </c>
      <c r="O737">
        <v>21.507443827940399</v>
      </c>
      <c r="P737">
        <v>67.107316625355693</v>
      </c>
      <c r="Q737">
        <v>0.15549701433789401</v>
      </c>
    </row>
    <row r="738" spans="1:17" x14ac:dyDescent="0.3">
      <c r="A738" t="s">
        <v>1614</v>
      </c>
      <c r="B738" t="s">
        <v>1615</v>
      </c>
      <c r="C738" t="str">
        <f>IFERROR(VLOOKUP(Table1[[#This Row],[Ticker]],[1]!Table1[[Symbol]:[Industry]],2,FALSE),"-")</f>
        <v>-</v>
      </c>
      <c r="D738" t="s">
        <v>49</v>
      </c>
      <c r="E738">
        <v>5201.3537290800004</v>
      </c>
      <c r="F738">
        <v>717.65</v>
      </c>
      <c r="G738">
        <v>-22.264755862376202</v>
      </c>
      <c r="H738">
        <v>-9.9457983776276002</v>
      </c>
      <c r="I738">
        <v>-41.626291889726602</v>
      </c>
      <c r="J738">
        <v>-8.2202039945377408</v>
      </c>
      <c r="K738">
        <v>798.42346608096204</v>
      </c>
      <c r="L738">
        <v>850.259079500496</v>
      </c>
      <c r="M738">
        <v>27.644056840286002</v>
      </c>
      <c r="N738">
        <v>2.2692891041565302</v>
      </c>
      <c r="O738">
        <v>73.232076917717507</v>
      </c>
      <c r="P738">
        <v>9.0404922889918602</v>
      </c>
      <c r="Q738">
        <v>-3.9702166553500003E-3</v>
      </c>
    </row>
    <row r="739" spans="1:17" x14ac:dyDescent="0.3">
      <c r="A739" t="s">
        <v>1616</v>
      </c>
      <c r="B739" t="s">
        <v>1617</v>
      </c>
      <c r="C739" t="str">
        <f>IFERROR(VLOOKUP(Table1[[#This Row],[Ticker]],[1]!Table1[[Symbol]:[Industry]],2,FALSE),"-")</f>
        <v>-</v>
      </c>
      <c r="D739" t="s">
        <v>528</v>
      </c>
      <c r="E739">
        <v>5182.57216152</v>
      </c>
      <c r="F739">
        <v>105</v>
      </c>
      <c r="G739">
        <v>-35.5550582463962</v>
      </c>
      <c r="H739">
        <v>-1.36689781496834</v>
      </c>
      <c r="I739">
        <v>-17.066411539015199</v>
      </c>
      <c r="J739">
        <v>-5.6764827727848797</v>
      </c>
      <c r="K739">
        <v>105.02002181036799</v>
      </c>
      <c r="L739">
        <v>108.664866058922</v>
      </c>
      <c r="M739">
        <v>41.661708777846201</v>
      </c>
      <c r="N739">
        <v>1.36440399664292</v>
      </c>
      <c r="O739">
        <v>31.1428571428571</v>
      </c>
      <c r="P739">
        <v>14.7540983606557</v>
      </c>
      <c r="Q739">
        <v>-0.103170083139611</v>
      </c>
    </row>
    <row r="740" spans="1:17" x14ac:dyDescent="0.3">
      <c r="A740" t="s">
        <v>1618</v>
      </c>
      <c r="B740" t="s">
        <v>1619</v>
      </c>
      <c r="C740" t="str">
        <f>IFERROR(VLOOKUP(Table1[[#This Row],[Ticker]],[1]!Table1[[Symbol]:[Industry]],2,FALSE),"-")</f>
        <v>-</v>
      </c>
      <c r="D740" t="s">
        <v>379</v>
      </c>
      <c r="E740">
        <v>5178.8083601400003</v>
      </c>
      <c r="F740">
        <v>102.83</v>
      </c>
      <c r="G740">
        <v>13.2588251680734</v>
      </c>
      <c r="H740">
        <v>-6.1883015514664201</v>
      </c>
      <c r="I740">
        <v>-9.0029407421914698</v>
      </c>
      <c r="J740">
        <v>-1.13228768150337</v>
      </c>
      <c r="K740">
        <v>103.09289458718099</v>
      </c>
      <c r="L740">
        <v>99.028582985729699</v>
      </c>
      <c r="M740">
        <v>57.045356277120703</v>
      </c>
      <c r="N740">
        <v>1.03298194922403</v>
      </c>
      <c r="O740">
        <v>18.204804045511999</v>
      </c>
      <c r="P740">
        <v>46.169154228855703</v>
      </c>
      <c r="Q740">
        <v>3.6620707533389002E-2</v>
      </c>
    </row>
    <row r="741" spans="1:17" hidden="1" x14ac:dyDescent="0.3">
      <c r="A741" t="s">
        <v>1620</v>
      </c>
      <c r="B741" t="s">
        <v>1621</v>
      </c>
      <c r="C741" t="str">
        <f>IFERROR(VLOOKUP(Table1[[#This Row],[Ticker]],[1]!Table1[[Symbol]:[Industry]],2,FALSE),"-")</f>
        <v>-</v>
      </c>
      <c r="D741" t="s">
        <v>1622</v>
      </c>
      <c r="E741">
        <v>5168.879891351</v>
      </c>
      <c r="F741">
        <v>60.46</v>
      </c>
      <c r="G741">
        <v>-6.7565473375448803</v>
      </c>
      <c r="H741">
        <v>-4.7736783692845197</v>
      </c>
      <c r="I741">
        <v>1.7725532804003901</v>
      </c>
      <c r="J741">
        <v>-1.5662399689234801</v>
      </c>
      <c r="K741">
        <v>60.3096551596118</v>
      </c>
      <c r="L741">
        <v>56.007813923204601</v>
      </c>
      <c r="M741">
        <v>56.425916595309197</v>
      </c>
      <c r="N741">
        <v>0.86188534393712402</v>
      </c>
      <c r="O741">
        <v>7.1782997022824899</v>
      </c>
      <c r="P741">
        <v>26.485355648535499</v>
      </c>
      <c r="Q741">
        <v>-3.0196124243903E-2</v>
      </c>
    </row>
    <row r="742" spans="1:17" hidden="1" x14ac:dyDescent="0.3">
      <c r="A742" t="s">
        <v>1623</v>
      </c>
      <c r="B742" t="s">
        <v>1624</v>
      </c>
      <c r="C742" t="str">
        <f>IFERROR(VLOOKUP(Table1[[#This Row],[Ticker]],[1]!Table1[[Symbol]:[Industry]],2,FALSE),"-")</f>
        <v>-</v>
      </c>
      <c r="D742" t="s">
        <v>196</v>
      </c>
      <c r="E742">
        <v>5168.1862513550004</v>
      </c>
      <c r="F742">
        <v>7436.35</v>
      </c>
      <c r="G742">
        <v>75.372804882608307</v>
      </c>
      <c r="H742">
        <v>-6.60325291294546</v>
      </c>
      <c r="I742">
        <v>33.722975896054997</v>
      </c>
      <c r="J742">
        <v>-5.5356404301482396</v>
      </c>
      <c r="K742">
        <v>7723.2239863693403</v>
      </c>
      <c r="L742">
        <v>6377.42335889269</v>
      </c>
      <c r="M742">
        <v>43.6442964687147</v>
      </c>
      <c r="N742">
        <v>0.55369684892682602</v>
      </c>
      <c r="O742">
        <v>22.141911018174198</v>
      </c>
      <c r="P742">
        <v>106.565277777777</v>
      </c>
      <c r="Q742">
        <v>0.15749454286662001</v>
      </c>
    </row>
    <row r="743" spans="1:17" x14ac:dyDescent="0.3">
      <c r="A743" t="s">
        <v>1625</v>
      </c>
      <c r="B743" t="s">
        <v>1626</v>
      </c>
      <c r="C743" t="str">
        <f>IFERROR(VLOOKUP(Table1[[#This Row],[Ticker]],[1]!Table1[[Symbol]:[Industry]],2,FALSE),"-")</f>
        <v>-</v>
      </c>
      <c r="D743" t="s">
        <v>382</v>
      </c>
      <c r="E743">
        <v>5151.6242425350001</v>
      </c>
      <c r="F743">
        <v>299.95</v>
      </c>
      <c r="G743">
        <v>-10.5785182916732</v>
      </c>
      <c r="H743">
        <v>2.5382574751674398</v>
      </c>
      <c r="I743">
        <v>-6.3948095232859998</v>
      </c>
      <c r="J743">
        <v>0.57935492767839003</v>
      </c>
      <c r="K743">
        <v>299.30591925688299</v>
      </c>
      <c r="L743">
        <v>295.035937514647</v>
      </c>
      <c r="M743">
        <v>64.737410372539301</v>
      </c>
      <c r="N743">
        <v>1.6466185974069101</v>
      </c>
      <c r="O743">
        <v>29.338223037172799</v>
      </c>
      <c r="P743">
        <v>21.601351351351301</v>
      </c>
      <c r="Q743">
        <v>-1.0386487855005001E-2</v>
      </c>
    </row>
    <row r="744" spans="1:17" hidden="1" x14ac:dyDescent="0.3">
      <c r="A744" t="s">
        <v>1627</v>
      </c>
      <c r="B744" t="s">
        <v>1628</v>
      </c>
      <c r="C744" t="str">
        <f>IFERROR(VLOOKUP(Table1[[#This Row],[Ticker]],[1]!Table1[[Symbol]:[Industry]],2,FALSE),"-")</f>
        <v>-</v>
      </c>
      <c r="D744" t="s">
        <v>46</v>
      </c>
      <c r="E744">
        <v>5144.3896679999998</v>
      </c>
      <c r="F744">
        <v>2557.9499999999998</v>
      </c>
      <c r="G744">
        <v>678.96908407066599</v>
      </c>
      <c r="H744">
        <v>10.8809279746133</v>
      </c>
      <c r="I744">
        <v>403.77128118081498</v>
      </c>
      <c r="J744">
        <v>3.2575573545671102</v>
      </c>
      <c r="K744">
        <v>2111.3586420679399</v>
      </c>
      <c r="L744">
        <v>1025.8576600190499</v>
      </c>
      <c r="M744">
        <v>60.3137984525885</v>
      </c>
      <c r="N744">
        <v>1.13599631587377</v>
      </c>
      <c r="O744">
        <v>16.655915870130301</v>
      </c>
      <c r="P744">
        <v>840.76866495034903</v>
      </c>
    </row>
    <row r="745" spans="1:17" x14ac:dyDescent="0.3">
      <c r="A745" t="s">
        <v>1629</v>
      </c>
      <c r="B745" t="s">
        <v>1630</v>
      </c>
      <c r="C745" t="str">
        <f>IFERROR(VLOOKUP(Table1[[#This Row],[Ticker]],[1]!Table1[[Symbol]:[Industry]],2,FALSE),"-")</f>
        <v>-</v>
      </c>
      <c r="D745" t="s">
        <v>196</v>
      </c>
      <c r="E745">
        <v>5119.614793705</v>
      </c>
      <c r="F745">
        <v>127.05</v>
      </c>
      <c r="G745">
        <v>-3.5071877882156599</v>
      </c>
      <c r="H745">
        <v>-6.0094883583222396</v>
      </c>
      <c r="I745">
        <v>5.88344834557999</v>
      </c>
      <c r="J745">
        <v>-2.2504484942341301</v>
      </c>
      <c r="K745">
        <v>127.699824142419</v>
      </c>
      <c r="L745">
        <v>121.34099130092299</v>
      </c>
      <c r="M745">
        <v>55.406682769426197</v>
      </c>
      <c r="N745">
        <v>0.46913271207275398</v>
      </c>
      <c r="O745">
        <v>13.3412042502951</v>
      </c>
      <c r="P745">
        <v>28.528072837632699</v>
      </c>
      <c r="Q745">
        <v>2.4219427524478001E-2</v>
      </c>
    </row>
    <row r="746" spans="1:17" hidden="1" x14ac:dyDescent="0.3">
      <c r="A746" t="s">
        <v>1631</v>
      </c>
      <c r="B746" t="s">
        <v>1632</v>
      </c>
      <c r="C746" t="str">
        <f>IFERROR(VLOOKUP(Table1[[#This Row],[Ticker]],[1]!Table1[[Symbol]:[Industry]],2,FALSE),"-")</f>
        <v>-</v>
      </c>
      <c r="D746" t="s">
        <v>129</v>
      </c>
      <c r="E746">
        <v>5091.9147915359999</v>
      </c>
      <c r="F746">
        <v>50.2</v>
      </c>
      <c r="G746">
        <v>81.4659304913542</v>
      </c>
      <c r="H746">
        <v>6.0811454777758804</v>
      </c>
      <c r="I746">
        <v>-3.4803175530886401</v>
      </c>
      <c r="J746">
        <v>11.1528060790569</v>
      </c>
      <c r="K746">
        <v>48.676855895103301</v>
      </c>
      <c r="L746">
        <v>45.538205545802199</v>
      </c>
      <c r="M746">
        <v>74.166730174044602</v>
      </c>
      <c r="N746">
        <v>1.82440221715697</v>
      </c>
      <c r="O746">
        <v>30.2788844621513</v>
      </c>
      <c r="P746">
        <v>132.40740740740699</v>
      </c>
      <c r="Q746">
        <v>7.3364663460773E-2</v>
      </c>
    </row>
    <row r="747" spans="1:17" x14ac:dyDescent="0.3">
      <c r="A747" t="s">
        <v>1633</v>
      </c>
      <c r="B747" t="s">
        <v>1634</v>
      </c>
      <c r="C747" t="str">
        <f>IFERROR(VLOOKUP(Table1[[#This Row],[Ticker]],[1]!Table1[[Symbol]:[Industry]],2,FALSE),"-")</f>
        <v>-</v>
      </c>
      <c r="D747" t="s">
        <v>355</v>
      </c>
      <c r="E747">
        <v>5087.0065331400001</v>
      </c>
      <c r="F747">
        <v>1987.45</v>
      </c>
      <c r="G747">
        <v>64.064026464594903</v>
      </c>
      <c r="H747">
        <v>13.341738053723899</v>
      </c>
      <c r="I747">
        <v>65.908007459549907</v>
      </c>
      <c r="J747">
        <v>-0.653962392825297</v>
      </c>
      <c r="K747">
        <v>1568.4324992890599</v>
      </c>
      <c r="L747">
        <v>1293.8088290640601</v>
      </c>
      <c r="M747">
        <v>62.468788679318301</v>
      </c>
      <c r="N747">
        <v>0.54562608848746097</v>
      </c>
      <c r="O747">
        <v>3.5447432639814802</v>
      </c>
      <c r="P747">
        <v>111.881663113006</v>
      </c>
      <c r="Q747">
        <v>-4.4214117063454003E-2</v>
      </c>
    </row>
    <row r="748" spans="1:17" hidden="1" x14ac:dyDescent="0.3">
      <c r="A748" t="s">
        <v>1635</v>
      </c>
      <c r="B748" t="s">
        <v>1636</v>
      </c>
      <c r="C748" t="str">
        <f>IFERROR(VLOOKUP(Table1[[#This Row],[Ticker]],[1]!Table1[[Symbol]:[Industry]],2,FALSE),"-")</f>
        <v>-</v>
      </c>
      <c r="D748" t="s">
        <v>146</v>
      </c>
      <c r="E748">
        <v>5046.4999280000002</v>
      </c>
      <c r="F748">
        <v>180.6</v>
      </c>
      <c r="G748">
        <v>186.659577140614</v>
      </c>
      <c r="H748">
        <v>17.713635332821401</v>
      </c>
      <c r="I748">
        <v>60.025899874459597</v>
      </c>
      <c r="J748">
        <v>16.3064617839708</v>
      </c>
      <c r="K748">
        <v>140.80597793688901</v>
      </c>
      <c r="L748">
        <v>114.537453835891</v>
      </c>
      <c r="M748">
        <v>80.272050883368195</v>
      </c>
      <c r="N748">
        <v>2.9322994155403799</v>
      </c>
      <c r="O748">
        <v>2.32558139534884</v>
      </c>
      <c r="P748">
        <v>225.40540540540499</v>
      </c>
    </row>
    <row r="749" spans="1:17" hidden="1" x14ac:dyDescent="0.3">
      <c r="A749" t="s">
        <v>1637</v>
      </c>
      <c r="B749" t="s">
        <v>1638</v>
      </c>
      <c r="C749" t="str">
        <f>IFERROR(VLOOKUP(Table1[[#This Row],[Ticker]],[1]!Table1[[Symbol]:[Industry]],2,FALSE),"-")</f>
        <v>-</v>
      </c>
      <c r="E749">
        <v>5041.6080000000002</v>
      </c>
      <c r="F749">
        <v>443</v>
      </c>
      <c r="G749">
        <v>338.36975304088901</v>
      </c>
      <c r="H749">
        <v>-5.0654123231108601</v>
      </c>
      <c r="I749">
        <v>-10.960002546365899</v>
      </c>
      <c r="J749">
        <v>-3.2393855802155</v>
      </c>
      <c r="K749">
        <v>459.65281848824401</v>
      </c>
      <c r="L749">
        <v>410.38944379841399</v>
      </c>
      <c r="M749">
        <v>38.381542339648597</v>
      </c>
      <c r="N749">
        <v>0.22240142005972399</v>
      </c>
      <c r="O749">
        <v>44.130925507900599</v>
      </c>
      <c r="P749">
        <v>366.070489216201</v>
      </c>
      <c r="Q749">
        <v>0.292169151399986</v>
      </c>
    </row>
    <row r="750" spans="1:17" x14ac:dyDescent="0.3">
      <c r="A750" t="s">
        <v>1639</v>
      </c>
      <c r="B750" t="s">
        <v>1640</v>
      </c>
      <c r="C750" t="str">
        <f>IFERROR(VLOOKUP(Table1[[#This Row],[Ticker]],[1]!Table1[[Symbol]:[Industry]],2,FALSE),"-")</f>
        <v>-</v>
      </c>
      <c r="D750" t="s">
        <v>284</v>
      </c>
      <c r="E750">
        <v>4981.8384073899997</v>
      </c>
      <c r="F750">
        <v>2253.15</v>
      </c>
      <c r="G750">
        <v>132.79409011522401</v>
      </c>
      <c r="H750">
        <v>25.2024996462697</v>
      </c>
      <c r="I750">
        <v>46.357366438097202</v>
      </c>
      <c r="J750">
        <v>5.3805702545571297</v>
      </c>
      <c r="K750">
        <v>1872.2095270007801</v>
      </c>
      <c r="L750">
        <v>1597.12083675652</v>
      </c>
      <c r="M750">
        <v>64.122706066996201</v>
      </c>
      <c r="N750">
        <v>2.0224602091166299</v>
      </c>
      <c r="O750">
        <v>1.3248119299647101</v>
      </c>
      <c r="P750">
        <v>175.53041883216099</v>
      </c>
      <c r="Q750">
        <v>0.105402065863562</v>
      </c>
    </row>
    <row r="751" spans="1:17" hidden="1" x14ac:dyDescent="0.3">
      <c r="A751" t="s">
        <v>1641</v>
      </c>
      <c r="B751" t="s">
        <v>1642</v>
      </c>
      <c r="C751" t="str">
        <f>IFERROR(VLOOKUP(Table1[[#This Row],[Ticker]],[1]!Table1[[Symbol]:[Industry]],2,FALSE),"-")</f>
        <v>-</v>
      </c>
      <c r="D751" t="s">
        <v>373</v>
      </c>
      <c r="E751">
        <v>4969.1988418000001</v>
      </c>
      <c r="F751">
        <v>12095.4</v>
      </c>
      <c r="G751">
        <v>-3.0714175696308899</v>
      </c>
      <c r="H751">
        <v>22.153027833360198</v>
      </c>
      <c r="I751">
        <v>23.3143288505381</v>
      </c>
      <c r="J751">
        <v>-3.75302880248142</v>
      </c>
      <c r="K751">
        <v>10342.8905882173</v>
      </c>
      <c r="L751">
        <v>9573.3942775450996</v>
      </c>
      <c r="M751">
        <v>57.207150665628397</v>
      </c>
      <c r="N751">
        <v>3.1744402486631702</v>
      </c>
      <c r="O751">
        <v>9.76817633149793</v>
      </c>
      <c r="P751">
        <v>45.154960847259296</v>
      </c>
      <c r="Q751">
        <v>-6.8964849725244998E-2</v>
      </c>
    </row>
    <row r="752" spans="1:17" x14ac:dyDescent="0.3">
      <c r="A752" t="s">
        <v>1643</v>
      </c>
      <c r="B752" t="s">
        <v>1644</v>
      </c>
      <c r="C752" t="str">
        <f>IFERROR(VLOOKUP(Table1[[#This Row],[Ticker]],[1]!Table1[[Symbol]:[Industry]],2,FALSE),"-")</f>
        <v>-</v>
      </c>
      <c r="D752" t="s">
        <v>1645</v>
      </c>
      <c r="E752">
        <v>4947.3462041250004</v>
      </c>
      <c r="F752">
        <v>944.95</v>
      </c>
      <c r="G752">
        <v>56.302768838804901</v>
      </c>
      <c r="H752">
        <v>9.9140076309528204</v>
      </c>
      <c r="I752">
        <v>41.9676447277336</v>
      </c>
      <c r="J752">
        <v>1.4765625574122001</v>
      </c>
      <c r="K752">
        <v>864.39119789067001</v>
      </c>
      <c r="L752">
        <v>718.82428049570399</v>
      </c>
      <c r="M752">
        <v>57.329817103101199</v>
      </c>
      <c r="N752">
        <v>1.1222579410601601</v>
      </c>
      <c r="O752">
        <v>10.0111116990316</v>
      </c>
      <c r="P752">
        <v>89.368737474949896</v>
      </c>
      <c r="Q752">
        <v>-6.3449264978729996E-3</v>
      </c>
    </row>
    <row r="753" spans="1:17" x14ac:dyDescent="0.3">
      <c r="A753" t="s">
        <v>1646</v>
      </c>
      <c r="B753" t="s">
        <v>1647</v>
      </c>
      <c r="C753" t="str">
        <f>IFERROR(VLOOKUP(Table1[[#This Row],[Ticker]],[1]!Table1[[Symbol]:[Industry]],2,FALSE),"-")</f>
        <v>-</v>
      </c>
      <c r="D753" t="s">
        <v>379</v>
      </c>
      <c r="E753">
        <v>4929.7243781999996</v>
      </c>
      <c r="F753">
        <v>566.04999999999995</v>
      </c>
      <c r="G753">
        <v>-46.868896806362997</v>
      </c>
      <c r="H753">
        <v>-7.3734971269065896</v>
      </c>
      <c r="I753">
        <v>-34.750499869113497</v>
      </c>
      <c r="J753">
        <v>-4.4950916342452798</v>
      </c>
      <c r="K753">
        <v>571.09603763130895</v>
      </c>
      <c r="L753">
        <v>615.44415497777004</v>
      </c>
      <c r="M753">
        <v>41.804375407469699</v>
      </c>
      <c r="N753">
        <v>1.43235602946188</v>
      </c>
      <c r="O753">
        <v>41.153608338486002</v>
      </c>
      <c r="P753">
        <v>10.718826405867899</v>
      </c>
      <c r="Q753">
        <v>6.3782099423068006E-2</v>
      </c>
    </row>
    <row r="754" spans="1:17" x14ac:dyDescent="0.3">
      <c r="A754" t="s">
        <v>1648</v>
      </c>
      <c r="B754" t="s">
        <v>1649</v>
      </c>
      <c r="C754" t="str">
        <f>IFERROR(VLOOKUP(Table1[[#This Row],[Ticker]],[1]!Table1[[Symbol]:[Industry]],2,FALSE),"-")</f>
        <v>-</v>
      </c>
      <c r="D754" t="s">
        <v>1213</v>
      </c>
      <c r="E754">
        <v>4928.5293427500001</v>
      </c>
      <c r="F754">
        <v>2949.75</v>
      </c>
      <c r="G754">
        <v>-5.5351152521590601</v>
      </c>
      <c r="H754">
        <v>-6.3113855226926097</v>
      </c>
      <c r="I754">
        <v>-12.0365960938411</v>
      </c>
      <c r="J754">
        <v>0.41135663966243002</v>
      </c>
      <c r="K754">
        <v>3011.0361068878501</v>
      </c>
      <c r="L754">
        <v>2905.85563727524</v>
      </c>
      <c r="M754">
        <v>57.815577276010501</v>
      </c>
      <c r="N754">
        <v>1.0500693797060601</v>
      </c>
      <c r="O754">
        <v>25.4343588439698</v>
      </c>
      <c r="P754">
        <v>35.303426448327997</v>
      </c>
      <c r="Q754">
        <v>-5.3507353899958997E-2</v>
      </c>
    </row>
    <row r="755" spans="1:17" x14ac:dyDescent="0.3">
      <c r="A755" t="s">
        <v>1650</v>
      </c>
      <c r="B755" t="s">
        <v>1651</v>
      </c>
      <c r="C755" t="str">
        <f>IFERROR(VLOOKUP(Table1[[#This Row],[Ticker]],[1]!Table1[[Symbol]:[Industry]],2,FALSE),"-")</f>
        <v>-</v>
      </c>
      <c r="D755" t="s">
        <v>83</v>
      </c>
      <c r="E755">
        <v>4901.1884728479999</v>
      </c>
      <c r="F755">
        <v>220.67</v>
      </c>
      <c r="G755">
        <v>1.2329477276966001</v>
      </c>
      <c r="H755">
        <v>3.8990037701352298</v>
      </c>
      <c r="I755">
        <v>-16.122901765375801</v>
      </c>
      <c r="J755">
        <v>-2.0154345382571801</v>
      </c>
      <c r="K755">
        <v>207.815695405394</v>
      </c>
      <c r="L755">
        <v>202.81885502908901</v>
      </c>
      <c r="M755">
        <v>56.302550647188802</v>
      </c>
      <c r="N755">
        <v>1.28407807032871</v>
      </c>
      <c r="O755">
        <v>11.93184392985</v>
      </c>
      <c r="P755">
        <v>29.767715377830001</v>
      </c>
      <c r="Q755">
        <v>-9.6252507064296999E-2</v>
      </c>
    </row>
    <row r="756" spans="1:17" x14ac:dyDescent="0.3">
      <c r="A756" t="s">
        <v>1652</v>
      </c>
      <c r="B756" t="s">
        <v>1653</v>
      </c>
      <c r="C756" t="str">
        <f>IFERROR(VLOOKUP(Table1[[#This Row],[Ticker]],[1]!Table1[[Symbol]:[Industry]],2,FALSE),"-")</f>
        <v>-</v>
      </c>
      <c r="D756" t="s">
        <v>272</v>
      </c>
      <c r="E756">
        <v>4883.1736026580002</v>
      </c>
      <c r="F756">
        <v>248.61</v>
      </c>
      <c r="G756">
        <v>45.909599020218302</v>
      </c>
      <c r="H756">
        <v>5.7406137369876502</v>
      </c>
      <c r="I756">
        <v>-8.0136404123426797</v>
      </c>
      <c r="J756">
        <v>-6.2859694311471701</v>
      </c>
      <c r="K756">
        <v>244.24724950136601</v>
      </c>
      <c r="L756">
        <v>221.96323422162399</v>
      </c>
      <c r="M756">
        <v>40.814746850900903</v>
      </c>
      <c r="N756">
        <v>0.94566882292422705</v>
      </c>
      <c r="O756">
        <v>17.2116970355174</v>
      </c>
      <c r="P756">
        <v>77.451820128479596</v>
      </c>
      <c r="Q756">
        <v>0.17660702797712999</v>
      </c>
    </row>
    <row r="757" spans="1:17" hidden="1" x14ac:dyDescent="0.3">
      <c r="A757" t="s">
        <v>1654</v>
      </c>
      <c r="B757" t="s">
        <v>1655</v>
      </c>
      <c r="C757" t="str">
        <f>IFERROR(VLOOKUP(Table1[[#This Row],[Ticker]],[1]!Table1[[Symbol]:[Industry]],2,FALSE),"-")</f>
        <v>-</v>
      </c>
      <c r="D757" t="s">
        <v>303</v>
      </c>
      <c r="E757">
        <v>4868.4630569399997</v>
      </c>
      <c r="F757">
        <v>324.08999999999997</v>
      </c>
      <c r="G757">
        <v>131.36401202612601</v>
      </c>
      <c r="H757">
        <v>9.6876946875346999</v>
      </c>
      <c r="I757">
        <v>17.515860599934999</v>
      </c>
      <c r="J757">
        <v>6.5415203114861598</v>
      </c>
      <c r="K757">
        <v>255.813956068453</v>
      </c>
      <c r="L757">
        <v>240.07042059183601</v>
      </c>
      <c r="M757">
        <v>76.676321707409897</v>
      </c>
      <c r="N757">
        <v>3.8821013665719302</v>
      </c>
      <c r="O757">
        <v>4.1655095806720297</v>
      </c>
      <c r="P757">
        <v>164.88761749080501</v>
      </c>
      <c r="Q757">
        <v>1.5490454188708E-2</v>
      </c>
    </row>
    <row r="758" spans="1:17" x14ac:dyDescent="0.3">
      <c r="A758" t="s">
        <v>1656</v>
      </c>
      <c r="B758" t="s">
        <v>1657</v>
      </c>
      <c r="C758" t="str">
        <f>IFERROR(VLOOKUP(Table1[[#This Row],[Ticker]],[1]!Table1[[Symbol]:[Industry]],2,FALSE),"-")</f>
        <v>-</v>
      </c>
      <c r="D758" t="s">
        <v>83</v>
      </c>
      <c r="E758">
        <v>4841.6634050800003</v>
      </c>
      <c r="F758">
        <v>252.81</v>
      </c>
      <c r="G758">
        <v>66.469770737129906</v>
      </c>
      <c r="H758">
        <v>6.9036502585353903</v>
      </c>
      <c r="I758">
        <v>-10.4595892768967</v>
      </c>
      <c r="J758">
        <v>-2.3934867146688199</v>
      </c>
      <c r="K758">
        <v>223.39953084064501</v>
      </c>
      <c r="L758">
        <v>214.885058158616</v>
      </c>
      <c r="M758">
        <v>64.969611667960905</v>
      </c>
      <c r="N758">
        <v>1.40210481386097</v>
      </c>
      <c r="O758">
        <v>16.193979668525699</v>
      </c>
      <c r="P758">
        <v>102.086330935251</v>
      </c>
      <c r="Q758">
        <v>4.5077721410111002E-2</v>
      </c>
    </row>
    <row r="759" spans="1:17" x14ac:dyDescent="0.3">
      <c r="A759" t="s">
        <v>1658</v>
      </c>
      <c r="B759" t="s">
        <v>1659</v>
      </c>
      <c r="C759" t="str">
        <f>IFERROR(VLOOKUP(Table1[[#This Row],[Ticker]],[1]!Table1[[Symbol]:[Industry]],2,FALSE),"-")</f>
        <v>-</v>
      </c>
      <c r="D759" t="s">
        <v>196</v>
      </c>
      <c r="E759">
        <v>4789.6039904999998</v>
      </c>
      <c r="F759">
        <v>710.55</v>
      </c>
      <c r="G759">
        <v>105.610706937476</v>
      </c>
      <c r="H759">
        <v>-0.214251707639463</v>
      </c>
      <c r="I759">
        <v>-2.1822656826531301</v>
      </c>
      <c r="J759">
        <v>8.0979774050949</v>
      </c>
      <c r="K759">
        <v>618.40443112631499</v>
      </c>
      <c r="L759">
        <v>567.49196451787202</v>
      </c>
      <c r="M759">
        <v>74.259037844570301</v>
      </c>
      <c r="N759">
        <v>2.7561304542062799</v>
      </c>
      <c r="O759">
        <v>3.2932235592147001</v>
      </c>
      <c r="P759">
        <v>138.31963776622499</v>
      </c>
      <c r="Q759">
        <v>0.14485406218570401</v>
      </c>
    </row>
    <row r="760" spans="1:17" hidden="1" x14ac:dyDescent="0.3">
      <c r="A760" t="s">
        <v>1660</v>
      </c>
      <c r="B760" t="s">
        <v>1661</v>
      </c>
      <c r="C760" t="str">
        <f>IFERROR(VLOOKUP(Table1[[#This Row],[Ticker]],[1]!Table1[[Symbol]:[Industry]],2,FALSE),"-")</f>
        <v>-</v>
      </c>
      <c r="D760" t="s">
        <v>46</v>
      </c>
      <c r="E760">
        <v>4785.3454220249996</v>
      </c>
      <c r="F760">
        <v>857.05</v>
      </c>
      <c r="G760">
        <v>-4.3042924347609999</v>
      </c>
      <c r="H760">
        <v>25.677564451012898</v>
      </c>
      <c r="I760">
        <v>12.075095038160899</v>
      </c>
      <c r="J760">
        <v>1.65921727662945</v>
      </c>
      <c r="M760">
        <v>80.0747386594538</v>
      </c>
      <c r="O760">
        <v>4.6905081383816496</v>
      </c>
      <c r="P760">
        <v>55.8272727272727</v>
      </c>
    </row>
    <row r="761" spans="1:17" x14ac:dyDescent="0.3">
      <c r="A761" t="s">
        <v>1662</v>
      </c>
      <c r="B761" t="s">
        <v>1663</v>
      </c>
      <c r="C761" t="str">
        <f>IFERROR(VLOOKUP(Table1[[#This Row],[Ticker]],[1]!Table1[[Symbol]:[Industry]],2,FALSE),"-")</f>
        <v>-</v>
      </c>
      <c r="D761" t="s">
        <v>659</v>
      </c>
      <c r="E761">
        <v>4757.1347599999999</v>
      </c>
      <c r="F761">
        <v>1099.3499999999999</v>
      </c>
      <c r="G761">
        <v>107.58016270109199</v>
      </c>
      <c r="H761">
        <v>-8.7169215288648196</v>
      </c>
      <c r="I761">
        <v>21.828290975439099</v>
      </c>
      <c r="J761">
        <v>-4.7744706979567697</v>
      </c>
      <c r="K761">
        <v>1152.52533291033</v>
      </c>
      <c r="L761">
        <v>980.08309108700996</v>
      </c>
      <c r="M761">
        <v>48.253196483344297</v>
      </c>
      <c r="N761">
        <v>1.1857171929950701</v>
      </c>
      <c r="O761">
        <v>35.9849001682812</v>
      </c>
      <c r="P761">
        <v>147.517730496453</v>
      </c>
      <c r="Q761">
        <v>0.15999774881062201</v>
      </c>
    </row>
    <row r="762" spans="1:17" x14ac:dyDescent="0.3">
      <c r="A762" t="s">
        <v>1664</v>
      </c>
      <c r="B762" t="s">
        <v>1665</v>
      </c>
      <c r="C762" t="str">
        <f>IFERROR(VLOOKUP(Table1[[#This Row],[Ticker]],[1]!Table1[[Symbol]:[Industry]],2,FALSE),"-")</f>
        <v>-</v>
      </c>
      <c r="D762" t="s">
        <v>62</v>
      </c>
      <c r="E762">
        <v>4751.6604749999997</v>
      </c>
      <c r="F762">
        <v>512.9</v>
      </c>
      <c r="G762">
        <v>-13.697624372689599</v>
      </c>
      <c r="H762">
        <v>1.2505851180683301</v>
      </c>
      <c r="I762">
        <v>-7.4849280120371997</v>
      </c>
      <c r="J762">
        <v>-3.3703899470277299</v>
      </c>
      <c r="K762">
        <v>498.91117535841897</v>
      </c>
      <c r="L762">
        <v>495.90057752777199</v>
      </c>
      <c r="M762">
        <v>59.611230545993799</v>
      </c>
      <c r="N762">
        <v>0.89166146926534096</v>
      </c>
      <c r="O762">
        <v>25.901735231039201</v>
      </c>
      <c r="P762">
        <v>18.988516413409101</v>
      </c>
      <c r="Q762">
        <v>-7.9535109429087994E-2</v>
      </c>
    </row>
    <row r="763" spans="1:17" x14ac:dyDescent="0.3">
      <c r="A763" t="s">
        <v>1666</v>
      </c>
      <c r="B763" t="s">
        <v>1667</v>
      </c>
      <c r="C763" t="str">
        <f>IFERROR(VLOOKUP(Table1[[#This Row],[Ticker]],[1]!Table1[[Symbol]:[Industry]],2,FALSE),"-")</f>
        <v>-</v>
      </c>
      <c r="D763" t="s">
        <v>284</v>
      </c>
      <c r="E763">
        <v>4731.9047934749997</v>
      </c>
      <c r="F763">
        <v>282.64999999999998</v>
      </c>
      <c r="G763">
        <v>2.2234191912699299</v>
      </c>
      <c r="H763">
        <v>6.3005242408032096</v>
      </c>
      <c r="I763">
        <v>-9.6303970923886801</v>
      </c>
      <c r="J763">
        <v>-0.107646682658397</v>
      </c>
      <c r="K763">
        <v>266.89655419331899</v>
      </c>
      <c r="L763">
        <v>255.529763206045</v>
      </c>
      <c r="M763">
        <v>56.928432206873602</v>
      </c>
      <c r="N763">
        <v>2.8314051349251601</v>
      </c>
      <c r="O763">
        <v>10.1539005837608</v>
      </c>
      <c r="P763">
        <v>38.316613653046197</v>
      </c>
      <c r="Q763">
        <v>-5.4685597005659997E-3</v>
      </c>
    </row>
    <row r="764" spans="1:17" x14ac:dyDescent="0.3">
      <c r="A764" t="s">
        <v>1668</v>
      </c>
      <c r="B764" t="s">
        <v>1669</v>
      </c>
      <c r="C764" t="str">
        <f>IFERROR(VLOOKUP(Table1[[#This Row],[Ticker]],[1]!Table1[[Symbol]:[Industry]],2,FALSE),"-")</f>
        <v>-</v>
      </c>
      <c r="D764" t="s">
        <v>112</v>
      </c>
      <c r="E764">
        <v>4682.0853034800002</v>
      </c>
      <c r="F764">
        <v>273.64999999999998</v>
      </c>
      <c r="G764">
        <v>72.189694796199504</v>
      </c>
      <c r="H764">
        <v>-12.061283494248199</v>
      </c>
      <c r="I764">
        <v>7.5277283877289403</v>
      </c>
      <c r="J764">
        <v>-1.4271557302282101</v>
      </c>
      <c r="K764">
        <v>268.25040980187799</v>
      </c>
      <c r="L764">
        <v>228.25923768954601</v>
      </c>
      <c r="M764">
        <v>55.616712301285503</v>
      </c>
      <c r="N764">
        <v>0.58699903292352995</v>
      </c>
      <c r="O764">
        <v>17.102137767220899</v>
      </c>
      <c r="P764">
        <v>111.476043276661</v>
      </c>
      <c r="Q764">
        <v>6.3254415014202994E-2</v>
      </c>
    </row>
    <row r="765" spans="1:17" hidden="1" x14ac:dyDescent="0.3">
      <c r="A765" t="s">
        <v>1670</v>
      </c>
      <c r="B765" t="s">
        <v>1671</v>
      </c>
      <c r="C765" t="str">
        <f>IFERROR(VLOOKUP(Table1[[#This Row],[Ticker]],[1]!Table1[[Symbol]:[Industry]],2,FALSE),"-")</f>
        <v>-</v>
      </c>
      <c r="E765">
        <v>4649.7563107199903</v>
      </c>
      <c r="F765">
        <v>1148.7</v>
      </c>
      <c r="G765">
        <v>2.3898640511881299</v>
      </c>
      <c r="H765">
        <v>-5.8700275918106302</v>
      </c>
      <c r="I765">
        <v>-16.265698903060699</v>
      </c>
      <c r="J765">
        <v>-8.4152349025179198</v>
      </c>
      <c r="K765">
        <v>1162.38966446271</v>
      </c>
      <c r="M765">
        <v>44.414292172615603</v>
      </c>
      <c r="N765">
        <v>0.57171679459800495</v>
      </c>
      <c r="O765">
        <v>49.038043005136203</v>
      </c>
      <c r="P765">
        <v>48.219354838709599</v>
      </c>
    </row>
    <row r="766" spans="1:17" hidden="1" x14ac:dyDescent="0.3">
      <c r="A766" t="s">
        <v>1672</v>
      </c>
      <c r="B766" t="s">
        <v>1673</v>
      </c>
      <c r="C766" t="str">
        <f>IFERROR(VLOOKUP(Table1[[#This Row],[Ticker]],[1]!Table1[[Symbol]:[Industry]],2,FALSE),"-")</f>
        <v>-</v>
      </c>
      <c r="D766" t="s">
        <v>92</v>
      </c>
      <c r="E766">
        <v>4644.7644860999999</v>
      </c>
      <c r="F766">
        <v>1688.6</v>
      </c>
      <c r="G766">
        <v>99.712482234842099</v>
      </c>
      <c r="H766">
        <v>29.8429088296209</v>
      </c>
      <c r="I766">
        <v>1.95809315183417</v>
      </c>
      <c r="J766">
        <v>17.485440563279699</v>
      </c>
      <c r="K766">
        <v>1362.6344492041201</v>
      </c>
      <c r="L766">
        <v>1259.11566193913</v>
      </c>
      <c r="M766">
        <v>86.647732006333399</v>
      </c>
      <c r="N766">
        <v>3.0231519882574398</v>
      </c>
      <c r="O766">
        <v>4.2253938173635097</v>
      </c>
      <c r="P766">
        <v>129.11804613297099</v>
      </c>
      <c r="Q766">
        <v>0.124248465847448</v>
      </c>
    </row>
    <row r="767" spans="1:17" hidden="1" x14ac:dyDescent="0.3">
      <c r="A767" t="s">
        <v>1674</v>
      </c>
      <c r="B767" t="s">
        <v>1675</v>
      </c>
      <c r="C767" t="str">
        <f>IFERROR(VLOOKUP(Table1[[#This Row],[Ticker]],[1]!Table1[[Symbol]:[Industry]],2,FALSE),"-")</f>
        <v>-</v>
      </c>
      <c r="E767">
        <v>4636.0175641599999</v>
      </c>
      <c r="F767">
        <v>4301.8</v>
      </c>
      <c r="G767">
        <v>61.738758184517202</v>
      </c>
      <c r="H767">
        <v>-5.0439286431097097</v>
      </c>
      <c r="I767">
        <v>25.567483615313201</v>
      </c>
      <c r="J767">
        <v>-1.6851415639356699</v>
      </c>
      <c r="K767">
        <v>4133.6837028642703</v>
      </c>
      <c r="L767">
        <v>3539.3820719683899</v>
      </c>
      <c r="M767">
        <v>50.422439240775297</v>
      </c>
      <c r="N767">
        <v>0.83481437493139798</v>
      </c>
      <c r="O767">
        <v>11.046538658236001</v>
      </c>
      <c r="P767">
        <v>94.409671223590493</v>
      </c>
      <c r="Q767">
        <v>0.124706863497952</v>
      </c>
    </row>
    <row r="768" spans="1:17" x14ac:dyDescent="0.3">
      <c r="A768" t="s">
        <v>1676</v>
      </c>
      <c r="B768" t="s">
        <v>1677</v>
      </c>
      <c r="C768" t="str">
        <f>IFERROR(VLOOKUP(Table1[[#This Row],[Ticker]],[1]!Table1[[Symbol]:[Industry]],2,FALSE),"-")</f>
        <v>-</v>
      </c>
      <c r="D768" t="s">
        <v>49</v>
      </c>
      <c r="E768">
        <v>4618.9613295250001</v>
      </c>
      <c r="F768">
        <v>453.75</v>
      </c>
      <c r="G768">
        <v>-44.990200265724397</v>
      </c>
      <c r="H768">
        <v>-4.5021979925220403</v>
      </c>
      <c r="I768">
        <v>-32.428885866608503</v>
      </c>
      <c r="J768">
        <v>-7.30717009362208</v>
      </c>
      <c r="K768">
        <v>477.25732662671601</v>
      </c>
      <c r="L768">
        <v>512.31016497702603</v>
      </c>
      <c r="M768">
        <v>41.9344219220052</v>
      </c>
      <c r="N768">
        <v>1.23486742248362</v>
      </c>
      <c r="O768">
        <v>52.286501377410403</v>
      </c>
      <c r="P768">
        <v>9.0221047573282007</v>
      </c>
    </row>
    <row r="769" spans="1:17" hidden="1" x14ac:dyDescent="0.3">
      <c r="A769" t="s">
        <v>1678</v>
      </c>
      <c r="B769" t="s">
        <v>1679</v>
      </c>
      <c r="C769" t="str">
        <f>IFERROR(VLOOKUP(Table1[[#This Row],[Ticker]],[1]!Table1[[Symbol]:[Industry]],2,FALSE),"-")</f>
        <v>-</v>
      </c>
      <c r="D769" t="s">
        <v>62</v>
      </c>
      <c r="E769">
        <v>4597.2911719000003</v>
      </c>
      <c r="F769">
        <v>1062.7</v>
      </c>
      <c r="G769">
        <v>-35.2558664436783</v>
      </c>
      <c r="H769">
        <v>-1.3399969899317901</v>
      </c>
      <c r="I769">
        <v>-18.876478970756299</v>
      </c>
      <c r="J769">
        <v>-2.6181745991023799</v>
      </c>
      <c r="K769">
        <v>1048.2318541617501</v>
      </c>
      <c r="M769">
        <v>61.342992927631499</v>
      </c>
      <c r="N769">
        <v>0.98541233056405697</v>
      </c>
      <c r="O769">
        <v>18.377717135597901</v>
      </c>
      <c r="P769">
        <v>9.5567010309278508</v>
      </c>
    </row>
    <row r="770" spans="1:17" x14ac:dyDescent="0.3">
      <c r="A770" t="s">
        <v>1680</v>
      </c>
      <c r="B770" t="s">
        <v>1681</v>
      </c>
      <c r="C770" t="str">
        <f>IFERROR(VLOOKUP(Table1[[#This Row],[Ticker]],[1]!Table1[[Symbol]:[Industry]],2,FALSE),"-")</f>
        <v>-</v>
      </c>
      <c r="D770" t="s">
        <v>1498</v>
      </c>
      <c r="E770">
        <v>4567.958585505</v>
      </c>
      <c r="F770">
        <v>710.85</v>
      </c>
      <c r="G770">
        <v>-3.1977148949901699</v>
      </c>
      <c r="H770">
        <v>-1.2880743460925299</v>
      </c>
      <c r="I770">
        <v>-27.142297248781599</v>
      </c>
      <c r="J770">
        <v>-1.75454630881497</v>
      </c>
      <c r="K770">
        <v>719.39246769865395</v>
      </c>
      <c r="L770">
        <v>746.206421945496</v>
      </c>
      <c r="M770">
        <v>57.396685592634597</v>
      </c>
      <c r="N770">
        <v>0.66910014147581298</v>
      </c>
      <c r="O770">
        <v>53.196876978265401</v>
      </c>
      <c r="P770">
        <v>26.926167306490498</v>
      </c>
      <c r="Q770">
        <v>8.9917853123470004E-2</v>
      </c>
    </row>
    <row r="771" spans="1:17" hidden="1" x14ac:dyDescent="0.3">
      <c r="A771" t="s">
        <v>1682</v>
      </c>
      <c r="B771" t="s">
        <v>1683</v>
      </c>
      <c r="C771" t="str">
        <f>IFERROR(VLOOKUP(Table1[[#This Row],[Ticker]],[1]!Table1[[Symbol]:[Industry]],2,FALSE),"-")</f>
        <v>-</v>
      </c>
      <c r="D771" t="s">
        <v>129</v>
      </c>
      <c r="E771">
        <v>4505.9418158999997</v>
      </c>
      <c r="F771">
        <v>430.5</v>
      </c>
      <c r="G771">
        <v>4.7811841201176302</v>
      </c>
      <c r="I771">
        <v>-12.6959191491258</v>
      </c>
      <c r="K771">
        <v>425.76520424318301</v>
      </c>
      <c r="L771">
        <v>384.46648021701702</v>
      </c>
      <c r="M771">
        <v>38.331602171758398</v>
      </c>
      <c r="N771">
        <v>1</v>
      </c>
      <c r="O771">
        <v>7.2938443670151001</v>
      </c>
      <c r="P771">
        <v>34.112149532710198</v>
      </c>
      <c r="Q771">
        <v>9.3594908740256E-2</v>
      </c>
    </row>
    <row r="772" spans="1:17" x14ac:dyDescent="0.3">
      <c r="A772" t="s">
        <v>1684</v>
      </c>
      <c r="B772" t="s">
        <v>1685</v>
      </c>
      <c r="C772" t="str">
        <f>IFERROR(VLOOKUP(Table1[[#This Row],[Ticker]],[1]!Table1[[Symbol]:[Industry]],2,FALSE),"-")</f>
        <v>-</v>
      </c>
      <c r="D772" t="s">
        <v>670</v>
      </c>
      <c r="E772">
        <v>4501.2330801999997</v>
      </c>
      <c r="F772">
        <v>692.3</v>
      </c>
      <c r="G772">
        <v>6.4132065581324103</v>
      </c>
      <c r="H772">
        <v>3.3346156536684002</v>
      </c>
      <c r="I772">
        <v>-17.252458152760699</v>
      </c>
      <c r="J772">
        <v>-5.0251702077205396</v>
      </c>
      <c r="K772">
        <v>639.13476728536102</v>
      </c>
      <c r="L772">
        <v>637.56243554300704</v>
      </c>
      <c r="M772">
        <v>60.6596098174792</v>
      </c>
      <c r="N772">
        <v>1.85448000138806</v>
      </c>
      <c r="O772">
        <v>17.723530261447301</v>
      </c>
      <c r="P772">
        <v>48.785729636793398</v>
      </c>
      <c r="Q772">
        <v>9.8884912891228999E-2</v>
      </c>
    </row>
    <row r="773" spans="1:17" x14ac:dyDescent="0.3">
      <c r="A773" t="s">
        <v>1686</v>
      </c>
      <c r="B773" t="s">
        <v>1687</v>
      </c>
      <c r="C773" t="str">
        <f>IFERROR(VLOOKUP(Table1[[#This Row],[Ticker]],[1]!Table1[[Symbol]:[Industry]],2,FALSE),"-")</f>
        <v>-</v>
      </c>
      <c r="D773" t="s">
        <v>533</v>
      </c>
      <c r="E773">
        <v>4499.6298683699997</v>
      </c>
      <c r="F773">
        <v>800.4</v>
      </c>
      <c r="G773">
        <v>-33.174606857331902</v>
      </c>
      <c r="H773">
        <v>13.5200240699339</v>
      </c>
      <c r="I773">
        <v>-10.762268358147701</v>
      </c>
      <c r="J773">
        <v>5.0125284810628896</v>
      </c>
      <c r="K773">
        <v>735.27550484104904</v>
      </c>
      <c r="L773">
        <v>751.86476422096803</v>
      </c>
      <c r="M773">
        <v>81.777171834195599</v>
      </c>
      <c r="N773">
        <v>2.2352530915528801</v>
      </c>
      <c r="O773">
        <v>12.924787606196899</v>
      </c>
      <c r="P773">
        <v>21.8357561458254</v>
      </c>
      <c r="Q773">
        <v>-0.121436532312693</v>
      </c>
    </row>
    <row r="774" spans="1:17" hidden="1" x14ac:dyDescent="0.3">
      <c r="A774" t="s">
        <v>1688</v>
      </c>
      <c r="B774" t="s">
        <v>1689</v>
      </c>
      <c r="C774" t="str">
        <f>IFERROR(VLOOKUP(Table1[[#This Row],[Ticker]],[1]!Table1[[Symbol]:[Industry]],2,FALSE),"-")</f>
        <v>-</v>
      </c>
      <c r="D774" t="s">
        <v>382</v>
      </c>
      <c r="E774">
        <v>4494.5650022399996</v>
      </c>
      <c r="F774">
        <v>121.57</v>
      </c>
      <c r="G774">
        <v>-41.019809259091403</v>
      </c>
      <c r="H774">
        <v>-4.5614843538171801</v>
      </c>
      <c r="I774">
        <v>-25.0096696111586</v>
      </c>
      <c r="J774">
        <v>-2.1718358170135499</v>
      </c>
      <c r="K774">
        <v>122.610156642543</v>
      </c>
      <c r="M774">
        <v>46.333624742326101</v>
      </c>
      <c r="N774">
        <v>0.98324752615660305</v>
      </c>
      <c r="O774">
        <v>26.346960598831899</v>
      </c>
      <c r="P774">
        <v>11.788505747126401</v>
      </c>
    </row>
    <row r="775" spans="1:17" hidden="1" x14ac:dyDescent="0.3">
      <c r="A775" t="s">
        <v>1690</v>
      </c>
      <c r="B775" t="s">
        <v>1691</v>
      </c>
      <c r="C775" t="str">
        <f>IFERROR(VLOOKUP(Table1[[#This Row],[Ticker]],[1]!Table1[[Symbol]:[Industry]],2,FALSE),"-")</f>
        <v>-</v>
      </c>
      <c r="D775" t="s">
        <v>471</v>
      </c>
      <c r="E775">
        <v>4474.9128087749996</v>
      </c>
      <c r="F775">
        <v>735.35</v>
      </c>
      <c r="G775">
        <v>8.3869847463124305</v>
      </c>
      <c r="H775">
        <v>0.89545696525774598</v>
      </c>
      <c r="I775">
        <v>-17.442885789075</v>
      </c>
      <c r="J775">
        <v>-0.224104517817834</v>
      </c>
      <c r="K775">
        <v>695.24910407331095</v>
      </c>
      <c r="L775">
        <v>692.00707399872897</v>
      </c>
      <c r="M775">
        <v>71.036510091153403</v>
      </c>
      <c r="N775">
        <v>1.376022447058</v>
      </c>
      <c r="O775">
        <v>12.524648126742299</v>
      </c>
      <c r="P775">
        <v>41.549566891241497</v>
      </c>
      <c r="Q775">
        <v>0.14529059020721999</v>
      </c>
    </row>
    <row r="776" spans="1:17" x14ac:dyDescent="0.3">
      <c r="A776" t="s">
        <v>1692</v>
      </c>
      <c r="B776" t="s">
        <v>1693</v>
      </c>
      <c r="C776" t="str">
        <f>IFERROR(VLOOKUP(Table1[[#This Row],[Ticker]],[1]!Table1[[Symbol]:[Industry]],2,FALSE),"-")</f>
        <v>-</v>
      </c>
      <c r="D776" t="s">
        <v>471</v>
      </c>
      <c r="E776">
        <v>4467.7496461699902</v>
      </c>
      <c r="F776">
        <v>1462.9</v>
      </c>
      <c r="G776">
        <v>-30.6174166677303</v>
      </c>
      <c r="H776">
        <v>-4.9246537527242804</v>
      </c>
      <c r="I776">
        <v>-1.40737747882835</v>
      </c>
      <c r="J776">
        <v>0.45555050924731399</v>
      </c>
      <c r="K776">
        <v>1421.18417498298</v>
      </c>
      <c r="L776">
        <v>1372.98198182794</v>
      </c>
      <c r="M776">
        <v>54.934437563940399</v>
      </c>
      <c r="N776">
        <v>0.51821294003660201</v>
      </c>
      <c r="O776">
        <v>17.5439196117301</v>
      </c>
      <c r="P776">
        <v>36.496384418007899</v>
      </c>
      <c r="Q776">
        <v>-0.14771119893367701</v>
      </c>
    </row>
    <row r="777" spans="1:17" hidden="1" x14ac:dyDescent="0.3">
      <c r="A777" t="s">
        <v>1694</v>
      </c>
      <c r="B777" t="s">
        <v>1695</v>
      </c>
      <c r="C777" t="str">
        <f>IFERROR(VLOOKUP(Table1[[#This Row],[Ticker]],[1]!Table1[[Symbol]:[Industry]],2,FALSE),"-")</f>
        <v>-</v>
      </c>
      <c r="D777" t="s">
        <v>379</v>
      </c>
      <c r="E777">
        <v>4461.3398421749998</v>
      </c>
      <c r="F777">
        <v>1231.1500000000001</v>
      </c>
      <c r="G777">
        <v>-49.562249249696698</v>
      </c>
      <c r="H777">
        <v>9.8622656491899701</v>
      </c>
      <c r="I777">
        <v>-22.130201529571899</v>
      </c>
      <c r="J777">
        <v>-4.3069209767823597</v>
      </c>
      <c r="K777">
        <v>1103.1653352242499</v>
      </c>
      <c r="L777">
        <v>1231.0758448511201</v>
      </c>
      <c r="M777">
        <v>63.757429827390602</v>
      </c>
      <c r="N777">
        <v>1.0143610531846501</v>
      </c>
      <c r="O777">
        <v>34.4271615968809</v>
      </c>
      <c r="P777">
        <v>23.380267575286801</v>
      </c>
      <c r="Q777">
        <v>-6.4172643915399993E-2</v>
      </c>
    </row>
    <row r="778" spans="1:17" x14ac:dyDescent="0.3">
      <c r="A778" t="s">
        <v>1696</v>
      </c>
      <c r="B778" t="s">
        <v>1697</v>
      </c>
      <c r="C778" t="str">
        <f>IFERROR(VLOOKUP(Table1[[#This Row],[Ticker]],[1]!Table1[[Symbol]:[Industry]],2,FALSE),"-")</f>
        <v>-</v>
      </c>
      <c r="D778" t="s">
        <v>101</v>
      </c>
      <c r="E778">
        <v>4449.8100000000004</v>
      </c>
      <c r="F778">
        <v>7421.5</v>
      </c>
      <c r="G778">
        <v>91.125741784292401</v>
      </c>
      <c r="H778">
        <v>20.688930872788699</v>
      </c>
      <c r="I778">
        <v>-9.3251281217342292</v>
      </c>
      <c r="J778">
        <v>-11.60237945223</v>
      </c>
      <c r="K778">
        <v>6606.6773239460999</v>
      </c>
      <c r="L778">
        <v>6120.6020883741503</v>
      </c>
      <c r="M778">
        <v>61.975264581040101</v>
      </c>
      <c r="N778">
        <v>2.1927795405117299</v>
      </c>
      <c r="O778">
        <v>14.532102674661401</v>
      </c>
      <c r="P778">
        <v>129.341779975278</v>
      </c>
      <c r="Q778">
        <v>7.7990911546583996E-2</v>
      </c>
    </row>
    <row r="779" spans="1:17" hidden="1" x14ac:dyDescent="0.3">
      <c r="A779" t="s">
        <v>1698</v>
      </c>
      <c r="B779" t="s">
        <v>1699</v>
      </c>
      <c r="C779" t="str">
        <f>IFERROR(VLOOKUP(Table1[[#This Row],[Ticker]],[1]!Table1[[Symbol]:[Industry]],2,FALSE),"-")</f>
        <v>-</v>
      </c>
      <c r="D779" t="s">
        <v>703</v>
      </c>
      <c r="E779">
        <v>4449.3999170859997</v>
      </c>
      <c r="F779">
        <v>265.01</v>
      </c>
      <c r="G779">
        <v>1.4653212404890901</v>
      </c>
      <c r="H779">
        <v>-0.61214729277596203</v>
      </c>
      <c r="I779">
        <v>0.53025303651973998</v>
      </c>
      <c r="J779">
        <v>-0.73689636680693904</v>
      </c>
      <c r="K779">
        <v>253.88206361937699</v>
      </c>
      <c r="L779">
        <v>238.42175408240999</v>
      </c>
      <c r="M779">
        <v>58.987597709054498</v>
      </c>
      <c r="N779">
        <v>0.70192519656972796</v>
      </c>
      <c r="O779">
        <v>9.05626202784892E-2</v>
      </c>
      <c r="P779">
        <v>29.576569528652399</v>
      </c>
      <c r="Q779">
        <v>3.7892634135868998E-2</v>
      </c>
    </row>
    <row r="780" spans="1:17" x14ac:dyDescent="0.3">
      <c r="A780" t="s">
        <v>1700</v>
      </c>
      <c r="B780" t="s">
        <v>1701</v>
      </c>
      <c r="C780" t="str">
        <f>IFERROR(VLOOKUP(Table1[[#This Row],[Ticker]],[1]!Table1[[Symbol]:[Industry]],2,FALSE),"-")</f>
        <v>-</v>
      </c>
      <c r="D780" t="s">
        <v>24</v>
      </c>
      <c r="E780">
        <v>4436.6700065750001</v>
      </c>
      <c r="F780">
        <v>140.13999999999999</v>
      </c>
      <c r="G780">
        <v>-4.6629837609138596</v>
      </c>
      <c r="H780">
        <v>5.8348811309966404</v>
      </c>
      <c r="I780">
        <v>0.121991257848078</v>
      </c>
      <c r="J780">
        <v>0.40621967471099502</v>
      </c>
      <c r="K780">
        <v>132.949985934848</v>
      </c>
      <c r="L780">
        <v>127.936564377683</v>
      </c>
      <c r="M780">
        <v>66.796103231971998</v>
      </c>
      <c r="N780">
        <v>1.5430489025983001</v>
      </c>
      <c r="O780">
        <v>16.633366633366599</v>
      </c>
      <c r="P780">
        <v>27.5159235668789</v>
      </c>
      <c r="Q780">
        <v>1.5714822306590999E-2</v>
      </c>
    </row>
    <row r="781" spans="1:17" hidden="1" x14ac:dyDescent="0.3">
      <c r="A781" t="s">
        <v>1702</v>
      </c>
      <c r="B781" t="s">
        <v>1703</v>
      </c>
      <c r="C781" t="str">
        <f>IFERROR(VLOOKUP(Table1[[#This Row],[Ticker]],[1]!Table1[[Symbol]:[Industry]],2,FALSE),"-")</f>
        <v>-</v>
      </c>
      <c r="D781" t="s">
        <v>533</v>
      </c>
      <c r="E781">
        <v>4428.95543112</v>
      </c>
      <c r="F781">
        <v>1684.8</v>
      </c>
      <c r="G781">
        <v>-23.800147232634099</v>
      </c>
      <c r="H781">
        <v>9.3921747524639798</v>
      </c>
      <c r="I781">
        <v>1.89684899937687</v>
      </c>
      <c r="J781">
        <v>4.9888028945290399</v>
      </c>
      <c r="K781">
        <v>1509.7273307191099</v>
      </c>
      <c r="L781">
        <v>1470.9585840827301</v>
      </c>
      <c r="M781">
        <v>82.330748406196307</v>
      </c>
      <c r="N781">
        <v>0.91222864942356197</v>
      </c>
      <c r="O781">
        <v>10.3573124406457</v>
      </c>
      <c r="P781">
        <v>43.265306122448898</v>
      </c>
      <c r="Q781">
        <v>5.7767227217781998E-2</v>
      </c>
    </row>
    <row r="782" spans="1:17" hidden="1" x14ac:dyDescent="0.3">
      <c r="A782" t="s">
        <v>1704</v>
      </c>
      <c r="B782" t="s">
        <v>1705</v>
      </c>
      <c r="C782" t="str">
        <f>IFERROR(VLOOKUP(Table1[[#This Row],[Ticker]],[1]!Table1[[Symbol]:[Industry]],2,FALSE),"-")</f>
        <v>-</v>
      </c>
      <c r="D782" t="s">
        <v>129</v>
      </c>
      <c r="E782">
        <v>4404.25587</v>
      </c>
      <c r="F782">
        <v>2141.4499999999998</v>
      </c>
      <c r="G782">
        <v>62.926048205589701</v>
      </c>
      <c r="H782">
        <v>-2.2700503251883801</v>
      </c>
      <c r="I782">
        <v>44.834993588053202</v>
      </c>
      <c r="J782">
        <v>1.3457838602307499</v>
      </c>
      <c r="K782">
        <v>2053.2237236276801</v>
      </c>
      <c r="L782">
        <v>1683.2779877830401</v>
      </c>
      <c r="M782">
        <v>58.165332394550802</v>
      </c>
      <c r="N782">
        <v>0.85206700592845297</v>
      </c>
      <c r="O782">
        <v>6.2364285881062003</v>
      </c>
      <c r="P782">
        <v>89.007060900264705</v>
      </c>
      <c r="Q782">
        <v>0.33608702262307599</v>
      </c>
    </row>
    <row r="783" spans="1:17" x14ac:dyDescent="0.3">
      <c r="A783" t="s">
        <v>1706</v>
      </c>
      <c r="B783" t="s">
        <v>1707</v>
      </c>
      <c r="C783" t="str">
        <f>IFERROR(VLOOKUP(Table1[[#This Row],[Ticker]],[1]!Table1[[Symbol]:[Industry]],2,FALSE),"-")</f>
        <v>-</v>
      </c>
      <c r="D783" t="s">
        <v>533</v>
      </c>
      <c r="E783">
        <v>4347.6084219900004</v>
      </c>
      <c r="F783">
        <v>393.1</v>
      </c>
      <c r="G783">
        <v>7.9445364264818998</v>
      </c>
      <c r="H783">
        <v>-1.9123040259483199</v>
      </c>
      <c r="I783">
        <v>-4.9055392817082701</v>
      </c>
      <c r="J783">
        <v>7.3084696867818701</v>
      </c>
      <c r="K783">
        <v>368.04604744204403</v>
      </c>
      <c r="L783">
        <v>351.18886562442901</v>
      </c>
      <c r="M783">
        <v>70.764854705653704</v>
      </c>
      <c r="N783">
        <v>1.3919010180904801</v>
      </c>
      <c r="O783">
        <v>16.726023912490401</v>
      </c>
      <c r="P783">
        <v>47.781954887217999</v>
      </c>
      <c r="Q783">
        <v>0.148122395281162</v>
      </c>
    </row>
    <row r="784" spans="1:17" hidden="1" x14ac:dyDescent="0.3">
      <c r="A784" t="s">
        <v>1708</v>
      </c>
      <c r="B784" t="s">
        <v>1709</v>
      </c>
      <c r="C784" t="str">
        <f>IFERROR(VLOOKUP(Table1[[#This Row],[Ticker]],[1]!Table1[[Symbol]:[Industry]],2,FALSE),"-")</f>
        <v>-</v>
      </c>
      <c r="D784" t="s">
        <v>196</v>
      </c>
      <c r="E784">
        <v>4333.93705125</v>
      </c>
      <c r="F784">
        <v>674.8</v>
      </c>
      <c r="G784">
        <v>21.525270016638</v>
      </c>
      <c r="H784">
        <v>2.7858706460115901</v>
      </c>
      <c r="I784">
        <v>12.9512111502798</v>
      </c>
      <c r="J784">
        <v>-0.18877973559682401</v>
      </c>
      <c r="K784">
        <v>618.00071795884503</v>
      </c>
      <c r="L784">
        <v>544.71375750403104</v>
      </c>
      <c r="M784">
        <v>64.306319427445302</v>
      </c>
      <c r="N784">
        <v>0.903803401881068</v>
      </c>
      <c r="O784">
        <v>8.73592175459396</v>
      </c>
      <c r="P784">
        <v>92.442606587765496</v>
      </c>
      <c r="Q784">
        <v>6.7277180815236995E-2</v>
      </c>
    </row>
    <row r="785" spans="1:17" hidden="1" x14ac:dyDescent="0.3">
      <c r="A785" t="s">
        <v>1710</v>
      </c>
      <c r="B785" t="s">
        <v>1711</v>
      </c>
      <c r="C785" t="str">
        <f>IFERROR(VLOOKUP(Table1[[#This Row],[Ticker]],[1]!Table1[[Symbol]:[Industry]],2,FALSE),"-")</f>
        <v>-</v>
      </c>
      <c r="D785" t="s">
        <v>196</v>
      </c>
      <c r="E785">
        <v>4333.6785359699998</v>
      </c>
      <c r="F785">
        <v>574.20000000000005</v>
      </c>
      <c r="G785">
        <v>-4.6930240930502203</v>
      </c>
      <c r="H785">
        <v>-3.6249308643683098</v>
      </c>
      <c r="I785">
        <v>-7.7966033674945798</v>
      </c>
      <c r="J785">
        <v>2.4371873568670099</v>
      </c>
      <c r="K785">
        <v>547.18697017947397</v>
      </c>
      <c r="L785">
        <v>516.92620163009303</v>
      </c>
      <c r="M785">
        <v>70.932477126160194</v>
      </c>
      <c r="N785">
        <v>0.93543279207853702</v>
      </c>
      <c r="O785">
        <v>12.225705329153501</v>
      </c>
      <c r="P785">
        <v>43.102803738317697</v>
      </c>
      <c r="Q785">
        <v>0.137311764232841</v>
      </c>
    </row>
    <row r="786" spans="1:17" hidden="1" x14ac:dyDescent="0.3">
      <c r="A786" t="s">
        <v>1712</v>
      </c>
      <c r="B786" t="s">
        <v>1713</v>
      </c>
      <c r="C786" t="str">
        <f>IFERROR(VLOOKUP(Table1[[#This Row],[Ticker]],[1]!Table1[[Symbol]:[Industry]],2,FALSE),"-")</f>
        <v>-</v>
      </c>
      <c r="D786" t="s">
        <v>284</v>
      </c>
      <c r="E786">
        <v>4325.08813775</v>
      </c>
      <c r="F786">
        <v>826.75</v>
      </c>
      <c r="G786">
        <v>816.50894861226095</v>
      </c>
      <c r="H786">
        <v>53.096231318211501</v>
      </c>
      <c r="I786">
        <v>144.97166388363399</v>
      </c>
      <c r="J786">
        <v>-3.3904990478719101</v>
      </c>
      <c r="K786">
        <v>567.52589141054705</v>
      </c>
      <c r="L786">
        <v>373.55442901417501</v>
      </c>
      <c r="M786">
        <v>66.271466376756194</v>
      </c>
      <c r="N786">
        <v>1.57105430394385</v>
      </c>
      <c r="O786">
        <v>9.9244027819776104</v>
      </c>
      <c r="P786">
        <v>870.36384976525801</v>
      </c>
      <c r="Q786">
        <v>0.229046322725038</v>
      </c>
    </row>
    <row r="787" spans="1:17" hidden="1" x14ac:dyDescent="0.3">
      <c r="A787" t="s">
        <v>1714</v>
      </c>
      <c r="B787" t="s">
        <v>1715</v>
      </c>
      <c r="C787" t="str">
        <f>IFERROR(VLOOKUP(Table1[[#This Row],[Ticker]],[1]!Table1[[Symbol]:[Industry]],2,FALSE),"-")</f>
        <v>-</v>
      </c>
      <c r="D787" t="s">
        <v>1465</v>
      </c>
      <c r="E787">
        <v>4322.2855462699999</v>
      </c>
      <c r="F787">
        <v>79.84</v>
      </c>
      <c r="G787">
        <v>56.050702259670203</v>
      </c>
      <c r="H787">
        <v>-9.3157384716474798</v>
      </c>
      <c r="I787">
        <v>23.429706149930201</v>
      </c>
      <c r="J787">
        <v>1.8988107601197799</v>
      </c>
      <c r="K787">
        <v>78.881742701814105</v>
      </c>
      <c r="L787">
        <v>69.670462016293996</v>
      </c>
      <c r="M787">
        <v>60.691206438757199</v>
      </c>
      <c r="N787">
        <v>1.16549919061364</v>
      </c>
      <c r="O787">
        <v>13.602204408817601</v>
      </c>
      <c r="P787">
        <v>86.107226107226097</v>
      </c>
      <c r="Q787">
        <v>0.17170877648813099</v>
      </c>
    </row>
    <row r="788" spans="1:17" hidden="1" x14ac:dyDescent="0.3">
      <c r="A788" t="s">
        <v>1716</v>
      </c>
      <c r="B788" t="s">
        <v>1717</v>
      </c>
      <c r="C788" t="str">
        <f>IFERROR(VLOOKUP(Table1[[#This Row],[Ticker]],[1]!Table1[[Symbol]:[Industry]],2,FALSE),"-")</f>
        <v>-</v>
      </c>
      <c r="D788" t="s">
        <v>924</v>
      </c>
      <c r="E788">
        <v>4305.8715659999998</v>
      </c>
      <c r="F788">
        <v>172.2</v>
      </c>
      <c r="G788">
        <v>216.86005886237101</v>
      </c>
      <c r="H788">
        <v>46.7952894613586</v>
      </c>
      <c r="I788">
        <v>38.940431402321501</v>
      </c>
      <c r="J788">
        <v>-9.9800896852467496</v>
      </c>
      <c r="K788">
        <v>133.31388561157601</v>
      </c>
      <c r="L788">
        <v>108.30447904631001</v>
      </c>
      <c r="M788">
        <v>74.587276996804604</v>
      </c>
      <c r="N788">
        <v>2.4918423418150399</v>
      </c>
      <c r="O788">
        <v>12.659698025551601</v>
      </c>
      <c r="P788">
        <v>282.72336642465501</v>
      </c>
      <c r="Q788">
        <v>0.248500286577859</v>
      </c>
    </row>
    <row r="789" spans="1:17" hidden="1" x14ac:dyDescent="0.3">
      <c r="A789" t="s">
        <v>1718</v>
      </c>
      <c r="B789" t="s">
        <v>1719</v>
      </c>
      <c r="C789" t="str">
        <f>IFERROR(VLOOKUP(Table1[[#This Row],[Ticker]],[1]!Table1[[Symbol]:[Industry]],2,FALSE),"-")</f>
        <v>-</v>
      </c>
      <c r="D789" t="s">
        <v>269</v>
      </c>
      <c r="E789">
        <v>4274.5224543000004</v>
      </c>
      <c r="F789">
        <v>190.44</v>
      </c>
      <c r="G789">
        <v>5.1026111050222802</v>
      </c>
      <c r="H789">
        <v>-5.6168900396441099</v>
      </c>
      <c r="I789">
        <v>-5.0533627894427703E-2</v>
      </c>
      <c r="J789">
        <v>-2.39311228829003</v>
      </c>
      <c r="K789">
        <v>191.893670288349</v>
      </c>
      <c r="M789">
        <v>62.664150325148903</v>
      </c>
      <c r="N789">
        <v>0.66065515412980702</v>
      </c>
      <c r="O789">
        <v>24.894980046208701</v>
      </c>
      <c r="P789">
        <v>49.658153241650197</v>
      </c>
    </row>
    <row r="790" spans="1:17" x14ac:dyDescent="0.3">
      <c r="A790" t="s">
        <v>1720</v>
      </c>
      <c r="B790" t="s">
        <v>1721</v>
      </c>
      <c r="C790" t="str">
        <f>IFERROR(VLOOKUP(Table1[[#This Row],[Ticker]],[1]!Table1[[Symbol]:[Industry]],2,FALSE),"-")</f>
        <v>-</v>
      </c>
      <c r="D790" t="s">
        <v>62</v>
      </c>
      <c r="E790">
        <v>4272.3709875000004</v>
      </c>
      <c r="F790">
        <v>338</v>
      </c>
      <c r="G790">
        <v>-20.991975322905098</v>
      </c>
      <c r="H790">
        <v>13.8858224377519</v>
      </c>
      <c r="I790">
        <v>-3.4203111924144198</v>
      </c>
      <c r="J790">
        <v>13.1399433657333</v>
      </c>
      <c r="K790">
        <v>300.09560240201102</v>
      </c>
      <c r="L790">
        <v>295.57939248983502</v>
      </c>
      <c r="M790">
        <v>88.959054142670695</v>
      </c>
      <c r="N790">
        <v>2.3564314343920398</v>
      </c>
      <c r="O790">
        <v>5.5325443786982103</v>
      </c>
      <c r="P790">
        <v>35.145941623350602</v>
      </c>
      <c r="Q790">
        <v>-5.9153605928593998E-2</v>
      </c>
    </row>
    <row r="791" spans="1:17" hidden="1" x14ac:dyDescent="0.3">
      <c r="A791" t="s">
        <v>1722</v>
      </c>
      <c r="B791" t="s">
        <v>1723</v>
      </c>
      <c r="C791" t="str">
        <f>IFERROR(VLOOKUP(Table1[[#This Row],[Ticker]],[1]!Table1[[Symbol]:[Industry]],2,FALSE),"-")</f>
        <v>-</v>
      </c>
      <c r="D791" t="s">
        <v>1434</v>
      </c>
      <c r="E791">
        <v>4271.0210536499999</v>
      </c>
      <c r="F791">
        <v>8127.2</v>
      </c>
      <c r="G791">
        <v>-0.241081173002541</v>
      </c>
      <c r="H791">
        <v>24.586162795161101</v>
      </c>
      <c r="I791">
        <v>-2.9131505925176699</v>
      </c>
      <c r="J791">
        <v>0.94409092084588198</v>
      </c>
      <c r="K791">
        <v>7124.75333374818</v>
      </c>
      <c r="L791">
        <v>6884.5390949032899</v>
      </c>
      <c r="M791">
        <v>69.141096413939906</v>
      </c>
      <c r="N791">
        <v>0.707347873418671</v>
      </c>
      <c r="O791">
        <v>6.0635889359188901</v>
      </c>
      <c r="P791">
        <v>39.881756611388802</v>
      </c>
      <c r="Q791">
        <v>-3.38849705954E-3</v>
      </c>
    </row>
    <row r="792" spans="1:17" x14ac:dyDescent="0.3">
      <c r="A792" t="s">
        <v>1724</v>
      </c>
      <c r="B792" t="s">
        <v>1725</v>
      </c>
      <c r="C792" t="str">
        <f>IFERROR(VLOOKUP(Table1[[#This Row],[Ticker]],[1]!Table1[[Symbol]:[Industry]],2,FALSE),"-")</f>
        <v>-</v>
      </c>
      <c r="D792" t="s">
        <v>533</v>
      </c>
      <c r="E792">
        <v>4254.90605375</v>
      </c>
      <c r="F792">
        <v>377.1</v>
      </c>
      <c r="G792">
        <v>10.1030277567175</v>
      </c>
      <c r="H792">
        <v>-1.6313526948078401</v>
      </c>
      <c r="I792">
        <v>-12.5782222294918</v>
      </c>
      <c r="J792">
        <v>-1.9971170701190799</v>
      </c>
      <c r="K792">
        <v>374.52293195004199</v>
      </c>
      <c r="L792">
        <v>357.52320026064001</v>
      </c>
      <c r="M792">
        <v>53.277714344283702</v>
      </c>
      <c r="N792">
        <v>2.1201448840919901</v>
      </c>
      <c r="O792">
        <v>12.7419782551047</v>
      </c>
      <c r="P792">
        <v>41.980421686746901</v>
      </c>
      <c r="Q792">
        <v>-6.0408125674854998E-2</v>
      </c>
    </row>
    <row r="793" spans="1:17" hidden="1" x14ac:dyDescent="0.3">
      <c r="A793" t="s">
        <v>1726</v>
      </c>
      <c r="B793" t="s">
        <v>1727</v>
      </c>
      <c r="C793" t="str">
        <f>IFERROR(VLOOKUP(Table1[[#This Row],[Ticker]],[1]!Table1[[Symbol]:[Industry]],2,FALSE),"-")</f>
        <v>-</v>
      </c>
      <c r="D793" t="s">
        <v>140</v>
      </c>
      <c r="E793">
        <v>4249.1857053900003</v>
      </c>
      <c r="F793">
        <v>416</v>
      </c>
      <c r="G793">
        <v>93.047472898712499</v>
      </c>
      <c r="H793">
        <v>15.4185962590442</v>
      </c>
      <c r="I793">
        <v>42.695682026969003</v>
      </c>
      <c r="J793">
        <v>-0.27899077761680902</v>
      </c>
      <c r="K793">
        <v>377.46903551445399</v>
      </c>
      <c r="L793">
        <v>305.45485754065299</v>
      </c>
      <c r="M793">
        <v>56.073821691619798</v>
      </c>
      <c r="N793">
        <v>0.962081159576751</v>
      </c>
      <c r="O793">
        <v>12.740384615384601</v>
      </c>
      <c r="P793">
        <v>135.89452792741699</v>
      </c>
      <c r="Q793">
        <v>0.11837421546483699</v>
      </c>
    </row>
    <row r="794" spans="1:17" hidden="1" x14ac:dyDescent="0.3">
      <c r="A794" t="s">
        <v>1728</v>
      </c>
      <c r="B794" t="s">
        <v>1729</v>
      </c>
      <c r="C794" t="str">
        <f>IFERROR(VLOOKUP(Table1[[#This Row],[Ticker]],[1]!Table1[[Symbol]:[Industry]],2,FALSE),"-")</f>
        <v>-</v>
      </c>
      <c r="E794">
        <v>4232.0207604779998</v>
      </c>
      <c r="F794">
        <v>52.85</v>
      </c>
      <c r="G794">
        <v>50.365301560536601</v>
      </c>
      <c r="H794">
        <v>-16.3563401302976</v>
      </c>
      <c r="I794">
        <v>-24.880393517568699</v>
      </c>
      <c r="J794">
        <v>-3.5208282534416999</v>
      </c>
      <c r="K794">
        <v>57.454313225449603</v>
      </c>
      <c r="L794">
        <v>54.673088366088699</v>
      </c>
      <c r="M794">
        <v>36.773943653052797</v>
      </c>
      <c r="N794">
        <v>0.49512700028545498</v>
      </c>
      <c r="O794">
        <v>46.641438032166498</v>
      </c>
      <c r="P794">
        <v>88.75</v>
      </c>
      <c r="Q794">
        <v>-5.0449180790963999E-2</v>
      </c>
    </row>
    <row r="795" spans="1:17" hidden="1" x14ac:dyDescent="0.3">
      <c r="A795" t="s">
        <v>1730</v>
      </c>
      <c r="B795" t="s">
        <v>1731</v>
      </c>
      <c r="C795" t="str">
        <f>IFERROR(VLOOKUP(Table1[[#This Row],[Ticker]],[1]!Table1[[Symbol]:[Industry]],2,FALSE),"-")</f>
        <v>-</v>
      </c>
      <c r="D795" t="s">
        <v>119</v>
      </c>
      <c r="E795">
        <v>4225.3341866999999</v>
      </c>
      <c r="F795">
        <v>335.45</v>
      </c>
      <c r="G795">
        <v>-35.213832398085998</v>
      </c>
      <c r="H795">
        <v>3.1133192018342099E-2</v>
      </c>
      <c r="I795">
        <v>-18.8344449251641</v>
      </c>
      <c r="J795">
        <v>-1.1748113584506299</v>
      </c>
      <c r="K795">
        <v>333.525677552628</v>
      </c>
      <c r="M795">
        <v>59.461257482686001</v>
      </c>
      <c r="N795">
        <v>0.91847388544543196</v>
      </c>
      <c r="O795">
        <v>17.111342972126899</v>
      </c>
      <c r="P795">
        <v>11.4266733100813</v>
      </c>
    </row>
    <row r="796" spans="1:17" hidden="1" x14ac:dyDescent="0.3">
      <c r="A796" t="s">
        <v>1732</v>
      </c>
      <c r="B796" t="s">
        <v>1733</v>
      </c>
      <c r="C796" t="str">
        <f>IFERROR(VLOOKUP(Table1[[#This Row],[Ticker]],[1]!Table1[[Symbol]:[Industry]],2,FALSE),"-")</f>
        <v>-</v>
      </c>
      <c r="E796">
        <v>4213.2833687519997</v>
      </c>
      <c r="F796">
        <v>32.880000000000003</v>
      </c>
      <c r="G796">
        <v>101.268623156163</v>
      </c>
      <c r="H796">
        <v>-3.5472065145136402</v>
      </c>
      <c r="I796">
        <v>-28.832638215686998</v>
      </c>
      <c r="J796">
        <v>-5.3854392567695202</v>
      </c>
      <c r="K796">
        <v>33.417648396806797</v>
      </c>
      <c r="L796">
        <v>32.395660449352597</v>
      </c>
      <c r="M796">
        <v>48.2115116843786</v>
      </c>
      <c r="N796">
        <v>0.68474513512347601</v>
      </c>
      <c r="O796">
        <v>45.225060827250502</v>
      </c>
      <c r="P796">
        <v>133.191489361702</v>
      </c>
      <c r="Q796">
        <v>0.122861991049856</v>
      </c>
    </row>
    <row r="797" spans="1:17" x14ac:dyDescent="0.3">
      <c r="A797" t="s">
        <v>1734</v>
      </c>
      <c r="B797" t="s">
        <v>1735</v>
      </c>
      <c r="C797" t="str">
        <f>IFERROR(VLOOKUP(Table1[[#This Row],[Ticker]],[1]!Table1[[Symbol]:[Industry]],2,FALSE),"-")</f>
        <v>-</v>
      </c>
      <c r="D797" t="s">
        <v>272</v>
      </c>
      <c r="E797">
        <v>4209.4314963750003</v>
      </c>
      <c r="F797">
        <v>498.9</v>
      </c>
      <c r="G797">
        <v>-19.9353187436243</v>
      </c>
      <c r="H797">
        <v>-4.7570773320625204</v>
      </c>
      <c r="I797">
        <v>-7.3405233584971903</v>
      </c>
      <c r="J797">
        <v>-4.0881457704328898</v>
      </c>
      <c r="K797">
        <v>517.27777370951401</v>
      </c>
      <c r="L797">
        <v>512.63912132002099</v>
      </c>
      <c r="M797">
        <v>36.493439696248501</v>
      </c>
      <c r="N797">
        <v>0.59822462998776105</v>
      </c>
      <c r="O797">
        <v>40.108238123872503</v>
      </c>
      <c r="P797">
        <v>14.5448283779129</v>
      </c>
    </row>
    <row r="798" spans="1:17" hidden="1" x14ac:dyDescent="0.3">
      <c r="A798" t="s">
        <v>1736</v>
      </c>
      <c r="B798" t="s">
        <v>1737</v>
      </c>
      <c r="C798" t="str">
        <f>IFERROR(VLOOKUP(Table1[[#This Row],[Ticker]],[1]!Table1[[Symbol]:[Industry]],2,FALSE),"-")</f>
        <v>-</v>
      </c>
      <c r="D798" t="s">
        <v>230</v>
      </c>
      <c r="E798">
        <v>4204.4349276000003</v>
      </c>
      <c r="F798">
        <v>4213.75</v>
      </c>
      <c r="G798">
        <v>21.234684016452899</v>
      </c>
      <c r="H798">
        <v>-3.2754058472906902</v>
      </c>
      <c r="I798">
        <v>0.63778671137009701</v>
      </c>
      <c r="J798">
        <v>-0.45095937078501003</v>
      </c>
      <c r="K798">
        <v>3923.6091038647601</v>
      </c>
      <c r="L798">
        <v>3496.4459707814399</v>
      </c>
      <c r="M798">
        <v>71.601764648280295</v>
      </c>
      <c r="N798">
        <v>1.0276439776552699</v>
      </c>
      <c r="O798">
        <v>9.7502224859092408</v>
      </c>
      <c r="P798">
        <v>54.630190271738101</v>
      </c>
      <c r="Q798">
        <v>0.12638439143008301</v>
      </c>
    </row>
    <row r="799" spans="1:17" hidden="1" x14ac:dyDescent="0.3">
      <c r="A799" t="s">
        <v>1738</v>
      </c>
      <c r="B799" t="s">
        <v>1739</v>
      </c>
      <c r="C799" t="str">
        <f>IFERROR(VLOOKUP(Table1[[#This Row],[Ticker]],[1]!Table1[[Symbol]:[Industry]],2,FALSE),"-")</f>
        <v>-</v>
      </c>
      <c r="D799" t="s">
        <v>987</v>
      </c>
      <c r="E799">
        <v>4158.1645200000003</v>
      </c>
      <c r="F799">
        <v>3235.2</v>
      </c>
      <c r="G799">
        <v>-8.9342163515238902</v>
      </c>
      <c r="H799">
        <v>31.7189979372667</v>
      </c>
      <c r="I799">
        <v>17.691870845792</v>
      </c>
      <c r="J799">
        <v>9.12342085663545</v>
      </c>
      <c r="K799">
        <v>2664.3156346237802</v>
      </c>
      <c r="L799">
        <v>2595.8297431330702</v>
      </c>
      <c r="M799">
        <v>77.339017349944797</v>
      </c>
      <c r="N799">
        <v>3.7518590614076301</v>
      </c>
      <c r="O799">
        <v>5.0630563798219601</v>
      </c>
      <c r="P799">
        <v>47.780010962908797</v>
      </c>
      <c r="Q799">
        <v>4.9994938075348001E-2</v>
      </c>
    </row>
    <row r="800" spans="1:17" x14ac:dyDescent="0.3">
      <c r="A800" t="s">
        <v>1740</v>
      </c>
      <c r="B800" t="s">
        <v>1741</v>
      </c>
      <c r="C800" t="str">
        <f>IFERROR(VLOOKUP(Table1[[#This Row],[Ticker]],[1]!Table1[[Symbol]:[Industry]],2,FALSE),"-")</f>
        <v>-</v>
      </c>
      <c r="D800" t="s">
        <v>500</v>
      </c>
      <c r="E800">
        <v>4154.7137271000001</v>
      </c>
      <c r="F800">
        <v>369.15</v>
      </c>
      <c r="G800">
        <v>18.497283626667699</v>
      </c>
      <c r="H800">
        <v>7.8057248308337996</v>
      </c>
      <c r="I800">
        <v>-4.4916569067024499</v>
      </c>
      <c r="J800">
        <v>1.8238445775587899</v>
      </c>
      <c r="K800">
        <v>326.00687797092201</v>
      </c>
      <c r="L800">
        <v>309.72002480699001</v>
      </c>
      <c r="M800">
        <v>76.253891439184599</v>
      </c>
      <c r="N800">
        <v>2.6792678572602</v>
      </c>
      <c r="O800">
        <v>6.4607882974400699</v>
      </c>
      <c r="P800">
        <v>56.884827879303003</v>
      </c>
    </row>
    <row r="801" spans="1:17" x14ac:dyDescent="0.3">
      <c r="A801" t="s">
        <v>1742</v>
      </c>
      <c r="B801" t="s">
        <v>1743</v>
      </c>
      <c r="C801" t="str">
        <f>IFERROR(VLOOKUP(Table1[[#This Row],[Ticker]],[1]!Table1[[Symbol]:[Industry]],2,FALSE),"-")</f>
        <v>-</v>
      </c>
      <c r="D801" t="s">
        <v>909</v>
      </c>
      <c r="E801">
        <v>4145.2613574999996</v>
      </c>
      <c r="F801">
        <v>321.45</v>
      </c>
      <c r="G801">
        <v>52.737097111243799</v>
      </c>
      <c r="H801">
        <v>25.447261771066799</v>
      </c>
      <c r="I801">
        <v>29.3569882779158</v>
      </c>
      <c r="J801">
        <v>6.9139843367677498</v>
      </c>
      <c r="K801">
        <v>272.84986526997</v>
      </c>
      <c r="L801">
        <v>234.64341132867401</v>
      </c>
      <c r="M801">
        <v>87.944253301454296</v>
      </c>
      <c r="N801">
        <v>1.9252574093159101</v>
      </c>
      <c r="O801">
        <v>5.2729818012132501</v>
      </c>
      <c r="P801">
        <v>115.955660060463</v>
      </c>
      <c r="Q801">
        <v>4.0313488469180002E-2</v>
      </c>
    </row>
    <row r="802" spans="1:17" hidden="1" x14ac:dyDescent="0.3">
      <c r="A802" t="s">
        <v>1744</v>
      </c>
      <c r="B802" t="s">
        <v>1745</v>
      </c>
      <c r="C802" t="str">
        <f>IFERROR(VLOOKUP(Table1[[#This Row],[Ticker]],[1]!Table1[[Symbol]:[Industry]],2,FALSE),"-")</f>
        <v>-</v>
      </c>
      <c r="D802" t="s">
        <v>37</v>
      </c>
      <c r="E802">
        <v>4139.4525272800001</v>
      </c>
      <c r="F802">
        <v>571.04999999999995</v>
      </c>
      <c r="G802">
        <v>-4.6561337189452896</v>
      </c>
      <c r="H802">
        <v>13.078088070518501</v>
      </c>
      <c r="I802">
        <v>11.7232537539766</v>
      </c>
      <c r="J802">
        <v>0.70460596567822498</v>
      </c>
      <c r="K802">
        <v>524.33885135616799</v>
      </c>
      <c r="M802">
        <v>75.847190533587394</v>
      </c>
      <c r="N802">
        <v>1.39728467269771</v>
      </c>
      <c r="O802">
        <v>5.94518868750548</v>
      </c>
      <c r="P802">
        <v>32.6326791313436</v>
      </c>
    </row>
    <row r="803" spans="1:17" x14ac:dyDescent="0.3">
      <c r="A803" t="s">
        <v>1746</v>
      </c>
      <c r="B803" t="s">
        <v>1747</v>
      </c>
      <c r="C803" t="str">
        <f>IFERROR(VLOOKUP(Table1[[#This Row],[Ticker]],[1]!Table1[[Symbol]:[Industry]],2,FALSE),"-")</f>
        <v>-</v>
      </c>
      <c r="D803" t="s">
        <v>602</v>
      </c>
      <c r="E803">
        <v>4134.4156282000004</v>
      </c>
      <c r="F803">
        <v>201.53</v>
      </c>
      <c r="G803">
        <v>64.415565063963001</v>
      </c>
      <c r="H803">
        <v>6.7170953948197196</v>
      </c>
      <c r="I803">
        <v>20.613184849164298</v>
      </c>
      <c r="J803">
        <v>12.627452950348101</v>
      </c>
      <c r="K803">
        <v>174.23686413892401</v>
      </c>
      <c r="L803">
        <v>158.329740885039</v>
      </c>
      <c r="M803">
        <v>78.669900389432797</v>
      </c>
      <c r="N803">
        <v>2.3895942621058399</v>
      </c>
      <c r="O803">
        <v>2.73408425544583</v>
      </c>
      <c r="P803">
        <v>102.136409227683</v>
      </c>
      <c r="Q803">
        <v>8.3060293355916998E-2</v>
      </c>
    </row>
    <row r="804" spans="1:17" hidden="1" x14ac:dyDescent="0.3">
      <c r="A804" t="s">
        <v>1748</v>
      </c>
      <c r="B804" t="s">
        <v>1749</v>
      </c>
      <c r="C804" t="str">
        <f>IFERROR(VLOOKUP(Table1[[#This Row],[Ticker]],[1]!Table1[[Symbol]:[Industry]],2,FALSE),"-")</f>
        <v>-</v>
      </c>
      <c r="D804" t="s">
        <v>1750</v>
      </c>
      <c r="E804">
        <v>4108.2549798150003</v>
      </c>
      <c r="F804">
        <v>243.34</v>
      </c>
      <c r="G804">
        <v>-36.271091238246797</v>
      </c>
      <c r="H804">
        <v>5.5781889472459802</v>
      </c>
      <c r="I804">
        <v>-19.891703765324898</v>
      </c>
      <c r="J804">
        <v>-1.3534661546072</v>
      </c>
      <c r="K804">
        <v>230.115163278442</v>
      </c>
      <c r="M804">
        <v>68.967331206246797</v>
      </c>
      <c r="N804">
        <v>1.6515780622807299</v>
      </c>
      <c r="O804">
        <v>15.4762883208679</v>
      </c>
      <c r="P804">
        <v>23.774160732451602</v>
      </c>
    </row>
    <row r="805" spans="1:17" x14ac:dyDescent="0.3">
      <c r="A805" t="s">
        <v>1751</v>
      </c>
      <c r="B805" t="s">
        <v>1752</v>
      </c>
      <c r="C805" t="str">
        <f>IFERROR(VLOOKUP(Table1[[#This Row],[Ticker]],[1]!Table1[[Symbol]:[Industry]],2,FALSE),"-")</f>
        <v>-</v>
      </c>
      <c r="D805" t="s">
        <v>129</v>
      </c>
      <c r="E805">
        <v>4093.4980222199902</v>
      </c>
      <c r="F805">
        <v>755.95</v>
      </c>
      <c r="G805">
        <v>112.971024410488</v>
      </c>
      <c r="H805">
        <v>0.22424368141246101</v>
      </c>
      <c r="I805">
        <v>41.534783134633003</v>
      </c>
      <c r="J805">
        <v>-3.7233365295426899</v>
      </c>
      <c r="K805">
        <v>725.71757893482504</v>
      </c>
      <c r="L805">
        <v>592.53082858165305</v>
      </c>
      <c r="M805">
        <v>46.768151993430401</v>
      </c>
      <c r="N805">
        <v>0.77975210249021998</v>
      </c>
      <c r="O805">
        <v>16.409815463985701</v>
      </c>
      <c r="P805">
        <v>149.85952735085101</v>
      </c>
      <c r="Q805">
        <v>8.2858126105046004E-2</v>
      </c>
    </row>
    <row r="806" spans="1:17" hidden="1" x14ac:dyDescent="0.3">
      <c r="A806" t="s">
        <v>1753</v>
      </c>
      <c r="B806" t="s">
        <v>1754</v>
      </c>
      <c r="C806" t="str">
        <f>IFERROR(VLOOKUP(Table1[[#This Row],[Ticker]],[1]!Table1[[Symbol]:[Industry]],2,FALSE),"-")</f>
        <v>-</v>
      </c>
      <c r="E806">
        <v>4085.237615</v>
      </c>
      <c r="F806">
        <v>88.51</v>
      </c>
      <c r="G806">
        <v>39.456959764253099</v>
      </c>
      <c r="H806">
        <v>-1.2230024811996001</v>
      </c>
      <c r="I806">
        <v>21.876544450355901</v>
      </c>
      <c r="J806">
        <v>-4.3259669659678401</v>
      </c>
      <c r="K806">
        <v>88.488529947638298</v>
      </c>
      <c r="L806">
        <v>79.160402462218798</v>
      </c>
      <c r="M806">
        <v>52.898430415011397</v>
      </c>
      <c r="N806">
        <v>0.93797337198309205</v>
      </c>
      <c r="O806">
        <v>19.4780250819116</v>
      </c>
      <c r="P806">
        <v>70.539499036608802</v>
      </c>
      <c r="Q806">
        <v>0.100466043783693</v>
      </c>
    </row>
    <row r="807" spans="1:17" hidden="1" x14ac:dyDescent="0.3">
      <c r="A807" t="s">
        <v>1755</v>
      </c>
      <c r="B807" t="s">
        <v>1756</v>
      </c>
      <c r="C807" t="str">
        <f>IFERROR(VLOOKUP(Table1[[#This Row],[Ticker]],[1]!Table1[[Symbol]:[Industry]],2,FALSE),"-")</f>
        <v>-</v>
      </c>
      <c r="D807" t="s">
        <v>132</v>
      </c>
      <c r="E807">
        <v>4066.1140180000002</v>
      </c>
      <c r="F807">
        <v>5249.95</v>
      </c>
      <c r="G807">
        <v>480.60121620288101</v>
      </c>
      <c r="H807">
        <v>-3.0943100125792098</v>
      </c>
      <c r="I807">
        <v>109.445666288883</v>
      </c>
      <c r="J807">
        <v>-2.73039733430788</v>
      </c>
      <c r="K807">
        <v>5155.4408153350296</v>
      </c>
      <c r="L807">
        <v>3781.4613639449499</v>
      </c>
      <c r="M807">
        <v>50.3935210222485</v>
      </c>
      <c r="N807">
        <v>0.53499433947515596</v>
      </c>
      <c r="O807">
        <v>28.944085181763601</v>
      </c>
      <c r="P807">
        <v>513.31191588784998</v>
      </c>
      <c r="Q807">
        <v>0.30717720186709502</v>
      </c>
    </row>
    <row r="808" spans="1:17" hidden="1" x14ac:dyDescent="0.3">
      <c r="A808" t="s">
        <v>1757</v>
      </c>
      <c r="B808" t="s">
        <v>1758</v>
      </c>
      <c r="C808" t="str">
        <f>IFERROR(VLOOKUP(Table1[[#This Row],[Ticker]],[1]!Table1[[Symbol]:[Industry]],2,FALSE),"-")</f>
        <v>-</v>
      </c>
      <c r="D808" t="s">
        <v>1005</v>
      </c>
      <c r="E808">
        <v>4060.8879999999999</v>
      </c>
      <c r="F808">
        <v>118</v>
      </c>
      <c r="G808">
        <v>-25.976598244277898</v>
      </c>
      <c r="I808">
        <v>-9.5972107713559893</v>
      </c>
      <c r="K808">
        <v>104.378999999999</v>
      </c>
      <c r="M808">
        <v>99.990560428137201</v>
      </c>
      <c r="N808">
        <v>0.214285714285714</v>
      </c>
      <c r="O808">
        <v>0</v>
      </c>
      <c r="P808">
        <v>5.3571428571428603</v>
      </c>
    </row>
    <row r="809" spans="1:17" hidden="1" x14ac:dyDescent="0.3">
      <c r="A809" t="s">
        <v>1759</v>
      </c>
      <c r="B809" t="s">
        <v>1760</v>
      </c>
      <c r="C809" t="str">
        <f>IFERROR(VLOOKUP(Table1[[#This Row],[Ticker]],[1]!Table1[[Symbol]:[Industry]],2,FALSE),"-")</f>
        <v>-</v>
      </c>
      <c r="D809" t="s">
        <v>303</v>
      </c>
      <c r="E809">
        <v>4053.4923456000001</v>
      </c>
      <c r="F809">
        <v>195.07</v>
      </c>
      <c r="G809">
        <v>181.93418445960799</v>
      </c>
      <c r="H809">
        <v>150.611499144932</v>
      </c>
      <c r="I809">
        <v>207.57680398683601</v>
      </c>
      <c r="J809">
        <v>27.541411521233702</v>
      </c>
      <c r="K809">
        <v>109.239455537295</v>
      </c>
      <c r="L809">
        <v>76.8944548584155</v>
      </c>
      <c r="M809">
        <v>98.096809115304396</v>
      </c>
      <c r="N809">
        <v>1.86305532768438</v>
      </c>
      <c r="O809">
        <v>2.0505459578612401E-2</v>
      </c>
      <c r="P809">
        <v>323.32899305555497</v>
      </c>
      <c r="Q809">
        <v>0.22287328943415999</v>
      </c>
    </row>
    <row r="810" spans="1:17" hidden="1" x14ac:dyDescent="0.3">
      <c r="A810" t="s">
        <v>1761</v>
      </c>
      <c r="B810" t="s">
        <v>1762</v>
      </c>
      <c r="C810" t="str">
        <f>IFERROR(VLOOKUP(Table1[[#This Row],[Ticker]],[1]!Table1[[Symbol]:[Industry]],2,FALSE),"-")</f>
        <v>-</v>
      </c>
      <c r="D810" t="s">
        <v>269</v>
      </c>
      <c r="E810">
        <v>4043.868710192</v>
      </c>
      <c r="F810">
        <v>184.28</v>
      </c>
      <c r="G810">
        <v>-37.167697609849398</v>
      </c>
      <c r="H810">
        <v>0.62029105963775499</v>
      </c>
      <c r="I810">
        <v>-20.7883101369274</v>
      </c>
      <c r="J810">
        <v>4.8163610331826199</v>
      </c>
      <c r="K810">
        <v>183.91512901968801</v>
      </c>
      <c r="M810">
        <v>69.877782809690999</v>
      </c>
      <c r="N810">
        <v>0.98038793386761702</v>
      </c>
      <c r="O810">
        <v>27.523334056869899</v>
      </c>
      <c r="P810">
        <v>25.788395904436801</v>
      </c>
    </row>
    <row r="811" spans="1:17" hidden="1" x14ac:dyDescent="0.3">
      <c r="A811" t="s">
        <v>1763</v>
      </c>
      <c r="B811" t="s">
        <v>1764</v>
      </c>
      <c r="C811" t="str">
        <f>IFERROR(VLOOKUP(Table1[[#This Row],[Ticker]],[1]!Table1[[Symbol]:[Industry]],2,FALSE),"-")</f>
        <v>-</v>
      </c>
      <c r="D811" t="s">
        <v>129</v>
      </c>
      <c r="E811">
        <v>4043.3646825000001</v>
      </c>
      <c r="F811">
        <v>917.6</v>
      </c>
      <c r="G811">
        <v>138.30883042854299</v>
      </c>
      <c r="H811">
        <v>2.5860566297893701</v>
      </c>
      <c r="I811">
        <v>78.343802186406506</v>
      </c>
      <c r="J811">
        <v>7.4767435015463297</v>
      </c>
      <c r="K811">
        <v>850.32695883676899</v>
      </c>
      <c r="L811">
        <v>706.78015148395002</v>
      </c>
      <c r="M811">
        <v>77.552347200937504</v>
      </c>
      <c r="N811">
        <v>1.7875937184163799</v>
      </c>
      <c r="O811">
        <v>17.1207497820401</v>
      </c>
      <c r="P811">
        <v>167.95152577018499</v>
      </c>
      <c r="Q811">
        <v>8.3937527920816005E-2</v>
      </c>
    </row>
    <row r="812" spans="1:17" x14ac:dyDescent="0.3">
      <c r="A812" t="s">
        <v>1765</v>
      </c>
      <c r="B812" t="s">
        <v>1766</v>
      </c>
      <c r="C812" t="str">
        <f>IFERROR(VLOOKUP(Table1[[#This Row],[Ticker]],[1]!Table1[[Symbol]:[Industry]],2,FALSE),"-")</f>
        <v>-</v>
      </c>
      <c r="D812" t="s">
        <v>46</v>
      </c>
      <c r="E812">
        <v>3995.1344633849999</v>
      </c>
      <c r="F812">
        <v>563.1</v>
      </c>
      <c r="G812">
        <v>30.2072840153774</v>
      </c>
      <c r="H812">
        <v>11.498679580609</v>
      </c>
      <c r="I812">
        <v>-40.029331230718597</v>
      </c>
      <c r="J812">
        <v>11.197382957241301</v>
      </c>
      <c r="K812">
        <v>538.92029915988496</v>
      </c>
      <c r="L812">
        <v>567.81946396828596</v>
      </c>
      <c r="M812">
        <v>64.260413120381997</v>
      </c>
      <c r="N812">
        <v>1.5684893110061899</v>
      </c>
      <c r="O812">
        <v>79.195524773574803</v>
      </c>
      <c r="P812">
        <v>62.253277625702303</v>
      </c>
      <c r="Q812">
        <v>9.8874004378894001E-2</v>
      </c>
    </row>
    <row r="813" spans="1:17" x14ac:dyDescent="0.3">
      <c r="A813" t="s">
        <v>1767</v>
      </c>
      <c r="B813" t="s">
        <v>1768</v>
      </c>
      <c r="C813" t="str">
        <f>IFERROR(VLOOKUP(Table1[[#This Row],[Ticker]],[1]!Table1[[Symbol]:[Industry]],2,FALSE),"-")</f>
        <v>-</v>
      </c>
      <c r="D813" t="s">
        <v>230</v>
      </c>
      <c r="E813">
        <v>3984.7963249599902</v>
      </c>
      <c r="F813">
        <v>1276.7</v>
      </c>
      <c r="G813">
        <v>-6.4221192854102798</v>
      </c>
      <c r="H813">
        <v>-4.4261688685930203</v>
      </c>
      <c r="I813">
        <v>-11.3135153951681</v>
      </c>
      <c r="J813">
        <v>6.3995134611909796E-2</v>
      </c>
      <c r="K813">
        <v>1253.1649583042999</v>
      </c>
      <c r="L813">
        <v>1179.9239771466</v>
      </c>
      <c r="M813">
        <v>60.776971218972498</v>
      </c>
      <c r="N813">
        <v>0.934338086887469</v>
      </c>
      <c r="O813">
        <v>11.6158847027492</v>
      </c>
      <c r="P813">
        <v>32.4514991181657</v>
      </c>
      <c r="Q813">
        <v>0.107901940346622</v>
      </c>
    </row>
    <row r="814" spans="1:17" hidden="1" x14ac:dyDescent="0.3">
      <c r="A814" t="s">
        <v>1769</v>
      </c>
      <c r="B814" t="s">
        <v>1770</v>
      </c>
      <c r="C814" t="str">
        <f>IFERROR(VLOOKUP(Table1[[#This Row],[Ticker]],[1]!Table1[[Symbol]:[Industry]],2,FALSE),"-")</f>
        <v>-</v>
      </c>
      <c r="D814" t="s">
        <v>418</v>
      </c>
      <c r="E814">
        <v>3980.6205494999999</v>
      </c>
      <c r="F814">
        <v>655.75</v>
      </c>
      <c r="G814">
        <v>90.940901594759495</v>
      </c>
      <c r="H814">
        <v>10.395117936773399</v>
      </c>
      <c r="I814">
        <v>61.276235063039898</v>
      </c>
      <c r="J814">
        <v>-9.4396073163495</v>
      </c>
      <c r="K814">
        <v>599.37289785061398</v>
      </c>
      <c r="L814">
        <v>468.27211786115799</v>
      </c>
      <c r="M814">
        <v>50.433269178951797</v>
      </c>
      <c r="N814">
        <v>0.28779463736091199</v>
      </c>
      <c r="O814">
        <v>11.2466641250476</v>
      </c>
      <c r="P814">
        <v>124.264705882352</v>
      </c>
      <c r="Q814">
        <v>0.15052807218776401</v>
      </c>
    </row>
    <row r="815" spans="1:17" hidden="1" x14ac:dyDescent="0.3">
      <c r="A815" t="s">
        <v>1771</v>
      </c>
      <c r="B815" t="s">
        <v>1772</v>
      </c>
      <c r="C815" t="str">
        <f>IFERROR(VLOOKUP(Table1[[#This Row],[Ticker]],[1]!Table1[[Symbol]:[Industry]],2,FALSE),"-")</f>
        <v>-</v>
      </c>
      <c r="D815" t="s">
        <v>1434</v>
      </c>
      <c r="E815">
        <v>3967.9779498500002</v>
      </c>
      <c r="F815">
        <v>336.05</v>
      </c>
      <c r="G815">
        <v>-31.481291730868001</v>
      </c>
      <c r="H815">
        <v>-2.66957988991896</v>
      </c>
      <c r="I815">
        <v>-13.986084401159401</v>
      </c>
      <c r="J815">
        <v>-1.3556628955774801</v>
      </c>
      <c r="K815">
        <v>343.32517252466602</v>
      </c>
      <c r="L815">
        <v>347.07020570117601</v>
      </c>
      <c r="M815">
        <v>64.928851580256904</v>
      </c>
      <c r="N815">
        <v>2.08598808704367</v>
      </c>
      <c r="O815">
        <v>24.981401577146201</v>
      </c>
      <c r="P815">
        <v>17.808939526730899</v>
      </c>
      <c r="Q815">
        <v>5.0128547837158997E-2</v>
      </c>
    </row>
    <row r="816" spans="1:17" hidden="1" x14ac:dyDescent="0.3">
      <c r="A816" t="s">
        <v>1773</v>
      </c>
      <c r="B816" t="s">
        <v>1774</v>
      </c>
      <c r="C816" t="str">
        <f>IFERROR(VLOOKUP(Table1[[#This Row],[Ticker]],[1]!Table1[[Symbol]:[Industry]],2,FALSE),"-")</f>
        <v>-</v>
      </c>
      <c r="D816" t="s">
        <v>947</v>
      </c>
      <c r="E816">
        <v>3960.9696663250002</v>
      </c>
      <c r="F816">
        <v>842.45</v>
      </c>
      <c r="G816">
        <v>-48.288001104378701</v>
      </c>
      <c r="H816">
        <v>-0.45785619229228602</v>
      </c>
      <c r="I816">
        <v>-26.822853215931001</v>
      </c>
      <c r="J816">
        <v>-3.2937960912229598</v>
      </c>
      <c r="K816">
        <v>840.349846950357</v>
      </c>
      <c r="L816">
        <v>915.21051488249202</v>
      </c>
      <c r="M816">
        <v>54.482444706344999</v>
      </c>
      <c r="N816">
        <v>1.47819972430396</v>
      </c>
      <c r="O816">
        <v>31.135378954240601</v>
      </c>
      <c r="P816">
        <v>17.2022815804118</v>
      </c>
      <c r="Q816">
        <v>-7.2697815734868998E-2</v>
      </c>
    </row>
    <row r="817" spans="1:17" hidden="1" x14ac:dyDescent="0.3">
      <c r="A817" t="s">
        <v>1775</v>
      </c>
      <c r="B817" t="s">
        <v>1776</v>
      </c>
      <c r="C817" t="str">
        <f>IFERROR(VLOOKUP(Table1[[#This Row],[Ticker]],[1]!Table1[[Symbol]:[Industry]],2,FALSE),"-")</f>
        <v>-</v>
      </c>
      <c r="D817" t="s">
        <v>373</v>
      </c>
      <c r="E817">
        <v>3959.3264230750001</v>
      </c>
      <c r="F817">
        <v>437.4</v>
      </c>
      <c r="G817">
        <v>-45.490417596231502</v>
      </c>
      <c r="H817">
        <v>4.3332205480325499</v>
      </c>
      <c r="I817">
        <v>-8.9696463506881301</v>
      </c>
      <c r="J817">
        <v>-1.7276053784668799</v>
      </c>
      <c r="K817">
        <v>403.96966283928299</v>
      </c>
      <c r="L817">
        <v>407.29304025892202</v>
      </c>
      <c r="M817">
        <v>57.472823967856399</v>
      </c>
      <c r="N817">
        <v>0.96731081509396999</v>
      </c>
      <c r="O817">
        <v>32.144490169181502</v>
      </c>
      <c r="P817">
        <v>37.525546297751902</v>
      </c>
      <c r="Q817">
        <v>1.5170400171702E-2</v>
      </c>
    </row>
    <row r="818" spans="1:17" x14ac:dyDescent="0.3">
      <c r="A818" t="s">
        <v>1777</v>
      </c>
      <c r="B818" t="s">
        <v>1778</v>
      </c>
      <c r="C818" t="str">
        <f>IFERROR(VLOOKUP(Table1[[#This Row],[Ticker]],[1]!Table1[[Symbol]:[Industry]],2,FALSE),"-")</f>
        <v>-</v>
      </c>
      <c r="D818" t="s">
        <v>1779</v>
      </c>
      <c r="E818">
        <v>3945.5629305000002</v>
      </c>
      <c r="F818">
        <v>22.13</v>
      </c>
      <c r="G818">
        <v>20.326019677530301</v>
      </c>
      <c r="H818">
        <v>0.18755808528194601</v>
      </c>
      <c r="I818">
        <v>-11.1856020960556</v>
      </c>
      <c r="J818">
        <v>-4.1640106039481699</v>
      </c>
      <c r="K818">
        <v>21.603668421323601</v>
      </c>
      <c r="L818">
        <v>20.785373527718502</v>
      </c>
      <c r="M818">
        <v>57.340782193929002</v>
      </c>
      <c r="N818">
        <v>1.14706166087603</v>
      </c>
      <c r="O818">
        <v>26.2991414369633</v>
      </c>
      <c r="P818">
        <v>51.575342465753401</v>
      </c>
      <c r="Q818">
        <v>-5.5591197841579003E-2</v>
      </c>
    </row>
    <row r="819" spans="1:17" hidden="1" x14ac:dyDescent="0.3">
      <c r="A819" t="s">
        <v>1780</v>
      </c>
      <c r="B819" t="s">
        <v>1781</v>
      </c>
      <c r="C819" t="str">
        <f>IFERROR(VLOOKUP(Table1[[#This Row],[Ticker]],[1]!Table1[[Symbol]:[Industry]],2,FALSE),"-")</f>
        <v>-</v>
      </c>
      <c r="D819" t="s">
        <v>225</v>
      </c>
      <c r="E819">
        <v>3920.102695305</v>
      </c>
      <c r="F819">
        <v>352.95</v>
      </c>
      <c r="G819">
        <v>88.113434205540003</v>
      </c>
      <c r="H819">
        <v>11.2745288781824</v>
      </c>
      <c r="I819">
        <v>49.280083268068303</v>
      </c>
      <c r="J819">
        <v>-6.7627223370339404</v>
      </c>
      <c r="K819">
        <v>329.846494828902</v>
      </c>
      <c r="L819">
        <v>275.77001516855398</v>
      </c>
      <c r="M819">
        <v>60.593013784950102</v>
      </c>
      <c r="N819">
        <v>0.89292871888674197</v>
      </c>
      <c r="O819">
        <v>13.613826321008601</v>
      </c>
      <c r="P819">
        <v>133.00414138506699</v>
      </c>
      <c r="Q819">
        <v>0.12958753628622199</v>
      </c>
    </row>
    <row r="820" spans="1:17" hidden="1" x14ac:dyDescent="0.3">
      <c r="A820" t="s">
        <v>1782</v>
      </c>
      <c r="B820" t="s">
        <v>1783</v>
      </c>
      <c r="C820" t="str">
        <f>IFERROR(VLOOKUP(Table1[[#This Row],[Ticker]],[1]!Table1[[Symbol]:[Industry]],2,FALSE),"-")</f>
        <v>-</v>
      </c>
      <c r="D820" t="s">
        <v>129</v>
      </c>
      <c r="E820">
        <v>3908.0204859149999</v>
      </c>
      <c r="F820">
        <v>133.68</v>
      </c>
      <c r="G820">
        <v>48.0783565268571</v>
      </c>
      <c r="H820">
        <v>8.1407485461262894</v>
      </c>
      <c r="I820">
        <v>35.016910739317197</v>
      </c>
      <c r="J820">
        <v>3.6331320817295998</v>
      </c>
      <c r="K820">
        <v>115.641388895555</v>
      </c>
      <c r="L820">
        <v>97.906699249306399</v>
      </c>
      <c r="M820">
        <v>62.335039423887402</v>
      </c>
      <c r="N820">
        <v>0.77454458396411796</v>
      </c>
      <c r="O820">
        <v>4.5780969479353599</v>
      </c>
      <c r="P820">
        <v>96.011730205278596</v>
      </c>
      <c r="Q820">
        <v>0.125749509107312</v>
      </c>
    </row>
    <row r="821" spans="1:17" hidden="1" x14ac:dyDescent="0.3">
      <c r="A821" t="s">
        <v>1784</v>
      </c>
      <c r="B821" t="s">
        <v>1785</v>
      </c>
      <c r="C821" t="str">
        <f>IFERROR(VLOOKUP(Table1[[#This Row],[Ticker]],[1]!Table1[[Symbol]:[Industry]],2,FALSE),"-")</f>
        <v>-</v>
      </c>
      <c r="E821">
        <v>3907.27883264</v>
      </c>
      <c r="F821">
        <v>379.3</v>
      </c>
      <c r="G821">
        <v>61.949263824687499</v>
      </c>
      <c r="H821">
        <v>21.962012913942299</v>
      </c>
      <c r="I821">
        <v>88.047902283154798</v>
      </c>
      <c r="J821">
        <v>-8.8340790355481698</v>
      </c>
      <c r="K821">
        <v>305.91305548454699</v>
      </c>
      <c r="L821">
        <v>228.17957890348501</v>
      </c>
      <c r="M821">
        <v>52.100099993692702</v>
      </c>
      <c r="N821">
        <v>0.87760374885965897</v>
      </c>
      <c r="O821">
        <v>9.4120748747693099</v>
      </c>
      <c r="P821">
        <v>137.0625</v>
      </c>
    </row>
    <row r="822" spans="1:17" hidden="1" x14ac:dyDescent="0.3">
      <c r="A822" t="s">
        <v>1786</v>
      </c>
      <c r="B822" t="s">
        <v>1787</v>
      </c>
      <c r="C822" t="str">
        <f>IFERROR(VLOOKUP(Table1[[#This Row],[Ticker]],[1]!Table1[[Symbol]:[Industry]],2,FALSE),"-")</f>
        <v>-</v>
      </c>
      <c r="D822" t="s">
        <v>154</v>
      </c>
      <c r="E822">
        <v>3898.6800662699902</v>
      </c>
      <c r="F822">
        <v>428.7</v>
      </c>
      <c r="G822">
        <v>196.09080461018601</v>
      </c>
      <c r="H822">
        <v>17.994907399727499</v>
      </c>
      <c r="I822">
        <v>-6.2349410543944002</v>
      </c>
      <c r="J822">
        <v>4.6656641370783101</v>
      </c>
      <c r="K822">
        <v>370.62573411886598</v>
      </c>
      <c r="L822">
        <v>335.94953827994902</v>
      </c>
      <c r="M822">
        <v>70.151296195305903</v>
      </c>
      <c r="N822">
        <v>1.87411447736609</v>
      </c>
      <c r="O822">
        <v>12.712852810823399</v>
      </c>
      <c r="P822">
        <v>265.161839863713</v>
      </c>
      <c r="Q822">
        <v>9.2057157449204993E-2</v>
      </c>
    </row>
    <row r="823" spans="1:17" x14ac:dyDescent="0.3">
      <c r="A823" t="s">
        <v>1788</v>
      </c>
      <c r="B823" t="s">
        <v>1789</v>
      </c>
      <c r="C823" t="str">
        <f>IFERROR(VLOOKUP(Table1[[#This Row],[Ticker]],[1]!Table1[[Symbol]:[Industry]],2,FALSE),"-")</f>
        <v>-</v>
      </c>
      <c r="D823" t="s">
        <v>149</v>
      </c>
      <c r="E823">
        <v>3889.5565131499998</v>
      </c>
      <c r="F823">
        <v>786.15</v>
      </c>
      <c r="G823">
        <v>36.679817928189898</v>
      </c>
      <c r="H823">
        <v>-11.268085538940801</v>
      </c>
      <c r="I823">
        <v>-3.4818425295509701</v>
      </c>
      <c r="J823">
        <v>-1.9052113255477301</v>
      </c>
      <c r="K823">
        <v>813.20804764933405</v>
      </c>
      <c r="L823">
        <v>726.12558824202995</v>
      </c>
      <c r="M823">
        <v>47.536136271063</v>
      </c>
      <c r="N823">
        <v>1.4734095537674301</v>
      </c>
      <c r="O823">
        <v>23.844050117662</v>
      </c>
      <c r="P823">
        <v>66.504288891242197</v>
      </c>
      <c r="Q823">
        <v>-6.4372167107259001E-2</v>
      </c>
    </row>
    <row r="824" spans="1:17" x14ac:dyDescent="0.3">
      <c r="A824" t="s">
        <v>1790</v>
      </c>
      <c r="B824" t="s">
        <v>1791</v>
      </c>
      <c r="C824" t="str">
        <f>IFERROR(VLOOKUP(Table1[[#This Row],[Ticker]],[1]!Table1[[Symbol]:[Industry]],2,FALSE),"-")</f>
        <v>-</v>
      </c>
      <c r="D824" t="s">
        <v>129</v>
      </c>
      <c r="E824">
        <v>3881.09438783</v>
      </c>
      <c r="F824">
        <v>224.93</v>
      </c>
      <c r="G824">
        <v>4.1263700517937902</v>
      </c>
      <c r="H824">
        <v>-2.9752401795938601</v>
      </c>
      <c r="I824">
        <v>-17.7369925551052</v>
      </c>
      <c r="J824">
        <v>-0.97700733710683296</v>
      </c>
      <c r="K824">
        <v>219.17572368930101</v>
      </c>
      <c r="L824">
        <v>216.805704756474</v>
      </c>
      <c r="M824">
        <v>51.465990479903702</v>
      </c>
      <c r="N824">
        <v>0.77570636503078405</v>
      </c>
      <c r="O824">
        <v>23.5940070244075</v>
      </c>
      <c r="P824">
        <v>35.622550497437402</v>
      </c>
      <c r="Q824">
        <v>7.4573734339715994E-2</v>
      </c>
    </row>
    <row r="825" spans="1:17" x14ac:dyDescent="0.3">
      <c r="A825" t="s">
        <v>1792</v>
      </c>
      <c r="B825" t="s">
        <v>1793</v>
      </c>
      <c r="C825" t="str">
        <f>IFERROR(VLOOKUP(Table1[[#This Row],[Ticker]],[1]!Table1[[Symbol]:[Industry]],2,FALSE),"-")</f>
        <v>-</v>
      </c>
      <c r="D825" t="s">
        <v>129</v>
      </c>
      <c r="E825">
        <v>3876.3401070320001</v>
      </c>
      <c r="F825">
        <v>214.57</v>
      </c>
      <c r="G825">
        <v>4.5865634547738701</v>
      </c>
      <c r="H825">
        <v>-7.5184056211846704</v>
      </c>
      <c r="I825">
        <v>-10.9611990297992</v>
      </c>
      <c r="J825">
        <v>-3.2317975430937</v>
      </c>
      <c r="K825">
        <v>210.37987125120199</v>
      </c>
      <c r="L825">
        <v>201.07390852016101</v>
      </c>
      <c r="M825">
        <v>57.2134611760832</v>
      </c>
      <c r="N825">
        <v>0.74399264230818896</v>
      </c>
      <c r="O825">
        <v>15.9528359043668</v>
      </c>
      <c r="P825">
        <v>38.075933075933001</v>
      </c>
      <c r="Q825">
        <v>8.3348801936862005E-2</v>
      </c>
    </row>
    <row r="826" spans="1:17" x14ac:dyDescent="0.3">
      <c r="A826" t="s">
        <v>1794</v>
      </c>
      <c r="B826" t="s">
        <v>1795</v>
      </c>
      <c r="C826" t="str">
        <f>IFERROR(VLOOKUP(Table1[[#This Row],[Ticker]],[1]!Table1[[Symbol]:[Industry]],2,FALSE),"-")</f>
        <v>-</v>
      </c>
      <c r="D826" t="s">
        <v>303</v>
      </c>
      <c r="E826">
        <v>3865.8002523599998</v>
      </c>
      <c r="F826">
        <v>1401.65</v>
      </c>
      <c r="G826">
        <v>10.399662859122699</v>
      </c>
      <c r="H826">
        <v>2.5895651894651399</v>
      </c>
      <c r="I826">
        <v>-14.6624975886741</v>
      </c>
      <c r="J826">
        <v>7.3583093901521401</v>
      </c>
      <c r="K826">
        <v>1311.33232428051</v>
      </c>
      <c r="L826">
        <v>1275.54079796373</v>
      </c>
      <c r="M826">
        <v>78.534615304709106</v>
      </c>
      <c r="N826">
        <v>1.13117334438562</v>
      </c>
      <c r="O826">
        <v>30.057432311917999</v>
      </c>
      <c r="P826">
        <v>48.322751322751301</v>
      </c>
      <c r="Q826">
        <v>5.9933539012674002E-2</v>
      </c>
    </row>
    <row r="827" spans="1:17" x14ac:dyDescent="0.3">
      <c r="A827" t="s">
        <v>1796</v>
      </c>
      <c r="B827" t="s">
        <v>1797</v>
      </c>
      <c r="C827" t="str">
        <f>IFERROR(VLOOKUP(Table1[[#This Row],[Ticker]],[1]!Table1[[Symbol]:[Industry]],2,FALSE),"-")</f>
        <v>-</v>
      </c>
      <c r="D827" t="s">
        <v>909</v>
      </c>
      <c r="E827">
        <v>3863.3760794750001</v>
      </c>
      <c r="F827">
        <v>316.5</v>
      </c>
      <c r="G827">
        <v>-26.4693272515958</v>
      </c>
      <c r="H827">
        <v>-1.08105262056664</v>
      </c>
      <c r="I827">
        <v>-29.145573030574202</v>
      </c>
      <c r="J827">
        <v>-3.0317444406352601</v>
      </c>
      <c r="K827">
        <v>312.32823978690499</v>
      </c>
      <c r="L827">
        <v>337.24918732665702</v>
      </c>
      <c r="M827">
        <v>55.994871036361701</v>
      </c>
      <c r="N827">
        <v>1.0352028958516699</v>
      </c>
      <c r="O827">
        <v>42.148499210110501</v>
      </c>
      <c r="P827">
        <v>18.119052061951798</v>
      </c>
      <c r="Q827">
        <v>2.8916440344309998E-3</v>
      </c>
    </row>
    <row r="828" spans="1:17" hidden="1" x14ac:dyDescent="0.3">
      <c r="A828" t="s">
        <v>1798</v>
      </c>
      <c r="B828" t="s">
        <v>1799</v>
      </c>
      <c r="C828" t="str">
        <f>IFERROR(VLOOKUP(Table1[[#This Row],[Ticker]],[1]!Table1[[Symbol]:[Industry]],2,FALSE),"-")</f>
        <v>-</v>
      </c>
      <c r="D828" t="s">
        <v>230</v>
      </c>
      <c r="E828">
        <v>3854.6205567749998</v>
      </c>
      <c r="F828">
        <v>3763.45</v>
      </c>
      <c r="G828">
        <v>43.758750373356001</v>
      </c>
      <c r="H828">
        <v>44.250139075909097</v>
      </c>
      <c r="I828">
        <v>47.146376254449699</v>
      </c>
      <c r="J828">
        <v>5.1839103164370401</v>
      </c>
      <c r="K828">
        <v>2866.0536940460202</v>
      </c>
      <c r="L828">
        <v>2541.7972714626599</v>
      </c>
      <c r="M828">
        <v>82.713878542012395</v>
      </c>
      <c r="N828">
        <v>2.8209021994692098</v>
      </c>
      <c r="O828">
        <v>6.44488434813801</v>
      </c>
      <c r="P828">
        <v>78.7777302740962</v>
      </c>
      <c r="Q828">
        <v>0.108134170874781</v>
      </c>
    </row>
    <row r="829" spans="1:17" hidden="1" x14ac:dyDescent="0.3">
      <c r="A829" t="s">
        <v>1800</v>
      </c>
      <c r="B829" t="s">
        <v>1801</v>
      </c>
      <c r="C829" t="str">
        <f>IFERROR(VLOOKUP(Table1[[#This Row],[Ticker]],[1]!Table1[[Symbol]:[Industry]],2,FALSE),"-")</f>
        <v>-</v>
      </c>
      <c r="D829" t="s">
        <v>140</v>
      </c>
      <c r="E829">
        <v>3816.2912889300001</v>
      </c>
      <c r="F829">
        <v>82.28</v>
      </c>
      <c r="G829">
        <v>57.614579140002803</v>
      </c>
      <c r="H829">
        <v>12.489233951611199</v>
      </c>
      <c r="I829">
        <v>73.993966612924794</v>
      </c>
      <c r="J829">
        <v>3.0956851073438298</v>
      </c>
      <c r="K829">
        <v>67.081953445766601</v>
      </c>
      <c r="M829">
        <v>75.486062093684794</v>
      </c>
      <c r="N829">
        <v>1.86299724803463</v>
      </c>
      <c r="O829">
        <v>8.0456976178901307</v>
      </c>
      <c r="P829">
        <v>128.555555555555</v>
      </c>
    </row>
    <row r="830" spans="1:17" hidden="1" x14ac:dyDescent="0.3">
      <c r="A830" t="s">
        <v>1802</v>
      </c>
      <c r="B830" t="s">
        <v>1803</v>
      </c>
      <c r="C830" t="str">
        <f>IFERROR(VLOOKUP(Table1[[#This Row],[Ticker]],[1]!Table1[[Symbol]:[Industry]],2,FALSE),"-")</f>
        <v>-</v>
      </c>
      <c r="D830" t="s">
        <v>216</v>
      </c>
      <c r="E830">
        <v>3815.9673208999998</v>
      </c>
      <c r="F830">
        <v>2322.85</v>
      </c>
      <c r="G830">
        <v>243.36156414417599</v>
      </c>
      <c r="H830">
        <v>39.858091345314897</v>
      </c>
      <c r="I830">
        <v>64.060885432533397</v>
      </c>
      <c r="J830">
        <v>21.989643844465999</v>
      </c>
      <c r="K830">
        <v>1727.63423969168</v>
      </c>
      <c r="L830">
        <v>1325.9232858462999</v>
      </c>
      <c r="M830">
        <v>93.547374953229706</v>
      </c>
      <c r="N830">
        <v>1.8306451612903201</v>
      </c>
      <c r="O830">
        <v>8.4874184729965396</v>
      </c>
      <c r="P830">
        <v>287.14166666666603</v>
      </c>
    </row>
    <row r="831" spans="1:17" hidden="1" x14ac:dyDescent="0.3">
      <c r="A831" t="s">
        <v>1804</v>
      </c>
      <c r="B831" t="s">
        <v>1805</v>
      </c>
      <c r="C831" t="str">
        <f>IFERROR(VLOOKUP(Table1[[#This Row],[Ticker]],[1]!Table1[[Symbol]:[Industry]],2,FALSE),"-")</f>
        <v>-</v>
      </c>
      <c r="D831" t="s">
        <v>284</v>
      </c>
      <c r="E831">
        <v>3800.522825</v>
      </c>
      <c r="F831">
        <v>571.6</v>
      </c>
      <c r="G831">
        <v>70.633753762230896</v>
      </c>
      <c r="H831">
        <v>3.5135339874880702</v>
      </c>
      <c r="I831">
        <v>45.733191756463697</v>
      </c>
      <c r="J831">
        <v>2.7552656582824002</v>
      </c>
      <c r="K831">
        <v>513.21315644689798</v>
      </c>
      <c r="L831">
        <v>431.65306403316299</v>
      </c>
      <c r="M831">
        <v>72.611389579555606</v>
      </c>
      <c r="N831">
        <v>0.46314135639083098</v>
      </c>
      <c r="O831">
        <v>7.5752274317704504</v>
      </c>
      <c r="P831">
        <v>102.910898118565</v>
      </c>
      <c r="Q831">
        <v>6.0086602378193001E-2</v>
      </c>
    </row>
    <row r="832" spans="1:17" hidden="1" x14ac:dyDescent="0.3">
      <c r="A832" t="s">
        <v>1806</v>
      </c>
      <c r="B832" t="s">
        <v>1807</v>
      </c>
      <c r="C832" t="str">
        <f>IFERROR(VLOOKUP(Table1[[#This Row],[Ticker]],[1]!Table1[[Symbol]:[Industry]],2,FALSE),"-")</f>
        <v>-</v>
      </c>
      <c r="D832" t="s">
        <v>140</v>
      </c>
      <c r="E832">
        <v>3800.2777467999999</v>
      </c>
      <c r="F832">
        <v>423.95</v>
      </c>
      <c r="G832">
        <v>-23.29496053666</v>
      </c>
      <c r="H832">
        <v>-3.9950536577913298</v>
      </c>
      <c r="I832">
        <v>-6.3312545963974101</v>
      </c>
      <c r="J832">
        <v>-2.7890659245775899</v>
      </c>
      <c r="K832">
        <v>427.33023896749802</v>
      </c>
      <c r="L832">
        <v>421.02814297779202</v>
      </c>
      <c r="M832">
        <v>43.031562784261702</v>
      </c>
      <c r="N832">
        <v>0.10472958140696299</v>
      </c>
      <c r="O832">
        <v>12.053308173133599</v>
      </c>
      <c r="P832">
        <v>14.5346481156288</v>
      </c>
      <c r="Q832">
        <v>7.208691289168E-3</v>
      </c>
    </row>
    <row r="833" spans="1:17" hidden="1" x14ac:dyDescent="0.3">
      <c r="A833" t="s">
        <v>1808</v>
      </c>
      <c r="B833" t="s">
        <v>1809</v>
      </c>
      <c r="C833" t="str">
        <f>IFERROR(VLOOKUP(Table1[[#This Row],[Ticker]],[1]!Table1[[Symbol]:[Industry]],2,FALSE),"-")</f>
        <v>-</v>
      </c>
      <c r="D833" t="s">
        <v>602</v>
      </c>
      <c r="E833">
        <v>3794.1191678999999</v>
      </c>
      <c r="F833">
        <v>1803</v>
      </c>
      <c r="G833">
        <v>94.9812041093696</v>
      </c>
      <c r="H833">
        <v>4.0395571512849298</v>
      </c>
      <c r="I833">
        <v>20.669866524549398</v>
      </c>
      <c r="J833">
        <v>-7.4450010753786202</v>
      </c>
      <c r="K833">
        <v>1776.5187491038701</v>
      </c>
      <c r="L833">
        <v>1467.11527943243</v>
      </c>
      <c r="M833">
        <v>59.274654443324202</v>
      </c>
      <c r="N833">
        <v>1.7339560383525301</v>
      </c>
      <c r="O833">
        <v>21.1869107043815</v>
      </c>
      <c r="P833">
        <v>126.493310721688</v>
      </c>
      <c r="Q833">
        <v>0.171080982523902</v>
      </c>
    </row>
    <row r="834" spans="1:17" x14ac:dyDescent="0.3">
      <c r="A834" t="s">
        <v>1810</v>
      </c>
      <c r="B834" t="s">
        <v>1811</v>
      </c>
      <c r="C834" t="str">
        <f>IFERROR(VLOOKUP(Table1[[#This Row],[Ticker]],[1]!Table1[[Symbol]:[Industry]],2,FALSE),"-")</f>
        <v>-</v>
      </c>
      <c r="D834" t="s">
        <v>179</v>
      </c>
      <c r="E834">
        <v>3779.1807901980001</v>
      </c>
      <c r="F834">
        <v>265.24</v>
      </c>
      <c r="G834">
        <v>11.7524709750556</v>
      </c>
      <c r="H834">
        <v>6.4416958509469797</v>
      </c>
      <c r="I834">
        <v>14.2657725097307</v>
      </c>
      <c r="J834">
        <v>-3.09168817882323</v>
      </c>
      <c r="K834">
        <v>246.139933308216</v>
      </c>
      <c r="L834">
        <v>228.24396473269499</v>
      </c>
      <c r="M834">
        <v>61.914476243434997</v>
      </c>
      <c r="N834">
        <v>1.2397200232438399</v>
      </c>
      <c r="O834">
        <v>3.4723269491780901</v>
      </c>
      <c r="P834">
        <v>41.235356762513298</v>
      </c>
      <c r="Q834">
        <v>-6.0478234910884998E-2</v>
      </c>
    </row>
    <row r="835" spans="1:17" hidden="1" x14ac:dyDescent="0.3">
      <c r="A835" t="s">
        <v>1812</v>
      </c>
      <c r="B835" t="s">
        <v>1813</v>
      </c>
      <c r="C835" t="str">
        <f>IFERROR(VLOOKUP(Table1[[#This Row],[Ticker]],[1]!Table1[[Symbol]:[Industry]],2,FALSE),"-")</f>
        <v>-</v>
      </c>
      <c r="D835" t="s">
        <v>196</v>
      </c>
      <c r="E835">
        <v>3776.9592225749998</v>
      </c>
      <c r="F835">
        <v>589.4</v>
      </c>
      <c r="G835">
        <v>45.856389855311797</v>
      </c>
      <c r="H835">
        <v>8.9016809045727801</v>
      </c>
      <c r="I835">
        <v>40.136957863201197</v>
      </c>
      <c r="J835">
        <v>4.4456391285370902</v>
      </c>
      <c r="K835">
        <v>494.91452951714399</v>
      </c>
      <c r="L835">
        <v>432.26756584148399</v>
      </c>
      <c r="M835">
        <v>71.499190870738204</v>
      </c>
      <c r="N835">
        <v>2.1689995583102899</v>
      </c>
      <c r="O835">
        <v>1.0519172039361999</v>
      </c>
      <c r="P835">
        <v>77.343162328870093</v>
      </c>
      <c r="Q835">
        <v>0.13162955467999701</v>
      </c>
    </row>
    <row r="836" spans="1:17" x14ac:dyDescent="0.3">
      <c r="A836" t="s">
        <v>1814</v>
      </c>
      <c r="B836" t="s">
        <v>1815</v>
      </c>
      <c r="C836" t="str">
        <f>IFERROR(VLOOKUP(Table1[[#This Row],[Ticker]],[1]!Table1[[Symbol]:[Industry]],2,FALSE),"-")</f>
        <v>-</v>
      </c>
      <c r="D836" t="s">
        <v>1498</v>
      </c>
      <c r="E836">
        <v>3742.3602619500002</v>
      </c>
      <c r="F836">
        <v>515.79999999999995</v>
      </c>
      <c r="G836">
        <v>-1.6499052857718699</v>
      </c>
      <c r="H836">
        <v>13.0415493028939</v>
      </c>
      <c r="I836">
        <v>-0.63465342342052999</v>
      </c>
      <c r="J836">
        <v>6.3561444383340104</v>
      </c>
      <c r="K836">
        <v>453.237460414682</v>
      </c>
      <c r="L836">
        <v>449.087769143564</v>
      </c>
      <c r="M836">
        <v>76.155634021235301</v>
      </c>
      <c r="N836">
        <v>3.1338406821757498</v>
      </c>
      <c r="O836">
        <v>6.8243505234587101</v>
      </c>
      <c r="P836">
        <v>39.048389270791198</v>
      </c>
      <c r="Q836">
        <v>-3.0343770270073001E-2</v>
      </c>
    </row>
    <row r="837" spans="1:17" hidden="1" x14ac:dyDescent="0.3">
      <c r="A837" t="s">
        <v>1816</v>
      </c>
      <c r="B837" t="s">
        <v>1817</v>
      </c>
      <c r="C837" t="str">
        <f>IFERROR(VLOOKUP(Table1[[#This Row],[Ticker]],[1]!Table1[[Symbol]:[Industry]],2,FALSE),"-")</f>
        <v>-</v>
      </c>
      <c r="D837" t="s">
        <v>72</v>
      </c>
      <c r="E837">
        <v>3737.870609044</v>
      </c>
      <c r="F837">
        <v>246.74</v>
      </c>
      <c r="G837">
        <v>118.66970815818701</v>
      </c>
      <c r="H837">
        <v>27.341113161905501</v>
      </c>
      <c r="I837">
        <v>29.271243890202101</v>
      </c>
      <c r="J837">
        <v>-4.5865296552368102</v>
      </c>
      <c r="K837">
        <v>207.69936948261801</v>
      </c>
      <c r="L837">
        <v>176.15725416990901</v>
      </c>
      <c r="M837">
        <v>63.575446694240298</v>
      </c>
      <c r="N837">
        <v>2.3551055632483502</v>
      </c>
      <c r="O837">
        <v>9.3863986382426603</v>
      </c>
      <c r="P837">
        <v>148.855269793242</v>
      </c>
      <c r="Q837">
        <v>0.119271116456277</v>
      </c>
    </row>
    <row r="838" spans="1:17" hidden="1" x14ac:dyDescent="0.3">
      <c r="A838" t="s">
        <v>1818</v>
      </c>
      <c r="B838" t="s">
        <v>1819</v>
      </c>
      <c r="C838" t="str">
        <f>IFERROR(VLOOKUP(Table1[[#This Row],[Ticker]],[1]!Table1[[Symbol]:[Industry]],2,FALSE),"-")</f>
        <v>-</v>
      </c>
      <c r="D838" t="s">
        <v>1005</v>
      </c>
      <c r="E838">
        <v>3730.8735000000001</v>
      </c>
      <c r="F838">
        <v>65.22</v>
      </c>
      <c r="G838">
        <v>-35.673079903264998</v>
      </c>
      <c r="H838">
        <v>-4.3211303053225096</v>
      </c>
      <c r="I838">
        <v>-18.797586466612302</v>
      </c>
      <c r="J838">
        <v>-1.4697207942878601</v>
      </c>
      <c r="K838">
        <v>66.098557970942295</v>
      </c>
      <c r="L838">
        <v>67.696735223287305</v>
      </c>
      <c r="M838">
        <v>80.428401478298795</v>
      </c>
      <c r="N838">
        <v>0.81682339750101196</v>
      </c>
      <c r="O838">
        <v>14.520085863232101</v>
      </c>
      <c r="P838">
        <v>2.7086614173228201</v>
      </c>
      <c r="Q838">
        <v>-6.679688381315E-3</v>
      </c>
    </row>
    <row r="839" spans="1:17" hidden="1" x14ac:dyDescent="0.3">
      <c r="A839" t="s">
        <v>1820</v>
      </c>
      <c r="B839" t="s">
        <v>1821</v>
      </c>
      <c r="C839" t="str">
        <f>IFERROR(VLOOKUP(Table1[[#This Row],[Ticker]],[1]!Table1[[Symbol]:[Industry]],2,FALSE),"-")</f>
        <v>-</v>
      </c>
      <c r="D839" t="s">
        <v>659</v>
      </c>
      <c r="E839">
        <v>3725.0620678800001</v>
      </c>
      <c r="F839">
        <v>561.95000000000005</v>
      </c>
      <c r="G839">
        <v>5.5417060297853702</v>
      </c>
      <c r="H839">
        <v>71.963105810117199</v>
      </c>
      <c r="I839">
        <v>21.921093502707301</v>
      </c>
      <c r="J839">
        <v>7.8983177393785198</v>
      </c>
      <c r="M839">
        <v>81.561286451317599</v>
      </c>
      <c r="O839">
        <v>3.0251801761722499</v>
      </c>
      <c r="P839">
        <v>51.305869682283202</v>
      </c>
    </row>
    <row r="840" spans="1:17" hidden="1" x14ac:dyDescent="0.3">
      <c r="A840" t="s">
        <v>1822</v>
      </c>
      <c r="B840" t="s">
        <v>1823</v>
      </c>
      <c r="C840" t="str">
        <f>IFERROR(VLOOKUP(Table1[[#This Row],[Ticker]],[1]!Table1[[Symbol]:[Industry]],2,FALSE),"-")</f>
        <v>-</v>
      </c>
      <c r="D840" t="s">
        <v>703</v>
      </c>
      <c r="E840">
        <v>3724.7253936799998</v>
      </c>
      <c r="F840">
        <v>162.09</v>
      </c>
      <c r="G840">
        <v>9.1649228637823796</v>
      </c>
      <c r="H840">
        <v>2.0673109999511201</v>
      </c>
      <c r="I840">
        <v>7.7661540527340396</v>
      </c>
      <c r="J840">
        <v>-2.45468864296984</v>
      </c>
      <c r="K840">
        <v>152.657110293995</v>
      </c>
      <c r="L840">
        <v>139.53300533056199</v>
      </c>
      <c r="M840">
        <v>58.331342908403499</v>
      </c>
      <c r="N840">
        <v>0.80342086322940098</v>
      </c>
      <c r="O840">
        <v>2.7207107162687301</v>
      </c>
      <c r="P840">
        <v>43.633141338059303</v>
      </c>
      <c r="Q840">
        <v>8.2626113561340003E-3</v>
      </c>
    </row>
    <row r="841" spans="1:17" hidden="1" x14ac:dyDescent="0.3">
      <c r="A841" t="s">
        <v>1824</v>
      </c>
      <c r="B841" t="s">
        <v>1825</v>
      </c>
      <c r="C841" t="str">
        <f>IFERROR(VLOOKUP(Table1[[#This Row],[Ticker]],[1]!Table1[[Symbol]:[Industry]],2,FALSE),"-")</f>
        <v>-</v>
      </c>
      <c r="D841" t="s">
        <v>230</v>
      </c>
      <c r="E841">
        <v>3713.4336096000002</v>
      </c>
      <c r="F841">
        <v>806.2</v>
      </c>
      <c r="G841">
        <v>143.18159700122101</v>
      </c>
      <c r="H841">
        <v>13.5323080276337</v>
      </c>
      <c r="I841">
        <v>129.55107436304101</v>
      </c>
      <c r="J841">
        <v>13.499744854567099</v>
      </c>
      <c r="K841">
        <v>652.80713020453504</v>
      </c>
      <c r="L841">
        <v>498.55719825065501</v>
      </c>
      <c r="M841">
        <v>85.479758113082994</v>
      </c>
      <c r="N841">
        <v>1.23092645757125</v>
      </c>
      <c r="O841">
        <v>3.5723145621433701</v>
      </c>
      <c r="P841">
        <v>209.81477211590101</v>
      </c>
      <c r="Q841">
        <v>8.1662765228681003E-2</v>
      </c>
    </row>
    <row r="842" spans="1:17" x14ac:dyDescent="0.3">
      <c r="A842" t="s">
        <v>1826</v>
      </c>
      <c r="B842" t="s">
        <v>1827</v>
      </c>
      <c r="C842" t="str">
        <f>IFERROR(VLOOKUP(Table1[[#This Row],[Ticker]],[1]!Table1[[Symbol]:[Industry]],2,FALSE),"-")</f>
        <v>-</v>
      </c>
      <c r="D842" t="s">
        <v>303</v>
      </c>
      <c r="E842">
        <v>3673.08980178</v>
      </c>
      <c r="F842">
        <v>1353.7</v>
      </c>
      <c r="G842">
        <v>35.405475042230698</v>
      </c>
      <c r="H842">
        <v>-2.0664503141118402</v>
      </c>
      <c r="I842">
        <v>10.782110459653399</v>
      </c>
      <c r="J842">
        <v>-1.2730501394734199</v>
      </c>
      <c r="K842">
        <v>1306.48056276178</v>
      </c>
      <c r="L842">
        <v>1131.63194717741</v>
      </c>
      <c r="M842">
        <v>56.078562393264001</v>
      </c>
      <c r="N842">
        <v>0.71694554813954403</v>
      </c>
      <c r="O842">
        <v>2.2383098175371199</v>
      </c>
      <c r="P842">
        <v>78.576611041487993</v>
      </c>
      <c r="Q842">
        <v>6.5785491571217006E-2</v>
      </c>
    </row>
    <row r="843" spans="1:17" hidden="1" x14ac:dyDescent="0.3">
      <c r="A843" t="s">
        <v>1828</v>
      </c>
      <c r="B843" t="s">
        <v>1829</v>
      </c>
      <c r="C843" t="str">
        <f>IFERROR(VLOOKUP(Table1[[#This Row],[Ticker]],[1]!Table1[[Symbol]:[Industry]],2,FALSE),"-")</f>
        <v>-</v>
      </c>
      <c r="D843" t="s">
        <v>464</v>
      </c>
      <c r="E843">
        <v>3664.6446246750002</v>
      </c>
      <c r="F843">
        <v>3005.9</v>
      </c>
      <c r="G843">
        <v>16.557074450017499</v>
      </c>
      <c r="H843">
        <v>16.883962504995601</v>
      </c>
      <c r="I843">
        <v>9.1387070012182399</v>
      </c>
      <c r="J843">
        <v>2.5290551993946799</v>
      </c>
      <c r="K843">
        <v>2603.6380442220502</v>
      </c>
      <c r="L843">
        <v>2335.2620002703702</v>
      </c>
      <c r="M843">
        <v>73.642592762718394</v>
      </c>
      <c r="N843">
        <v>2.0468721575562698</v>
      </c>
      <c r="O843">
        <v>5.0400878272730303</v>
      </c>
      <c r="P843">
        <v>56.696032945837402</v>
      </c>
      <c r="Q843">
        <v>4.0871613657254002E-2</v>
      </c>
    </row>
    <row r="844" spans="1:17" x14ac:dyDescent="0.3">
      <c r="A844" t="s">
        <v>1830</v>
      </c>
      <c r="B844" t="s">
        <v>1831</v>
      </c>
      <c r="C844" t="str">
        <f>IFERROR(VLOOKUP(Table1[[#This Row],[Ticker]],[1]!Table1[[Symbol]:[Industry]],2,FALSE),"-")</f>
        <v>-</v>
      </c>
      <c r="D844" t="s">
        <v>132</v>
      </c>
      <c r="E844">
        <v>3653.5011868449901</v>
      </c>
      <c r="F844">
        <v>560.15</v>
      </c>
      <c r="G844">
        <v>-19.3649852808148</v>
      </c>
      <c r="H844">
        <v>10.7524792708516</v>
      </c>
      <c r="I844">
        <v>-10.7558190794102</v>
      </c>
      <c r="J844">
        <v>3.02467429953417</v>
      </c>
      <c r="K844">
        <v>509.619689542647</v>
      </c>
      <c r="L844">
        <v>509.626361256515</v>
      </c>
      <c r="M844">
        <v>85.083209679774797</v>
      </c>
      <c r="N844">
        <v>1.5318594803291099</v>
      </c>
      <c r="O844">
        <v>30.6971346960635</v>
      </c>
      <c r="P844">
        <v>24.6855870895937</v>
      </c>
    </row>
    <row r="845" spans="1:17" x14ac:dyDescent="0.3">
      <c r="A845" t="s">
        <v>1832</v>
      </c>
      <c r="B845" t="s">
        <v>1833</v>
      </c>
      <c r="C845" t="str">
        <f>IFERROR(VLOOKUP(Table1[[#This Row],[Ticker]],[1]!Table1[[Symbol]:[Industry]],2,FALSE),"-")</f>
        <v>-</v>
      </c>
      <c r="D845" t="s">
        <v>1434</v>
      </c>
      <c r="E845">
        <v>3644.6849999999999</v>
      </c>
      <c r="F845">
        <v>331.2</v>
      </c>
      <c r="G845">
        <v>-49.954257302073003</v>
      </c>
      <c r="H845">
        <v>-1.9992707299499499</v>
      </c>
      <c r="I845">
        <v>-25.795202801809399</v>
      </c>
      <c r="J845">
        <v>-0.841150301778683</v>
      </c>
      <c r="K845">
        <v>324.42956259059798</v>
      </c>
      <c r="L845">
        <v>351.86193025534197</v>
      </c>
      <c r="M845">
        <v>54.248408617262598</v>
      </c>
      <c r="N845">
        <v>1.6783675516549399</v>
      </c>
      <c r="O845">
        <v>44.852053140096601</v>
      </c>
      <c r="P845">
        <v>14.049586776859501</v>
      </c>
      <c r="Q845">
        <v>-7.2285891298049998E-3</v>
      </c>
    </row>
    <row r="846" spans="1:17" x14ac:dyDescent="0.3">
      <c r="A846" t="s">
        <v>1834</v>
      </c>
      <c r="B846" t="s">
        <v>1835</v>
      </c>
      <c r="C846" t="str">
        <f>IFERROR(VLOOKUP(Table1[[#This Row],[Ticker]],[1]!Table1[[Symbol]:[Industry]],2,FALSE),"-")</f>
        <v>-</v>
      </c>
      <c r="D846" t="s">
        <v>284</v>
      </c>
      <c r="E846">
        <v>3644.2078298000001</v>
      </c>
      <c r="F846">
        <v>2164.5</v>
      </c>
      <c r="G846">
        <v>94.435963332076696</v>
      </c>
      <c r="H846">
        <v>10.571560379733</v>
      </c>
      <c r="I846">
        <v>42.336408724933499</v>
      </c>
      <c r="J846">
        <v>9.9527451924137296</v>
      </c>
      <c r="K846">
        <v>1830.8514686040101</v>
      </c>
      <c r="L846">
        <v>1543.55600184847</v>
      </c>
      <c r="M846">
        <v>86.890286599740904</v>
      </c>
      <c r="N846">
        <v>1.77834484047887</v>
      </c>
      <c r="O846">
        <v>2.9337029337029401</v>
      </c>
      <c r="P846">
        <v>125</v>
      </c>
      <c r="Q846">
        <v>-4.3840227300460999E-2</v>
      </c>
    </row>
    <row r="847" spans="1:17" x14ac:dyDescent="0.3">
      <c r="A847" t="s">
        <v>1836</v>
      </c>
      <c r="B847" t="s">
        <v>1837</v>
      </c>
      <c r="C847" t="str">
        <f>IFERROR(VLOOKUP(Table1[[#This Row],[Ticker]],[1]!Table1[[Symbol]:[Industry]],2,FALSE),"-")</f>
        <v>-</v>
      </c>
      <c r="D847" t="s">
        <v>281</v>
      </c>
      <c r="E847">
        <v>3638.762125705</v>
      </c>
      <c r="F847">
        <v>411.05</v>
      </c>
      <c r="G847">
        <v>-0.74252140820146195</v>
      </c>
      <c r="H847">
        <v>-4.7438827511245201</v>
      </c>
      <c r="I847">
        <v>-3.0648303984663201</v>
      </c>
      <c r="J847">
        <v>-2.0982851641945999</v>
      </c>
      <c r="K847">
        <v>426.65786985332801</v>
      </c>
      <c r="L847">
        <v>403.74689320079102</v>
      </c>
      <c r="M847">
        <v>53.9592728021182</v>
      </c>
      <c r="N847">
        <v>0.95595668319566496</v>
      </c>
      <c r="O847">
        <v>22.831772290475499</v>
      </c>
      <c r="P847">
        <v>34.286180986605601</v>
      </c>
    </row>
    <row r="848" spans="1:17" hidden="1" x14ac:dyDescent="0.3">
      <c r="A848" t="s">
        <v>1838</v>
      </c>
      <c r="B848" t="s">
        <v>1839</v>
      </c>
      <c r="C848" t="str">
        <f>IFERROR(VLOOKUP(Table1[[#This Row],[Ticker]],[1]!Table1[[Symbol]:[Industry]],2,FALSE),"-")</f>
        <v>-</v>
      </c>
      <c r="D848" t="s">
        <v>62</v>
      </c>
      <c r="E848">
        <v>3633.2887287499998</v>
      </c>
      <c r="F848">
        <v>545</v>
      </c>
      <c r="G848">
        <v>19.497103122459301</v>
      </c>
      <c r="H848">
        <v>-11.677543284803299</v>
      </c>
      <c r="I848">
        <v>20.194095313053499</v>
      </c>
      <c r="J848">
        <v>-6.9662547748566501</v>
      </c>
      <c r="K848">
        <v>541.95693835207305</v>
      </c>
      <c r="L848">
        <v>488.70711311362197</v>
      </c>
      <c r="M848">
        <v>24.066376208038001</v>
      </c>
      <c r="N848">
        <v>0.50528115746504398</v>
      </c>
      <c r="O848">
        <v>12.963302752293499</v>
      </c>
      <c r="P848">
        <v>48.158216664401202</v>
      </c>
      <c r="Q848">
        <v>3.2229005476252001E-2</v>
      </c>
    </row>
    <row r="849" spans="1:17" hidden="1" x14ac:dyDescent="0.3">
      <c r="A849" t="s">
        <v>1840</v>
      </c>
      <c r="B849" t="s">
        <v>1841</v>
      </c>
      <c r="C849" t="str">
        <f>IFERROR(VLOOKUP(Table1[[#This Row],[Ticker]],[1]!Table1[[Symbol]:[Industry]],2,FALSE),"-")</f>
        <v>-</v>
      </c>
      <c r="D849" t="s">
        <v>275</v>
      </c>
      <c r="E849">
        <v>3624.3869280009999</v>
      </c>
      <c r="F849">
        <v>2.97</v>
      </c>
      <c r="G849">
        <v>243.54926382468699</v>
      </c>
      <c r="H849">
        <v>72.903679580608994</v>
      </c>
      <c r="I849">
        <v>93.506237504506004</v>
      </c>
      <c r="J849">
        <v>18.925276769460702</v>
      </c>
      <c r="K849">
        <v>1.9298252990582601</v>
      </c>
      <c r="L849">
        <v>1.60529403787174</v>
      </c>
      <c r="M849">
        <v>92.802910874929097</v>
      </c>
      <c r="N849">
        <v>2.7071512313908599</v>
      </c>
      <c r="O849">
        <v>0</v>
      </c>
      <c r="P849">
        <v>324.28571428571399</v>
      </c>
      <c r="Q849">
        <v>4.4968808379812E-2</v>
      </c>
    </row>
    <row r="850" spans="1:17" x14ac:dyDescent="0.3">
      <c r="A850" t="s">
        <v>1842</v>
      </c>
      <c r="B850" t="s">
        <v>1843</v>
      </c>
      <c r="C850" t="str">
        <f>IFERROR(VLOOKUP(Table1[[#This Row],[Ticker]],[1]!Table1[[Symbol]:[Industry]],2,FALSE),"-")</f>
        <v>-</v>
      </c>
      <c r="D850" t="s">
        <v>21</v>
      </c>
      <c r="E850">
        <v>3608.0080303999998</v>
      </c>
      <c r="F850">
        <v>603.85</v>
      </c>
      <c r="G850">
        <v>-17.378273400122801</v>
      </c>
      <c r="H850">
        <v>2.8071561704064001</v>
      </c>
      <c r="I850">
        <v>-29.9728373188528</v>
      </c>
      <c r="J850">
        <v>3.6795762088950998</v>
      </c>
      <c r="K850">
        <v>583.833733100725</v>
      </c>
      <c r="L850">
        <v>584.70945684758999</v>
      </c>
      <c r="M850">
        <v>60.457285364992899</v>
      </c>
      <c r="N850">
        <v>1.5885853314155201</v>
      </c>
      <c r="O850">
        <v>31.075598244597099</v>
      </c>
      <c r="P850">
        <v>34.188888888888798</v>
      </c>
      <c r="Q850">
        <v>0.10502785617091601</v>
      </c>
    </row>
    <row r="851" spans="1:17" hidden="1" x14ac:dyDescent="0.3">
      <c r="A851" t="s">
        <v>1844</v>
      </c>
      <c r="B851" t="s">
        <v>1845</v>
      </c>
      <c r="C851" t="str">
        <f>IFERROR(VLOOKUP(Table1[[#This Row],[Ticker]],[1]!Table1[[Symbol]:[Industry]],2,FALSE),"-")</f>
        <v>-</v>
      </c>
      <c r="D851" t="s">
        <v>602</v>
      </c>
      <c r="E851">
        <v>3601.1719780499998</v>
      </c>
      <c r="F851">
        <v>1410.85</v>
      </c>
      <c r="G851">
        <v>-1.3880095537089701</v>
      </c>
      <c r="H851">
        <v>18.982969738735701</v>
      </c>
      <c r="I851">
        <v>31.4916890544674</v>
      </c>
      <c r="J851">
        <v>11.4188417874719</v>
      </c>
      <c r="K851">
        <v>1171.1385870594299</v>
      </c>
      <c r="L851">
        <v>1051.45357273437</v>
      </c>
      <c r="M851">
        <v>88.749861374142895</v>
      </c>
      <c r="N851">
        <v>0.847014206145566</v>
      </c>
      <c r="O851">
        <v>1.6408548038416599</v>
      </c>
      <c r="P851">
        <v>73.932071749984502</v>
      </c>
      <c r="Q851">
        <v>0.102132610719789</v>
      </c>
    </row>
    <row r="852" spans="1:17" hidden="1" x14ac:dyDescent="0.3">
      <c r="A852" t="s">
        <v>1846</v>
      </c>
      <c r="B852" t="s">
        <v>1847</v>
      </c>
      <c r="C852" t="str">
        <f>IFERROR(VLOOKUP(Table1[[#This Row],[Ticker]],[1]!Table1[[Symbol]:[Industry]],2,FALSE),"-")</f>
        <v>-</v>
      </c>
      <c r="D852" t="s">
        <v>284</v>
      </c>
      <c r="E852">
        <v>3583.2469500000002</v>
      </c>
      <c r="F852">
        <v>2028.6</v>
      </c>
      <c r="G852">
        <v>57.771263824687502</v>
      </c>
      <c r="H852">
        <v>5.1049891012321504</v>
      </c>
      <c r="I852">
        <v>28.269224151557498</v>
      </c>
      <c r="J852">
        <v>-7.5908185743993597</v>
      </c>
      <c r="K852">
        <v>1829.66603814172</v>
      </c>
      <c r="L852">
        <v>1518.8581678386799</v>
      </c>
      <c r="M852">
        <v>51.459452514701603</v>
      </c>
      <c r="N852">
        <v>1.1352221895427199</v>
      </c>
      <c r="O852">
        <v>11.850537316375799</v>
      </c>
      <c r="P852">
        <v>104.650693568726</v>
      </c>
      <c r="Q852">
        <v>3.4598181759227999E-2</v>
      </c>
    </row>
    <row r="853" spans="1:17" hidden="1" x14ac:dyDescent="0.3">
      <c r="A853" t="s">
        <v>1848</v>
      </c>
      <c r="B853" t="s">
        <v>1849</v>
      </c>
      <c r="C853" t="str">
        <f>IFERROR(VLOOKUP(Table1[[#This Row],[Ticker]],[1]!Table1[[Symbol]:[Industry]],2,FALSE),"-")</f>
        <v>-</v>
      </c>
      <c r="D853" t="s">
        <v>62</v>
      </c>
      <c r="E853">
        <v>3580.5986078999999</v>
      </c>
      <c r="F853">
        <v>496.9</v>
      </c>
      <c r="G853">
        <v>186.653512025672</v>
      </c>
      <c r="H853">
        <v>20.845088798132402</v>
      </c>
      <c r="I853">
        <v>141.168488695983</v>
      </c>
      <c r="J853">
        <v>-0.68209192186979195</v>
      </c>
      <c r="K853">
        <v>421.37768940821798</v>
      </c>
      <c r="L853">
        <v>325.49659075207899</v>
      </c>
      <c r="M853">
        <v>70.374617740043504</v>
      </c>
      <c r="N853">
        <v>1.6325446504341901</v>
      </c>
      <c r="O853">
        <v>4.6488227007446197</v>
      </c>
      <c r="P853">
        <v>232.15240641711199</v>
      </c>
      <c r="Q853">
        <v>0.181714805785368</v>
      </c>
    </row>
    <row r="854" spans="1:17" x14ac:dyDescent="0.3">
      <c r="A854" t="s">
        <v>1850</v>
      </c>
      <c r="B854" t="s">
        <v>1851</v>
      </c>
      <c r="C854" t="str">
        <f>IFERROR(VLOOKUP(Table1[[#This Row],[Ticker]],[1]!Table1[[Symbol]:[Industry]],2,FALSE),"-")</f>
        <v>-</v>
      </c>
      <c r="D854" t="s">
        <v>1465</v>
      </c>
      <c r="E854">
        <v>3573.4052894649999</v>
      </c>
      <c r="F854">
        <v>131.81</v>
      </c>
      <c r="G854">
        <v>-72.882686684773802</v>
      </c>
      <c r="H854">
        <v>9.31390878264639</v>
      </c>
      <c r="I854">
        <v>-20.5743607505832</v>
      </c>
      <c r="J854">
        <v>-4.0132217609636101</v>
      </c>
      <c r="K854">
        <v>125.825812215692</v>
      </c>
      <c r="L854">
        <v>141.29289818228401</v>
      </c>
      <c r="M854">
        <v>52.6074246513381</v>
      </c>
      <c r="N854">
        <v>3.4629839518182899</v>
      </c>
      <c r="O854">
        <v>97.215689249677496</v>
      </c>
      <c r="P854">
        <v>26.194351364289101</v>
      </c>
      <c r="Q854">
        <v>-5.1825601955809E-2</v>
      </c>
    </row>
    <row r="855" spans="1:17" x14ac:dyDescent="0.3">
      <c r="A855" t="s">
        <v>1852</v>
      </c>
      <c r="B855" t="s">
        <v>1853</v>
      </c>
      <c r="C855" t="str">
        <f>IFERROR(VLOOKUP(Table1[[#This Row],[Ticker]],[1]!Table1[[Symbol]:[Industry]],2,FALSE),"-")</f>
        <v>-</v>
      </c>
      <c r="D855" t="s">
        <v>464</v>
      </c>
      <c r="E855">
        <v>3566.7427395199902</v>
      </c>
      <c r="F855">
        <v>4258.25</v>
      </c>
      <c r="G855">
        <v>19.997956202556299</v>
      </c>
      <c r="H855">
        <v>18.082220652908699</v>
      </c>
      <c r="I855">
        <v>0.67596856964340002</v>
      </c>
      <c r="J855">
        <v>-2.4027995525380299</v>
      </c>
      <c r="K855">
        <v>3607.57732638588</v>
      </c>
      <c r="L855">
        <v>3388.0877299220601</v>
      </c>
      <c r="M855">
        <v>68.888384118022998</v>
      </c>
      <c r="N855">
        <v>1.37553995046954</v>
      </c>
      <c r="O855">
        <v>0.40744437268831402</v>
      </c>
      <c r="P855">
        <v>55.968427221448898</v>
      </c>
      <c r="Q855">
        <v>5.8102917239776002E-2</v>
      </c>
    </row>
    <row r="856" spans="1:17" x14ac:dyDescent="0.3">
      <c r="A856" t="s">
        <v>1854</v>
      </c>
      <c r="B856" t="s">
        <v>1855</v>
      </c>
      <c r="C856" t="str">
        <f>IFERROR(VLOOKUP(Table1[[#This Row],[Ticker]],[1]!Table1[[Symbol]:[Industry]],2,FALSE),"-")</f>
        <v>-</v>
      </c>
      <c r="D856" t="s">
        <v>129</v>
      </c>
      <c r="E856">
        <v>3556.9947367499999</v>
      </c>
      <c r="F856">
        <v>1208</v>
      </c>
      <c r="G856">
        <v>-3.08757339421072</v>
      </c>
      <c r="H856">
        <v>-6.2584970358090501</v>
      </c>
      <c r="I856">
        <v>-6.7959528384119396</v>
      </c>
      <c r="J856">
        <v>-4.2501755529464296</v>
      </c>
      <c r="K856">
        <v>1196.3343991315</v>
      </c>
      <c r="L856">
        <v>1124.4858927749101</v>
      </c>
      <c r="M856">
        <v>50.111925474150098</v>
      </c>
      <c r="N856">
        <v>0.69186134052474801</v>
      </c>
      <c r="O856">
        <v>12.5</v>
      </c>
      <c r="P856">
        <v>26.4921465968586</v>
      </c>
      <c r="Q856">
        <v>-7.6614150080770004E-3</v>
      </c>
    </row>
    <row r="857" spans="1:17" hidden="1" x14ac:dyDescent="0.3">
      <c r="A857" t="s">
        <v>1856</v>
      </c>
      <c r="B857" t="s">
        <v>1857</v>
      </c>
      <c r="C857" t="str">
        <f>IFERROR(VLOOKUP(Table1[[#This Row],[Ticker]],[1]!Table1[[Symbol]:[Industry]],2,FALSE),"-")</f>
        <v>-</v>
      </c>
      <c r="E857">
        <v>3554.3713834499999</v>
      </c>
      <c r="F857">
        <v>1039.5999999999999</v>
      </c>
      <c r="G857">
        <v>138.56751277884101</v>
      </c>
      <c r="H857">
        <v>1.0042941429027501</v>
      </c>
      <c r="I857">
        <v>24.210885180667901</v>
      </c>
      <c r="J857">
        <v>2.7461124491075002</v>
      </c>
      <c r="K857">
        <v>977.51425219902296</v>
      </c>
      <c r="L857">
        <v>861.71116487790096</v>
      </c>
      <c r="M857">
        <v>46.850936373443702</v>
      </c>
      <c r="N857">
        <v>1.49817797916424</v>
      </c>
      <c r="O857">
        <v>32.358599461331202</v>
      </c>
      <c r="P857">
        <v>176.48936170212701</v>
      </c>
      <c r="Q857">
        <v>0.261087050659144</v>
      </c>
    </row>
    <row r="858" spans="1:17" x14ac:dyDescent="0.3">
      <c r="A858" t="s">
        <v>1858</v>
      </c>
      <c r="B858" t="s">
        <v>1859</v>
      </c>
      <c r="C858" t="str">
        <f>IFERROR(VLOOKUP(Table1[[#This Row],[Ticker]],[1]!Table1[[Symbol]:[Industry]],2,FALSE),"-")</f>
        <v>-</v>
      </c>
      <c r="D858" t="s">
        <v>62</v>
      </c>
      <c r="E858">
        <v>3538.2917992099901</v>
      </c>
      <c r="F858">
        <v>355.9</v>
      </c>
      <c r="G858">
        <v>27.2067719857321</v>
      </c>
      <c r="H858">
        <v>2.7911606698677498</v>
      </c>
      <c r="I858">
        <v>5.4022913944981703E-2</v>
      </c>
      <c r="J858">
        <v>-2.1898132653315598</v>
      </c>
      <c r="K858">
        <v>334.39499476293003</v>
      </c>
      <c r="L858">
        <v>307.95615510629801</v>
      </c>
      <c r="M858">
        <v>51.900386956064999</v>
      </c>
      <c r="N858">
        <v>0.91754446229478304</v>
      </c>
      <c r="O858">
        <v>8.7243607754987398</v>
      </c>
      <c r="P858">
        <v>68.672985781990505</v>
      </c>
      <c r="Q858">
        <v>5.9488288638171002E-2</v>
      </c>
    </row>
    <row r="859" spans="1:17" x14ac:dyDescent="0.3">
      <c r="A859" t="s">
        <v>1860</v>
      </c>
      <c r="B859" t="s">
        <v>1861</v>
      </c>
      <c r="C859" t="str">
        <f>IFERROR(VLOOKUP(Table1[[#This Row],[Ticker]],[1]!Table1[[Symbol]:[Industry]],2,FALSE),"-")</f>
        <v>-</v>
      </c>
      <c r="D859" t="s">
        <v>379</v>
      </c>
      <c r="E859">
        <v>3534.4294777549999</v>
      </c>
      <c r="F859">
        <v>481.45</v>
      </c>
      <c r="G859">
        <v>-0.24871764453812101</v>
      </c>
      <c r="H859">
        <v>6.2894123295413902</v>
      </c>
      <c r="I859">
        <v>13.779339877575699</v>
      </c>
      <c r="J859">
        <v>1.7734290650934199</v>
      </c>
      <c r="K859">
        <v>451.844336762051</v>
      </c>
      <c r="L859">
        <v>424.41505263409198</v>
      </c>
      <c r="M859">
        <v>79.984515304118204</v>
      </c>
      <c r="N859">
        <v>1.12441759760519</v>
      </c>
      <c r="O859">
        <v>4.20604424135424</v>
      </c>
      <c r="P859">
        <v>38.327826461715198</v>
      </c>
      <c r="Q859">
        <v>-4.4395688126198998E-2</v>
      </c>
    </row>
    <row r="860" spans="1:17" hidden="1" x14ac:dyDescent="0.3">
      <c r="A860" t="s">
        <v>1862</v>
      </c>
      <c r="B860" t="s">
        <v>1863</v>
      </c>
      <c r="C860" t="str">
        <f>IFERROR(VLOOKUP(Table1[[#This Row],[Ticker]],[1]!Table1[[Symbol]:[Industry]],2,FALSE),"-")</f>
        <v>-</v>
      </c>
      <c r="D860" t="s">
        <v>1864</v>
      </c>
      <c r="E860">
        <v>3527.6900200159998</v>
      </c>
      <c r="F860">
        <v>126.29</v>
      </c>
      <c r="G860">
        <v>-5.0295365638505496</v>
      </c>
      <c r="H860">
        <v>14.3192778712073</v>
      </c>
      <c r="I860">
        <v>1.3369920647817</v>
      </c>
      <c r="J860">
        <v>12.5472484900494</v>
      </c>
      <c r="K860">
        <v>103.24968461364401</v>
      </c>
      <c r="L860">
        <v>103.516882699086</v>
      </c>
      <c r="M860">
        <v>82.147178649997301</v>
      </c>
      <c r="N860">
        <v>2.54645472675967</v>
      </c>
      <c r="O860">
        <v>17.151001662839398</v>
      </c>
      <c r="P860">
        <v>59.457070707070699</v>
      </c>
      <c r="Q860">
        <v>6.2470512512759001E-2</v>
      </c>
    </row>
    <row r="861" spans="1:17" hidden="1" x14ac:dyDescent="0.3">
      <c r="A861" t="s">
        <v>1865</v>
      </c>
      <c r="B861" t="s">
        <v>1866</v>
      </c>
      <c r="C861" t="str">
        <f>IFERROR(VLOOKUP(Table1[[#This Row],[Ticker]],[1]!Table1[[Symbol]:[Industry]],2,FALSE),"-")</f>
        <v>-</v>
      </c>
      <c r="D861" t="s">
        <v>1867</v>
      </c>
      <c r="E861">
        <v>3510.3714391199901</v>
      </c>
      <c r="F861">
        <v>304.31</v>
      </c>
      <c r="G861">
        <v>32.462421719424398</v>
      </c>
      <c r="H861">
        <v>8.3349526433396797</v>
      </c>
      <c r="I861">
        <v>85.261338636110807</v>
      </c>
      <c r="J861">
        <v>-2.6853200804978199</v>
      </c>
      <c r="K861">
        <v>264.83611193833701</v>
      </c>
      <c r="M861">
        <v>65.0419845785392</v>
      </c>
      <c r="N861">
        <v>1.2645457555475099</v>
      </c>
      <c r="O861">
        <v>6.73326542013079</v>
      </c>
      <c r="P861">
        <v>181.11778290993001</v>
      </c>
    </row>
    <row r="862" spans="1:17" hidden="1" x14ac:dyDescent="0.3">
      <c r="A862" t="s">
        <v>1868</v>
      </c>
      <c r="B862" t="s">
        <v>1869</v>
      </c>
      <c r="C862" t="str">
        <f>IFERROR(VLOOKUP(Table1[[#This Row],[Ticker]],[1]!Table1[[Symbol]:[Industry]],2,FALSE),"-")</f>
        <v>-</v>
      </c>
      <c r="D862" t="s">
        <v>59</v>
      </c>
      <c r="E862">
        <v>3495.2197000000001</v>
      </c>
      <c r="F862">
        <v>1287.7</v>
      </c>
      <c r="G862">
        <v>610.44773043403097</v>
      </c>
      <c r="H862">
        <v>-6.6911652128842203</v>
      </c>
      <c r="I862">
        <v>143.265444496502</v>
      </c>
      <c r="J862">
        <v>6.73552733692493</v>
      </c>
      <c r="K862">
        <v>1249.3449695424999</v>
      </c>
      <c r="L862">
        <v>851.77622794358797</v>
      </c>
      <c r="M862">
        <v>67.454920974165603</v>
      </c>
      <c r="N862">
        <v>1.0137458677022799</v>
      </c>
      <c r="O862">
        <v>23.320649219538701</v>
      </c>
      <c r="P862">
        <v>675.25586995785602</v>
      </c>
      <c r="Q862">
        <v>0.214206219765289</v>
      </c>
    </row>
    <row r="863" spans="1:17" x14ac:dyDescent="0.3">
      <c r="A863" t="s">
        <v>1870</v>
      </c>
      <c r="B863" t="s">
        <v>1871</v>
      </c>
      <c r="C863" t="str">
        <f>IFERROR(VLOOKUP(Table1[[#This Row],[Ticker]],[1]!Table1[[Symbol]:[Industry]],2,FALSE),"-")</f>
        <v>-</v>
      </c>
      <c r="D863" t="s">
        <v>112</v>
      </c>
      <c r="E863">
        <v>3484.7590427999999</v>
      </c>
      <c r="F863">
        <v>21.84</v>
      </c>
      <c r="G863">
        <v>-32.537337482501897</v>
      </c>
      <c r="H863">
        <v>-7.7267789346747904</v>
      </c>
      <c r="I863">
        <v>-36.782099555632797</v>
      </c>
      <c r="J863">
        <v>-4.2792582332141098</v>
      </c>
      <c r="K863">
        <v>23.790711650622601</v>
      </c>
      <c r="L863">
        <v>26.002804337696201</v>
      </c>
      <c r="M863">
        <v>40.499942296388298</v>
      </c>
      <c r="N863">
        <v>0.39147190997608899</v>
      </c>
      <c r="O863">
        <v>106.730769230769</v>
      </c>
      <c r="P863">
        <v>30.778443113772401</v>
      </c>
    </row>
    <row r="864" spans="1:17" x14ac:dyDescent="0.3">
      <c r="A864" t="s">
        <v>1872</v>
      </c>
      <c r="B864" t="s">
        <v>1873</v>
      </c>
      <c r="C864" t="str">
        <f>IFERROR(VLOOKUP(Table1[[#This Row],[Ticker]],[1]!Table1[[Symbol]:[Industry]],2,FALSE),"-")</f>
        <v>-</v>
      </c>
      <c r="D864" t="s">
        <v>987</v>
      </c>
      <c r="E864">
        <v>3484.4369941499999</v>
      </c>
      <c r="F864">
        <v>418.05</v>
      </c>
      <c r="G864">
        <v>-15.0795077270365</v>
      </c>
      <c r="H864">
        <v>10.053312079615701</v>
      </c>
      <c r="I864">
        <v>-7.4966870856016898</v>
      </c>
      <c r="J864">
        <v>0.152637416550577</v>
      </c>
      <c r="K864">
        <v>395.72499224916902</v>
      </c>
      <c r="L864">
        <v>393.52180132060403</v>
      </c>
      <c r="M864">
        <v>66.153296272117998</v>
      </c>
      <c r="N864">
        <v>3.0959870652523498</v>
      </c>
      <c r="O864">
        <v>17.210859944982602</v>
      </c>
      <c r="P864">
        <v>23.665138293151902</v>
      </c>
      <c r="Q864">
        <v>-3.6111642563677E-2</v>
      </c>
    </row>
    <row r="865" spans="1:17" hidden="1" x14ac:dyDescent="0.3">
      <c r="A865" t="s">
        <v>1874</v>
      </c>
      <c r="B865" t="s">
        <v>1875</v>
      </c>
      <c r="C865" t="str">
        <f>IFERROR(VLOOKUP(Table1[[#This Row],[Ticker]],[1]!Table1[[Symbol]:[Industry]],2,FALSE),"-")</f>
        <v>-</v>
      </c>
      <c r="D865" t="s">
        <v>303</v>
      </c>
      <c r="E865">
        <v>3469.3166142250002</v>
      </c>
      <c r="F865">
        <v>282</v>
      </c>
      <c r="G865">
        <v>51.175171623866497</v>
      </c>
      <c r="H865">
        <v>-13.171512757906701</v>
      </c>
      <c r="I865">
        <v>15.8488880507098</v>
      </c>
      <c r="J865">
        <v>-10.4816176132992</v>
      </c>
      <c r="K865">
        <v>288.54972549155502</v>
      </c>
      <c r="M865">
        <v>41.153526878741999</v>
      </c>
      <c r="N865">
        <v>1.3845209441980899</v>
      </c>
      <c r="O865">
        <v>38.102836879432601</v>
      </c>
      <c r="P865">
        <v>81.584030907920095</v>
      </c>
    </row>
    <row r="866" spans="1:17" x14ac:dyDescent="0.3">
      <c r="A866" t="s">
        <v>1876</v>
      </c>
      <c r="B866" t="s">
        <v>1877</v>
      </c>
      <c r="C866" t="str">
        <f>IFERROR(VLOOKUP(Table1[[#This Row],[Ticker]],[1]!Table1[[Symbol]:[Industry]],2,FALSE),"-")</f>
        <v>-</v>
      </c>
      <c r="D866" t="s">
        <v>1592</v>
      </c>
      <c r="E866">
        <v>3468.0742779110001</v>
      </c>
      <c r="F866">
        <v>152.44999999999999</v>
      </c>
      <c r="G866">
        <v>-2.3306703858387499</v>
      </c>
      <c r="H866">
        <v>-5.7586362425812103</v>
      </c>
      <c r="I866">
        <v>-6.7961515820613698</v>
      </c>
      <c r="J866">
        <v>-1.85124637065225</v>
      </c>
      <c r="K866">
        <v>150.46538354982201</v>
      </c>
      <c r="L866">
        <v>146.50482446267699</v>
      </c>
      <c r="M866">
        <v>57.962164505398498</v>
      </c>
      <c r="N866">
        <v>1.1052664092169899</v>
      </c>
      <c r="O866">
        <v>15.3820924893407</v>
      </c>
      <c r="P866">
        <v>27.0416666666666</v>
      </c>
      <c r="Q866">
        <v>3.9338299558444999E-2</v>
      </c>
    </row>
    <row r="867" spans="1:17" hidden="1" x14ac:dyDescent="0.3">
      <c r="A867" t="s">
        <v>1878</v>
      </c>
      <c r="B867" t="s">
        <v>1879</v>
      </c>
      <c r="C867" t="str">
        <f>IFERROR(VLOOKUP(Table1[[#This Row],[Ticker]],[1]!Table1[[Symbol]:[Industry]],2,FALSE),"-")</f>
        <v>-</v>
      </c>
      <c r="D867" t="s">
        <v>98</v>
      </c>
      <c r="E867">
        <v>3435.4760117400001</v>
      </c>
      <c r="F867">
        <v>905.85</v>
      </c>
      <c r="G867">
        <v>120.20566776557401</v>
      </c>
      <c r="H867">
        <v>-9.2325648361355306</v>
      </c>
      <c r="I867">
        <v>39.327246009067999</v>
      </c>
      <c r="J867">
        <v>-3.18192387825238</v>
      </c>
      <c r="K867">
        <v>872.15185881843104</v>
      </c>
      <c r="L867">
        <v>733.23305760700305</v>
      </c>
      <c r="M867">
        <v>56.366016296431802</v>
      </c>
      <c r="N867">
        <v>0.81942958245966702</v>
      </c>
      <c r="O867">
        <v>12.159849864767899</v>
      </c>
      <c r="P867">
        <v>151.834862385321</v>
      </c>
      <c r="Q867">
        <v>5.9006988531423998E-2</v>
      </c>
    </row>
    <row r="868" spans="1:17" hidden="1" x14ac:dyDescent="0.3">
      <c r="A868" t="s">
        <v>1880</v>
      </c>
      <c r="B868" t="s">
        <v>1881</v>
      </c>
      <c r="C868" t="str">
        <f>IFERROR(VLOOKUP(Table1[[#This Row],[Ticker]],[1]!Table1[[Symbol]:[Industry]],2,FALSE),"-")</f>
        <v>-</v>
      </c>
      <c r="D868" t="s">
        <v>92</v>
      </c>
      <c r="E868">
        <v>3428.8388139150002</v>
      </c>
      <c r="F868">
        <v>2805.55</v>
      </c>
      <c r="G868">
        <v>78.203634306504696</v>
      </c>
      <c r="H868">
        <v>5.2497414603638202</v>
      </c>
      <c r="I868">
        <v>-9.9537871892206802</v>
      </c>
      <c r="J868">
        <v>-0.44161419653588901</v>
      </c>
      <c r="K868">
        <v>2598.1320273881802</v>
      </c>
      <c r="L868">
        <v>2398.6576739419002</v>
      </c>
      <c r="M868">
        <v>60.616081004715298</v>
      </c>
      <c r="N868">
        <v>0.87945196059270203</v>
      </c>
      <c r="O868">
        <v>11.204576642726</v>
      </c>
      <c r="P868">
        <v>107.803125694393</v>
      </c>
      <c r="Q868">
        <v>0.19805440785724801</v>
      </c>
    </row>
    <row r="869" spans="1:17" x14ac:dyDescent="0.3">
      <c r="A869" t="s">
        <v>1882</v>
      </c>
      <c r="B869" t="s">
        <v>1883</v>
      </c>
      <c r="C869" t="str">
        <f>IFERROR(VLOOKUP(Table1[[#This Row],[Ticker]],[1]!Table1[[Symbol]:[Industry]],2,FALSE),"-")</f>
        <v>-</v>
      </c>
      <c r="D869" t="s">
        <v>65</v>
      </c>
      <c r="E869">
        <v>3423.69425</v>
      </c>
      <c r="F869">
        <v>800.45</v>
      </c>
      <c r="G869">
        <v>-65.887538754562598</v>
      </c>
      <c r="H869">
        <v>9.8530058318567306</v>
      </c>
      <c r="I869">
        <v>-13.7114468671365</v>
      </c>
      <c r="J869">
        <v>-6.5891321444222397</v>
      </c>
      <c r="K869">
        <v>723.09434547036403</v>
      </c>
      <c r="L869">
        <v>804.84277979328101</v>
      </c>
      <c r="M869">
        <v>63.605708647650502</v>
      </c>
      <c r="N869">
        <v>3.5304972963505699</v>
      </c>
      <c r="O869">
        <v>67.899306640014899</v>
      </c>
      <c r="P869">
        <v>29.355203619909499</v>
      </c>
    </row>
    <row r="870" spans="1:17" hidden="1" x14ac:dyDescent="0.3">
      <c r="A870" t="s">
        <v>1884</v>
      </c>
      <c r="B870" t="s">
        <v>1885</v>
      </c>
      <c r="C870" t="str">
        <f>IFERROR(VLOOKUP(Table1[[#This Row],[Ticker]],[1]!Table1[[Symbol]:[Industry]],2,FALSE),"-")</f>
        <v>-</v>
      </c>
      <c r="D870" t="s">
        <v>49</v>
      </c>
      <c r="E870">
        <v>3420.21700053</v>
      </c>
      <c r="F870">
        <v>250.01</v>
      </c>
      <c r="G870">
        <v>40.429727846207399</v>
      </c>
      <c r="H870">
        <v>5.8800781820076402</v>
      </c>
      <c r="I870">
        <v>35.916578270518798</v>
      </c>
      <c r="J870">
        <v>-7.1286109446293704</v>
      </c>
      <c r="K870">
        <v>237.444292782958</v>
      </c>
      <c r="L870">
        <v>206.359469325795</v>
      </c>
      <c r="M870">
        <v>51.743496740569</v>
      </c>
      <c r="N870">
        <v>1.1938656687843101</v>
      </c>
      <c r="O870">
        <v>11.9955201791928</v>
      </c>
      <c r="P870">
        <v>77.312056737588605</v>
      </c>
      <c r="Q870">
        <v>-3.4995977302804002E-2</v>
      </c>
    </row>
    <row r="871" spans="1:17" x14ac:dyDescent="0.3">
      <c r="A871" t="s">
        <v>1886</v>
      </c>
      <c r="B871" t="s">
        <v>1887</v>
      </c>
      <c r="C871" t="str">
        <f>IFERROR(VLOOKUP(Table1[[#This Row],[Ticker]],[1]!Table1[[Symbol]:[Industry]],2,FALSE),"-")</f>
        <v>-</v>
      </c>
      <c r="D871" t="s">
        <v>140</v>
      </c>
      <c r="E871">
        <v>3390.176663445</v>
      </c>
      <c r="F871">
        <v>444.2</v>
      </c>
      <c r="G871">
        <v>5.8932487870935697</v>
      </c>
      <c r="H871">
        <v>-13.4211783162646</v>
      </c>
      <c r="I871">
        <v>-19.9785561874819</v>
      </c>
      <c r="J871">
        <v>-0.94795577663217401</v>
      </c>
      <c r="K871">
        <v>474.475211553419</v>
      </c>
      <c r="L871">
        <v>469.37100164896401</v>
      </c>
      <c r="M871">
        <v>44.763230561810502</v>
      </c>
      <c r="N871">
        <v>0.96621573655242898</v>
      </c>
      <c r="O871">
        <v>31.697433588473601</v>
      </c>
      <c r="P871">
        <v>38.444756116565301</v>
      </c>
      <c r="Q871">
        <v>6.662458452436E-2</v>
      </c>
    </row>
    <row r="872" spans="1:17" x14ac:dyDescent="0.3">
      <c r="A872" t="s">
        <v>1888</v>
      </c>
      <c r="B872" t="s">
        <v>1889</v>
      </c>
      <c r="C872" t="str">
        <f>IFERROR(VLOOKUP(Table1[[#This Row],[Ticker]],[1]!Table1[[Symbol]:[Industry]],2,FALSE),"-")</f>
        <v>-</v>
      </c>
      <c r="D872" t="s">
        <v>471</v>
      </c>
      <c r="E872">
        <v>3387.29371554</v>
      </c>
      <c r="F872">
        <v>541.85</v>
      </c>
      <c r="G872">
        <v>3.00726044753161</v>
      </c>
      <c r="H872">
        <v>2.1968668078997902</v>
      </c>
      <c r="I872">
        <v>34.533294635429101</v>
      </c>
      <c r="J872">
        <v>-4.4376984817882903</v>
      </c>
      <c r="K872">
        <v>487.49788668923401</v>
      </c>
      <c r="L872">
        <v>433.48297026770899</v>
      </c>
      <c r="M872">
        <v>53.247137040115803</v>
      </c>
      <c r="N872">
        <v>1.9198926699369601</v>
      </c>
      <c r="O872">
        <v>5.4996770323890196</v>
      </c>
      <c r="P872">
        <v>64.696048632218805</v>
      </c>
      <c r="Q872">
        <v>-3.0623790745498002E-2</v>
      </c>
    </row>
    <row r="873" spans="1:17" x14ac:dyDescent="0.3">
      <c r="A873" t="s">
        <v>1890</v>
      </c>
      <c r="B873" t="s">
        <v>1891</v>
      </c>
      <c r="C873" t="str">
        <f>IFERROR(VLOOKUP(Table1[[#This Row],[Ticker]],[1]!Table1[[Symbol]:[Industry]],2,FALSE),"-")</f>
        <v>-</v>
      </c>
      <c r="D873" t="s">
        <v>196</v>
      </c>
      <c r="E873">
        <v>3387.0056214750002</v>
      </c>
      <c r="F873">
        <v>215.8</v>
      </c>
      <c r="G873">
        <v>-22.020030984323199</v>
      </c>
      <c r="H873">
        <v>-9.4127223909133999</v>
      </c>
      <c r="I873">
        <v>-28.702665700859001</v>
      </c>
      <c r="J873">
        <v>-4.0996504250032597</v>
      </c>
      <c r="K873">
        <v>221.23786159840799</v>
      </c>
      <c r="L873">
        <v>233.625921896195</v>
      </c>
      <c r="M873">
        <v>46.324156764863702</v>
      </c>
      <c r="N873">
        <v>1.19380322604772</v>
      </c>
      <c r="O873">
        <v>38.554216867469798</v>
      </c>
      <c r="P873">
        <v>13.2511151928627</v>
      </c>
      <c r="Q873">
        <v>8.4430600316378002E-2</v>
      </c>
    </row>
    <row r="874" spans="1:17" x14ac:dyDescent="0.3">
      <c r="A874" t="s">
        <v>1892</v>
      </c>
      <c r="B874" t="s">
        <v>1893</v>
      </c>
      <c r="C874" t="str">
        <f>IFERROR(VLOOKUP(Table1[[#This Row],[Ticker]],[1]!Table1[[Symbol]:[Industry]],2,FALSE),"-")</f>
        <v>-</v>
      </c>
      <c r="D874" t="s">
        <v>230</v>
      </c>
      <c r="E874">
        <v>3385.5064179999999</v>
      </c>
      <c r="F874">
        <v>363.55</v>
      </c>
      <c r="G874">
        <v>70.257336245052301</v>
      </c>
      <c r="H874">
        <v>-4.8931754754113701</v>
      </c>
      <c r="I874">
        <v>15.794035912994101</v>
      </c>
      <c r="J874">
        <v>0.57455490716793101</v>
      </c>
      <c r="K874">
        <v>322.664051055833</v>
      </c>
      <c r="L874">
        <v>295.508234499678</v>
      </c>
      <c r="M874">
        <v>75.876708133282904</v>
      </c>
      <c r="N874">
        <v>1.62037538628351</v>
      </c>
      <c r="O874">
        <v>10.4524824645853</v>
      </c>
      <c r="P874">
        <v>105.221563646627</v>
      </c>
      <c r="Q874">
        <v>8.3964628676055003E-2</v>
      </c>
    </row>
    <row r="875" spans="1:17" hidden="1" x14ac:dyDescent="0.3">
      <c r="A875" t="s">
        <v>1894</v>
      </c>
      <c r="B875" t="s">
        <v>1895</v>
      </c>
      <c r="C875" t="str">
        <f>IFERROR(VLOOKUP(Table1[[#This Row],[Ticker]],[1]!Table1[[Symbol]:[Industry]],2,FALSE),"-")</f>
        <v>-</v>
      </c>
      <c r="D875" t="s">
        <v>196</v>
      </c>
      <c r="E875">
        <v>3382.7177895999998</v>
      </c>
      <c r="F875">
        <v>566.65</v>
      </c>
      <c r="G875">
        <v>51.025016860486303</v>
      </c>
      <c r="H875">
        <v>-4.0779681264652501</v>
      </c>
      <c r="I875">
        <v>3.7812310254177599</v>
      </c>
      <c r="J875">
        <v>-1.9519423299161001</v>
      </c>
      <c r="K875">
        <v>532.90336416361004</v>
      </c>
      <c r="L875">
        <v>474.00653207868999</v>
      </c>
      <c r="M875">
        <v>57.692278078670697</v>
      </c>
      <c r="N875">
        <v>0.76276441122405902</v>
      </c>
      <c r="O875">
        <v>5.0030883261272301</v>
      </c>
      <c r="P875">
        <v>82.643029814665496</v>
      </c>
      <c r="Q875">
        <v>8.3965043924117994E-2</v>
      </c>
    </row>
    <row r="876" spans="1:17" hidden="1" x14ac:dyDescent="0.3">
      <c r="A876" t="s">
        <v>1896</v>
      </c>
      <c r="B876" t="s">
        <v>1897</v>
      </c>
      <c r="C876" t="str">
        <f>IFERROR(VLOOKUP(Table1[[#This Row],[Ticker]],[1]!Table1[[Symbol]:[Industry]],2,FALSE),"-")</f>
        <v>-</v>
      </c>
      <c r="E876">
        <v>3378.5250000000001</v>
      </c>
      <c r="F876">
        <v>614.35</v>
      </c>
      <c r="G876">
        <v>384.25759715802002</v>
      </c>
      <c r="H876">
        <v>9.2429652948947592</v>
      </c>
      <c r="I876">
        <v>173.03412456768501</v>
      </c>
      <c r="J876">
        <v>-10.7992537148177</v>
      </c>
      <c r="K876">
        <v>590.12563979683603</v>
      </c>
      <c r="L876">
        <v>399.94329369716598</v>
      </c>
      <c r="M876">
        <v>44.899262648877198</v>
      </c>
      <c r="N876">
        <v>2.70343595496281</v>
      </c>
      <c r="O876">
        <v>29.022544152356101</v>
      </c>
      <c r="P876">
        <v>819.68562874251495</v>
      </c>
      <c r="Q876">
        <v>0.25034128203169098</v>
      </c>
    </row>
    <row r="877" spans="1:17" x14ac:dyDescent="0.3">
      <c r="A877" t="s">
        <v>1898</v>
      </c>
      <c r="B877" t="s">
        <v>1899</v>
      </c>
      <c r="C877" t="str">
        <f>IFERROR(VLOOKUP(Table1[[#This Row],[Ticker]],[1]!Table1[[Symbol]:[Industry]],2,FALSE),"-")</f>
        <v>-</v>
      </c>
      <c r="D877" t="s">
        <v>196</v>
      </c>
      <c r="E877">
        <v>3369.7060698</v>
      </c>
      <c r="F877">
        <v>1323.05</v>
      </c>
      <c r="G877">
        <v>23.7689681665404</v>
      </c>
      <c r="H877">
        <v>1.6658787886490702E-2</v>
      </c>
      <c r="I877">
        <v>14.7104200099526</v>
      </c>
      <c r="J877">
        <v>-5.6730031713301203</v>
      </c>
      <c r="K877">
        <v>1220.8111046209499</v>
      </c>
      <c r="L877">
        <v>1104.56736526654</v>
      </c>
      <c r="M877">
        <v>54.415053622128298</v>
      </c>
      <c r="N877">
        <v>2.40320862263746</v>
      </c>
      <c r="O877">
        <v>2.5358074146857499</v>
      </c>
      <c r="P877">
        <v>60.954987834549797</v>
      </c>
      <c r="Q877">
        <v>0.12475157848947201</v>
      </c>
    </row>
    <row r="878" spans="1:17" hidden="1" x14ac:dyDescent="0.3">
      <c r="A878" t="s">
        <v>1900</v>
      </c>
      <c r="B878" t="s">
        <v>1901</v>
      </c>
      <c r="C878" t="str">
        <f>IFERROR(VLOOKUP(Table1[[#This Row],[Ticker]],[1]!Table1[[Symbol]:[Industry]],2,FALSE),"-")</f>
        <v>-</v>
      </c>
      <c r="D878" t="s">
        <v>129</v>
      </c>
      <c r="E878">
        <v>3356.8414437599999</v>
      </c>
      <c r="F878">
        <v>19.02</v>
      </c>
      <c r="G878">
        <v>67.978276170366499</v>
      </c>
      <c r="H878">
        <v>-12.0564268023696</v>
      </c>
      <c r="I878">
        <v>32.551571116066398</v>
      </c>
      <c r="J878">
        <v>-5.1672521721920504</v>
      </c>
      <c r="K878">
        <v>20.3480054980798</v>
      </c>
      <c r="L878">
        <v>17.7888530631127</v>
      </c>
      <c r="M878">
        <v>36.839515402532101</v>
      </c>
      <c r="N878">
        <v>1.43260174114532</v>
      </c>
      <c r="O878">
        <v>78.496319663512097</v>
      </c>
      <c r="P878">
        <v>117.86941580756</v>
      </c>
      <c r="Q878">
        <v>8.5945376173782007E-2</v>
      </c>
    </row>
    <row r="879" spans="1:17" hidden="1" x14ac:dyDescent="0.3">
      <c r="A879" t="s">
        <v>1902</v>
      </c>
      <c r="B879" t="s">
        <v>1903</v>
      </c>
      <c r="C879" t="str">
        <f>IFERROR(VLOOKUP(Table1[[#This Row],[Ticker]],[1]!Table1[[Symbol]:[Industry]],2,FALSE),"-")</f>
        <v>-</v>
      </c>
      <c r="D879" t="s">
        <v>281</v>
      </c>
      <c r="E879">
        <v>3347.3804030799902</v>
      </c>
      <c r="F879">
        <v>626.70000000000005</v>
      </c>
      <c r="G879">
        <v>-2.2729367156906801</v>
      </c>
      <c r="H879">
        <v>-4.3809305021006804</v>
      </c>
      <c r="I879">
        <v>-17.158626142101902</v>
      </c>
      <c r="J879">
        <v>-4.9814369150336297</v>
      </c>
      <c r="K879">
        <v>630.86502172006601</v>
      </c>
      <c r="L879">
        <v>611.44446236761803</v>
      </c>
      <c r="M879">
        <v>47.166303767371701</v>
      </c>
      <c r="N879">
        <v>0.65433394148017499</v>
      </c>
      <c r="O879">
        <v>15.3103558321365</v>
      </c>
      <c r="P879">
        <v>27.8979591836734</v>
      </c>
      <c r="Q879">
        <v>-0.153646819339053</v>
      </c>
    </row>
    <row r="880" spans="1:17" hidden="1" x14ac:dyDescent="0.3">
      <c r="A880" t="s">
        <v>1904</v>
      </c>
      <c r="B880" t="s">
        <v>1905</v>
      </c>
      <c r="C880" t="str">
        <f>IFERROR(VLOOKUP(Table1[[#This Row],[Ticker]],[1]!Table1[[Symbol]:[Industry]],2,FALSE),"-")</f>
        <v>-</v>
      </c>
      <c r="D880" t="s">
        <v>49</v>
      </c>
      <c r="E880">
        <v>3335.45901503</v>
      </c>
      <c r="F880">
        <v>527.9</v>
      </c>
      <c r="G880">
        <v>47.768766899309398</v>
      </c>
      <c r="H880">
        <v>1.8124097393392</v>
      </c>
      <c r="I880">
        <v>21.734731952933998</v>
      </c>
      <c r="J880">
        <v>-0.38124139484019998</v>
      </c>
      <c r="K880">
        <v>497.59227938727599</v>
      </c>
      <c r="L880">
        <v>432.658037867399</v>
      </c>
      <c r="M880">
        <v>60.717423778112398</v>
      </c>
      <c r="N880">
        <v>0.91918084134933198</v>
      </c>
      <c r="O880">
        <v>7.0183746921765602</v>
      </c>
      <c r="P880">
        <v>78.284363390746293</v>
      </c>
      <c r="Q880">
        <v>3.3813539493719E-2</v>
      </c>
    </row>
    <row r="881" spans="1:17" hidden="1" x14ac:dyDescent="0.3">
      <c r="A881" t="s">
        <v>1906</v>
      </c>
      <c r="B881" t="s">
        <v>1907</v>
      </c>
      <c r="C881" t="str">
        <f>IFERROR(VLOOKUP(Table1[[#This Row],[Ticker]],[1]!Table1[[Symbol]:[Industry]],2,FALSE),"-")</f>
        <v>-</v>
      </c>
      <c r="D881" t="s">
        <v>132</v>
      </c>
      <c r="E881">
        <v>3331.2350276400002</v>
      </c>
      <c r="F881">
        <v>106.73</v>
      </c>
      <c r="G881">
        <v>74.822982989772896</v>
      </c>
      <c r="H881">
        <v>-8.4616543385473602</v>
      </c>
      <c r="I881">
        <v>-17.739586317471499</v>
      </c>
      <c r="J881">
        <v>-3.8452686225218402</v>
      </c>
      <c r="K881">
        <v>108.020149515339</v>
      </c>
      <c r="L881">
        <v>99.825915407393097</v>
      </c>
      <c r="M881">
        <v>51.131923265161703</v>
      </c>
      <c r="N881">
        <v>2.4937298727880099</v>
      </c>
      <c r="O881">
        <v>51.5037946219432</v>
      </c>
      <c r="P881">
        <v>136.12831858407</v>
      </c>
      <c r="Q881">
        <v>0.18909111537704401</v>
      </c>
    </row>
    <row r="882" spans="1:17" hidden="1" x14ac:dyDescent="0.3">
      <c r="A882" t="s">
        <v>1908</v>
      </c>
      <c r="B882" t="s">
        <v>1909</v>
      </c>
      <c r="C882" t="str">
        <f>IFERROR(VLOOKUP(Table1[[#This Row],[Ticker]],[1]!Table1[[Symbol]:[Industry]],2,FALSE),"-")</f>
        <v>-</v>
      </c>
      <c r="D882" t="s">
        <v>471</v>
      </c>
      <c r="E882">
        <v>3297.9120094800001</v>
      </c>
      <c r="F882">
        <v>748.2</v>
      </c>
      <c r="G882">
        <v>152.891800858252</v>
      </c>
      <c r="H882">
        <v>12.6118652167345</v>
      </c>
      <c r="I882">
        <v>0.52139579478804299</v>
      </c>
      <c r="J882">
        <v>17.382347400535998</v>
      </c>
      <c r="K882">
        <v>633.49869325825796</v>
      </c>
      <c r="L882">
        <v>569.39963112548799</v>
      </c>
      <c r="M882">
        <v>84.248038327995303</v>
      </c>
      <c r="N882">
        <v>4.6874222543210502</v>
      </c>
      <c r="O882">
        <v>4.9585672280138802</v>
      </c>
      <c r="P882">
        <v>190</v>
      </c>
      <c r="Q882">
        <v>0.166921619634607</v>
      </c>
    </row>
    <row r="883" spans="1:17" hidden="1" x14ac:dyDescent="0.3">
      <c r="A883" t="s">
        <v>1910</v>
      </c>
      <c r="B883" t="s">
        <v>1911</v>
      </c>
      <c r="C883" t="str">
        <f>IFERROR(VLOOKUP(Table1[[#This Row],[Ticker]],[1]!Table1[[Symbol]:[Industry]],2,FALSE),"-")</f>
        <v>-</v>
      </c>
      <c r="D883" t="s">
        <v>46</v>
      </c>
      <c r="E883">
        <v>3276.8729210699998</v>
      </c>
      <c r="F883">
        <v>641.25</v>
      </c>
      <c r="G883">
        <v>101.39894228127901</v>
      </c>
      <c r="H883">
        <v>20.012291304529601</v>
      </c>
      <c r="I883">
        <v>35.183106403846601</v>
      </c>
      <c r="J883">
        <v>11.980514085336299</v>
      </c>
      <c r="K883">
        <v>493.143945086472</v>
      </c>
      <c r="M883">
        <v>75.538907350130202</v>
      </c>
      <c r="N883">
        <v>2.0056671343857801</v>
      </c>
      <c r="O883">
        <v>1.91033138401559</v>
      </c>
      <c r="P883">
        <v>160.14198782961401</v>
      </c>
    </row>
    <row r="884" spans="1:17" hidden="1" x14ac:dyDescent="0.3">
      <c r="A884" t="s">
        <v>1912</v>
      </c>
      <c r="B884" t="s">
        <v>1913</v>
      </c>
      <c r="C884" t="str">
        <f>IFERROR(VLOOKUP(Table1[[#This Row],[Ticker]],[1]!Table1[[Symbol]:[Industry]],2,FALSE),"-")</f>
        <v>-</v>
      </c>
      <c r="D884" t="s">
        <v>1592</v>
      </c>
      <c r="E884">
        <v>3270.7031235599902</v>
      </c>
      <c r="F884">
        <v>1979</v>
      </c>
      <c r="G884">
        <v>50.812704199935602</v>
      </c>
      <c r="H884">
        <v>21.249458801388201</v>
      </c>
      <c r="I884">
        <v>4.8785221214014296</v>
      </c>
      <c r="J884">
        <v>-7.1212021661107299</v>
      </c>
      <c r="K884">
        <v>1803.9161375609301</v>
      </c>
      <c r="L884">
        <v>1602.7357093625701</v>
      </c>
      <c r="M884">
        <v>40.7962183825599</v>
      </c>
      <c r="N884">
        <v>0.76371525818131303</v>
      </c>
      <c r="O884">
        <v>7.0742799393633096</v>
      </c>
      <c r="P884">
        <v>90.261020045185703</v>
      </c>
      <c r="Q884">
        <v>0.10680223734976101</v>
      </c>
    </row>
    <row r="885" spans="1:17" hidden="1" x14ac:dyDescent="0.3">
      <c r="A885" t="s">
        <v>1914</v>
      </c>
      <c r="B885" t="s">
        <v>1915</v>
      </c>
      <c r="C885" t="str">
        <f>IFERROR(VLOOKUP(Table1[[#This Row],[Ticker]],[1]!Table1[[Symbol]:[Industry]],2,FALSE),"-")</f>
        <v>-</v>
      </c>
      <c r="D885" t="s">
        <v>129</v>
      </c>
      <c r="E885">
        <v>3267.5272343940001</v>
      </c>
      <c r="F885">
        <v>185.35</v>
      </c>
      <c r="G885">
        <v>136.33060285602599</v>
      </c>
      <c r="H885">
        <v>3.8018632781872999</v>
      </c>
      <c r="I885">
        <v>-4.9206598390150402</v>
      </c>
      <c r="J885">
        <v>-6.0963335768054296</v>
      </c>
      <c r="K885">
        <v>172.186110823256</v>
      </c>
      <c r="L885">
        <v>157.02731744863399</v>
      </c>
      <c r="M885">
        <v>56.255025853057397</v>
      </c>
      <c r="N885">
        <v>1.8609111824134501</v>
      </c>
      <c r="O885">
        <v>20.636633396277301</v>
      </c>
      <c r="P885">
        <v>178.09452363090699</v>
      </c>
      <c r="Q885">
        <v>8.1082846211814996E-2</v>
      </c>
    </row>
    <row r="886" spans="1:17" x14ac:dyDescent="0.3">
      <c r="A886" t="s">
        <v>1916</v>
      </c>
      <c r="B886" t="s">
        <v>1917</v>
      </c>
      <c r="C886" t="str">
        <f>IFERROR(VLOOKUP(Table1[[#This Row],[Ticker]],[1]!Table1[[Symbol]:[Industry]],2,FALSE),"-")</f>
        <v>-</v>
      </c>
      <c r="D886" t="s">
        <v>230</v>
      </c>
      <c r="E886">
        <v>3260.3593248000002</v>
      </c>
      <c r="F886">
        <v>482.45</v>
      </c>
      <c r="G886">
        <v>-53.959811452347203</v>
      </c>
      <c r="H886">
        <v>7.2277482651259302</v>
      </c>
      <c r="I886">
        <v>-22.102670940023302</v>
      </c>
      <c r="J886">
        <v>4.0700366317554399</v>
      </c>
      <c r="K886">
        <v>447.557726345297</v>
      </c>
      <c r="L886">
        <v>498.685806228373</v>
      </c>
      <c r="M886">
        <v>76.637551454771099</v>
      </c>
      <c r="N886">
        <v>2.1232596939069599</v>
      </c>
      <c r="O886">
        <v>44.046015131101598</v>
      </c>
      <c r="P886">
        <v>20.612499999999901</v>
      </c>
      <c r="Q886">
        <v>-6.8944194711814996E-2</v>
      </c>
    </row>
    <row r="887" spans="1:17" hidden="1" x14ac:dyDescent="0.3">
      <c r="A887" t="s">
        <v>1918</v>
      </c>
      <c r="B887" t="s">
        <v>1919</v>
      </c>
      <c r="C887" t="str">
        <f>IFERROR(VLOOKUP(Table1[[#This Row],[Ticker]],[1]!Table1[[Symbol]:[Industry]],2,FALSE),"-")</f>
        <v>-</v>
      </c>
      <c r="D887" t="s">
        <v>829</v>
      </c>
      <c r="E887">
        <v>3253.9654125000002</v>
      </c>
      <c r="F887">
        <v>735.35</v>
      </c>
      <c r="G887">
        <v>204.631228380555</v>
      </c>
      <c r="H887">
        <v>2.0769554426780101</v>
      </c>
      <c r="I887">
        <v>41.7490093325803</v>
      </c>
      <c r="J887">
        <v>5.4404222312970498</v>
      </c>
      <c r="K887">
        <v>739.31094462854401</v>
      </c>
      <c r="L887">
        <v>609.52232016797097</v>
      </c>
      <c r="M887">
        <v>74.252941443724296</v>
      </c>
      <c r="N887">
        <v>2.1600121173367199</v>
      </c>
      <c r="O887">
        <v>23.070646630856</v>
      </c>
      <c r="P887">
        <v>237.31651376146701</v>
      </c>
      <c r="Q887">
        <v>0.117626028551072</v>
      </c>
    </row>
    <row r="888" spans="1:17" hidden="1" x14ac:dyDescent="0.3">
      <c r="A888" t="s">
        <v>1920</v>
      </c>
      <c r="B888" t="s">
        <v>1921</v>
      </c>
      <c r="C888" t="str">
        <f>IFERROR(VLOOKUP(Table1[[#This Row],[Ticker]],[1]!Table1[[Symbol]:[Industry]],2,FALSE),"-")</f>
        <v>-</v>
      </c>
      <c r="D888" t="s">
        <v>230</v>
      </c>
      <c r="E888">
        <v>3239.460522025</v>
      </c>
      <c r="F888">
        <v>1002.1</v>
      </c>
      <c r="G888">
        <v>142.844620196177</v>
      </c>
      <c r="H888">
        <v>10.1023774531896</v>
      </c>
      <c r="I888">
        <v>34.502283427993603</v>
      </c>
      <c r="J888">
        <v>-0.42020114273276299</v>
      </c>
      <c r="K888">
        <v>904.16583178614997</v>
      </c>
      <c r="L888">
        <v>742.14048314379204</v>
      </c>
      <c r="M888">
        <v>69.400479940954895</v>
      </c>
      <c r="N888">
        <v>0.72156362058772605</v>
      </c>
      <c r="O888">
        <v>3.1384093403851798</v>
      </c>
      <c r="P888">
        <v>176.44137931034399</v>
      </c>
      <c r="Q888">
        <v>0.19675958287342299</v>
      </c>
    </row>
    <row r="889" spans="1:17" hidden="1" x14ac:dyDescent="0.3">
      <c r="A889" t="s">
        <v>1922</v>
      </c>
      <c r="B889" t="s">
        <v>1923</v>
      </c>
      <c r="C889" t="str">
        <f>IFERROR(VLOOKUP(Table1[[#This Row],[Ticker]],[1]!Table1[[Symbol]:[Industry]],2,FALSE),"-")</f>
        <v>-</v>
      </c>
      <c r="D889" t="s">
        <v>385</v>
      </c>
      <c r="E889">
        <v>3233.53392975</v>
      </c>
      <c r="F889">
        <v>4198.5</v>
      </c>
      <c r="G889">
        <v>14.8944036687957</v>
      </c>
      <c r="H889">
        <v>-3.38203470510524</v>
      </c>
      <c r="I889">
        <v>-21.083422337054198</v>
      </c>
      <c r="J889">
        <v>-4.2644472349181504</v>
      </c>
      <c r="K889">
        <v>4184.7677614390404</v>
      </c>
      <c r="L889">
        <v>4015.18666397783</v>
      </c>
      <c r="M889">
        <v>48.080950002569203</v>
      </c>
      <c r="N889">
        <v>0.49662033365865499</v>
      </c>
      <c r="O889">
        <v>21.400500178635198</v>
      </c>
      <c r="P889">
        <v>52.395644283121598</v>
      </c>
      <c r="Q889">
        <v>6.5088572961318994E-2</v>
      </c>
    </row>
    <row r="890" spans="1:17" hidden="1" x14ac:dyDescent="0.3">
      <c r="A890" t="s">
        <v>1924</v>
      </c>
      <c r="B890" t="s">
        <v>1925</v>
      </c>
      <c r="C890" t="str">
        <f>IFERROR(VLOOKUP(Table1[[#This Row],[Ticker]],[1]!Table1[[Symbol]:[Industry]],2,FALSE),"-")</f>
        <v>-</v>
      </c>
      <c r="D890" t="s">
        <v>385</v>
      </c>
      <c r="E890">
        <v>3224.7140224999998</v>
      </c>
      <c r="F890">
        <v>1976.65</v>
      </c>
      <c r="G890">
        <v>651.04446228819597</v>
      </c>
      <c r="H890">
        <v>61.1646444928897</v>
      </c>
      <c r="I890">
        <v>228.10511304741601</v>
      </c>
      <c r="J890">
        <v>15.283243613872299</v>
      </c>
      <c r="K890">
        <v>1256.8449545383301</v>
      </c>
      <c r="L890">
        <v>810.28107806976004</v>
      </c>
      <c r="M890">
        <v>91.064405556936606</v>
      </c>
      <c r="N890">
        <v>1.4316902291412199</v>
      </c>
      <c r="O890">
        <v>0</v>
      </c>
      <c r="P890">
        <v>690.66</v>
      </c>
      <c r="Q890">
        <v>0.29369643624529501</v>
      </c>
    </row>
    <row r="891" spans="1:17" hidden="1" x14ac:dyDescent="0.3">
      <c r="A891" t="s">
        <v>1926</v>
      </c>
      <c r="B891" t="s">
        <v>1927</v>
      </c>
      <c r="C891" t="str">
        <f>IFERROR(VLOOKUP(Table1[[#This Row],[Ticker]],[1]!Table1[[Symbol]:[Industry]],2,FALSE),"-")</f>
        <v>-</v>
      </c>
      <c r="D891" t="s">
        <v>46</v>
      </c>
      <c r="E891">
        <v>3223.8831766950002</v>
      </c>
      <c r="F891">
        <v>2925.35</v>
      </c>
      <c r="G891">
        <v>41.565862985688497</v>
      </c>
      <c r="H891">
        <v>2.61731973259942</v>
      </c>
      <c r="I891">
        <v>47.113984919793197</v>
      </c>
      <c r="J891">
        <v>7.1784729247425298</v>
      </c>
      <c r="K891">
        <v>2765.7961552115898</v>
      </c>
      <c r="L891">
        <v>2303.6937685849002</v>
      </c>
      <c r="M891">
        <v>61.896576462843299</v>
      </c>
      <c r="N891">
        <v>1.3760436134568499</v>
      </c>
      <c r="O891">
        <v>11.0978173551882</v>
      </c>
      <c r="P891">
        <v>101.727407509567</v>
      </c>
      <c r="Q891">
        <v>0.102117861116008</v>
      </c>
    </row>
    <row r="892" spans="1:17" x14ac:dyDescent="0.3">
      <c r="A892" t="s">
        <v>1928</v>
      </c>
      <c r="B892" t="s">
        <v>1929</v>
      </c>
      <c r="C892" t="str">
        <f>IFERROR(VLOOKUP(Table1[[#This Row],[Ticker]],[1]!Table1[[Symbol]:[Industry]],2,FALSE),"-")</f>
        <v>-</v>
      </c>
      <c r="D892" t="s">
        <v>1156</v>
      </c>
      <c r="E892">
        <v>3222.9732890999999</v>
      </c>
      <c r="F892">
        <v>439.45</v>
      </c>
      <c r="G892">
        <v>-46.358764865733498</v>
      </c>
      <c r="H892">
        <v>6.9379966598477596</v>
      </c>
      <c r="I892">
        <v>-23.448923187493399</v>
      </c>
      <c r="J892">
        <v>11.489226542566</v>
      </c>
      <c r="K892">
        <v>391.17839908244099</v>
      </c>
      <c r="L892">
        <v>428.57967984616698</v>
      </c>
      <c r="M892">
        <v>82.059509342962698</v>
      </c>
      <c r="N892">
        <v>1.57927454438504</v>
      </c>
      <c r="O892">
        <v>51.120719080668998</v>
      </c>
      <c r="P892">
        <v>39.507936507936499</v>
      </c>
      <c r="Q892">
        <v>1.8320626955015001E-2</v>
      </c>
    </row>
    <row r="893" spans="1:17" hidden="1" x14ac:dyDescent="0.3">
      <c r="A893" t="s">
        <v>1930</v>
      </c>
      <c r="B893" t="s">
        <v>1931</v>
      </c>
      <c r="C893" t="str">
        <f>IFERROR(VLOOKUP(Table1[[#This Row],[Ticker]],[1]!Table1[[Symbol]:[Industry]],2,FALSE),"-")</f>
        <v>-</v>
      </c>
      <c r="D893" t="s">
        <v>373</v>
      </c>
      <c r="E893">
        <v>3199.4722057599902</v>
      </c>
      <c r="F893">
        <v>256.51</v>
      </c>
      <c r="G893">
        <v>39.5702126345995</v>
      </c>
      <c r="H893">
        <v>31.855409638717799</v>
      </c>
      <c r="I893">
        <v>54.291848185623202</v>
      </c>
      <c r="J893">
        <v>-8.6771504522920893</v>
      </c>
      <c r="K893">
        <v>214.17380652938499</v>
      </c>
      <c r="L893">
        <v>174.44544321774401</v>
      </c>
      <c r="M893">
        <v>58.811105780213197</v>
      </c>
      <c r="N893">
        <v>1.7634353959721401</v>
      </c>
      <c r="O893">
        <v>11.1067794627889</v>
      </c>
      <c r="P893">
        <v>128.01902306769099</v>
      </c>
      <c r="Q893">
        <v>0.16497570936047801</v>
      </c>
    </row>
    <row r="894" spans="1:17" hidden="1" x14ac:dyDescent="0.3">
      <c r="A894" t="s">
        <v>1932</v>
      </c>
      <c r="B894" t="s">
        <v>1933</v>
      </c>
      <c r="C894" t="str">
        <f>IFERROR(VLOOKUP(Table1[[#This Row],[Ticker]],[1]!Table1[[Symbol]:[Industry]],2,FALSE),"-")</f>
        <v>-</v>
      </c>
      <c r="D894" t="s">
        <v>1934</v>
      </c>
      <c r="E894">
        <v>3187.24</v>
      </c>
      <c r="F894">
        <v>1141.75</v>
      </c>
      <c r="G894">
        <v>206.87801840344201</v>
      </c>
      <c r="H894">
        <v>7.5392595179131199</v>
      </c>
      <c r="I894">
        <v>76.528272883657493</v>
      </c>
      <c r="J894">
        <v>-4.8416553916860297</v>
      </c>
      <c r="K894">
        <v>936.97934951034404</v>
      </c>
      <c r="L894">
        <v>719.41590294690695</v>
      </c>
      <c r="M894">
        <v>63.642719119504903</v>
      </c>
      <c r="N894">
        <v>1.9629953492778001</v>
      </c>
      <c r="O894">
        <v>6.15283555944821</v>
      </c>
      <c r="P894">
        <v>241.73900029931099</v>
      </c>
      <c r="Q894">
        <v>9.4375896648265997E-2</v>
      </c>
    </row>
    <row r="895" spans="1:17" x14ac:dyDescent="0.3">
      <c r="A895" t="s">
        <v>1935</v>
      </c>
      <c r="B895" t="s">
        <v>1936</v>
      </c>
      <c r="C895" t="str">
        <f>IFERROR(VLOOKUP(Table1[[#This Row],[Ticker]],[1]!Table1[[Symbol]:[Industry]],2,FALSE),"-")</f>
        <v>-</v>
      </c>
      <c r="D895" t="s">
        <v>83</v>
      </c>
      <c r="E895">
        <v>3185.7350674039999</v>
      </c>
      <c r="F895">
        <v>250.1</v>
      </c>
      <c r="G895">
        <v>-13.395434529974199</v>
      </c>
      <c r="H895">
        <v>7.8314318741870199</v>
      </c>
      <c r="I895">
        <v>-14.420922510991799</v>
      </c>
      <c r="J895">
        <v>-6.6636792699465097</v>
      </c>
      <c r="K895">
        <v>232.61326539232499</v>
      </c>
      <c r="L895">
        <v>234.56948909283801</v>
      </c>
      <c r="M895">
        <v>49.649512812811601</v>
      </c>
      <c r="N895">
        <v>1.9177123093180399</v>
      </c>
      <c r="O895">
        <v>21.951219512195099</v>
      </c>
      <c r="P895">
        <v>31.389545573942701</v>
      </c>
      <c r="Q895">
        <v>-2.3163684339254E-2</v>
      </c>
    </row>
    <row r="896" spans="1:17" hidden="1" x14ac:dyDescent="0.3">
      <c r="A896" t="s">
        <v>1937</v>
      </c>
      <c r="B896" t="s">
        <v>1938</v>
      </c>
      <c r="C896" t="str">
        <f>IFERROR(VLOOKUP(Table1[[#This Row],[Ticker]],[1]!Table1[[Symbol]:[Industry]],2,FALSE),"-")</f>
        <v>-</v>
      </c>
      <c r="D896" t="s">
        <v>1498</v>
      </c>
      <c r="E896">
        <v>3181.04884128</v>
      </c>
      <c r="F896">
        <v>216.2</v>
      </c>
      <c r="G896">
        <v>-19.275460347829998</v>
      </c>
      <c r="K896">
        <v>198.53034696656701</v>
      </c>
      <c r="L896">
        <v>172.215069946667</v>
      </c>
      <c r="M896">
        <v>81.1750791682543</v>
      </c>
      <c r="N896">
        <v>1</v>
      </c>
      <c r="O896">
        <v>2.8445883441258202</v>
      </c>
      <c r="P896">
        <v>14.1499472016895</v>
      </c>
      <c r="Q896">
        <v>0.14788253940821999</v>
      </c>
    </row>
    <row r="897" spans="1:17" x14ac:dyDescent="0.3">
      <c r="A897" t="s">
        <v>1939</v>
      </c>
      <c r="B897" t="s">
        <v>1940</v>
      </c>
      <c r="C897" t="str">
        <f>IFERROR(VLOOKUP(Table1[[#This Row],[Ticker]],[1]!Table1[[Symbol]:[Industry]],2,FALSE),"-")</f>
        <v>-</v>
      </c>
      <c r="D897" t="s">
        <v>284</v>
      </c>
      <c r="E897">
        <v>3175.5044936099998</v>
      </c>
      <c r="F897">
        <v>1016</v>
      </c>
      <c r="G897">
        <v>-50.394287630515002</v>
      </c>
      <c r="H897">
        <v>15.174733761998899</v>
      </c>
      <c r="I897">
        <v>-11.2129636398227</v>
      </c>
      <c r="J897">
        <v>15.098211801717101</v>
      </c>
      <c r="K897">
        <v>883.88064604183899</v>
      </c>
      <c r="L897">
        <v>997.15294686293396</v>
      </c>
      <c r="M897">
        <v>82.158499529563301</v>
      </c>
      <c r="N897">
        <v>2.4526917326955799</v>
      </c>
      <c r="O897">
        <v>34.640748031496003</v>
      </c>
      <c r="P897">
        <v>35.169294219384</v>
      </c>
      <c r="Q897">
        <v>-5.3309610451533998E-2</v>
      </c>
    </row>
    <row r="898" spans="1:17" x14ac:dyDescent="0.3">
      <c r="A898" t="s">
        <v>1941</v>
      </c>
      <c r="B898" t="s">
        <v>1942</v>
      </c>
      <c r="C898" t="str">
        <f>IFERROR(VLOOKUP(Table1[[#This Row],[Ticker]],[1]!Table1[[Symbol]:[Industry]],2,FALSE),"-")</f>
        <v>-</v>
      </c>
      <c r="D898" t="s">
        <v>230</v>
      </c>
      <c r="E898">
        <v>3167.3291276639902</v>
      </c>
      <c r="F898">
        <v>134.51</v>
      </c>
      <c r="G898">
        <v>-30.3003017075354</v>
      </c>
      <c r="H898">
        <v>1.07108513188122</v>
      </c>
      <c r="I898">
        <v>-18.202622499552099</v>
      </c>
      <c r="J898">
        <v>1.40004696937073</v>
      </c>
      <c r="K898">
        <v>132.608100167728</v>
      </c>
      <c r="L898">
        <v>138.568090186105</v>
      </c>
      <c r="M898">
        <v>66.316644374097805</v>
      </c>
      <c r="N898">
        <v>1.20508526653366</v>
      </c>
      <c r="O898">
        <v>30.6222585681362</v>
      </c>
      <c r="P898">
        <v>20.044622936189199</v>
      </c>
      <c r="Q898">
        <v>-4.6232164241875998E-2</v>
      </c>
    </row>
    <row r="899" spans="1:17" hidden="1" x14ac:dyDescent="0.3">
      <c r="A899" t="s">
        <v>1943</v>
      </c>
      <c r="B899" t="s">
        <v>1944</v>
      </c>
      <c r="C899" t="str">
        <f>IFERROR(VLOOKUP(Table1[[#This Row],[Ticker]],[1]!Table1[[Symbol]:[Industry]],2,FALSE),"-")</f>
        <v>-</v>
      </c>
      <c r="D899" t="s">
        <v>471</v>
      </c>
      <c r="E899">
        <v>3151.7147884000001</v>
      </c>
      <c r="F899">
        <v>553.6</v>
      </c>
      <c r="G899">
        <v>20.1625116879354</v>
      </c>
      <c r="H899">
        <v>-8.3916850564738397</v>
      </c>
      <c r="I899">
        <v>11.7829430476651</v>
      </c>
      <c r="J899">
        <v>-5.6899103178466701</v>
      </c>
      <c r="K899">
        <v>559.39063219012598</v>
      </c>
      <c r="L899">
        <v>501.48808096519002</v>
      </c>
      <c r="M899">
        <v>41.529023170187898</v>
      </c>
      <c r="N899">
        <v>1.0217844799872899</v>
      </c>
      <c r="O899">
        <v>19.210621387283201</v>
      </c>
      <c r="P899">
        <v>54.636871508379897</v>
      </c>
      <c r="Q899">
        <v>4.7424277280666997E-2</v>
      </c>
    </row>
    <row r="900" spans="1:17" hidden="1" x14ac:dyDescent="0.3">
      <c r="A900" t="s">
        <v>1945</v>
      </c>
      <c r="B900" t="s">
        <v>1946</v>
      </c>
      <c r="C900" t="str">
        <f>IFERROR(VLOOKUP(Table1[[#This Row],[Ticker]],[1]!Table1[[Symbol]:[Industry]],2,FALSE),"-")</f>
        <v>-</v>
      </c>
      <c r="D900" t="s">
        <v>490</v>
      </c>
      <c r="E900">
        <v>3151.3218022000001</v>
      </c>
      <c r="F900">
        <v>297.14999999999998</v>
      </c>
      <c r="G900">
        <v>-61.799205902524598</v>
      </c>
      <c r="H900">
        <v>-3.4671187387186801</v>
      </c>
      <c r="I900">
        <v>-28.109363264137802</v>
      </c>
      <c r="J900">
        <v>1.1606890605756901</v>
      </c>
      <c r="K900">
        <v>293.87811382107498</v>
      </c>
      <c r="M900">
        <v>60.111200737672199</v>
      </c>
      <c r="N900">
        <v>0.96273079479614498</v>
      </c>
      <c r="O900">
        <v>73.111223287901694</v>
      </c>
      <c r="P900">
        <v>20.7436001625355</v>
      </c>
    </row>
    <row r="901" spans="1:17" x14ac:dyDescent="0.3">
      <c r="A901" t="s">
        <v>1947</v>
      </c>
      <c r="B901" t="s">
        <v>1948</v>
      </c>
      <c r="C901" t="str">
        <f>IFERROR(VLOOKUP(Table1[[#This Row],[Ticker]],[1]!Table1[[Symbol]:[Industry]],2,FALSE),"-")</f>
        <v>-</v>
      </c>
      <c r="D901" t="s">
        <v>284</v>
      </c>
      <c r="E901">
        <v>3147.5618020799998</v>
      </c>
      <c r="F901">
        <v>128.71</v>
      </c>
      <c r="G901">
        <v>19.733398990781499</v>
      </c>
      <c r="H901">
        <v>27.163982846549899</v>
      </c>
      <c r="I901">
        <v>13.0962443377255</v>
      </c>
      <c r="J901">
        <v>15.621700591209301</v>
      </c>
      <c r="K901">
        <v>104.36579846062</v>
      </c>
      <c r="L901">
        <v>97.676422161235905</v>
      </c>
      <c r="M901">
        <v>69.6084924778702</v>
      </c>
      <c r="N901">
        <v>3.6117702168952701</v>
      </c>
      <c r="O901">
        <v>6.9070002330821003</v>
      </c>
      <c r="P901">
        <v>57.732843137254903</v>
      </c>
      <c r="Q901">
        <v>-9.8435930191599998E-4</v>
      </c>
    </row>
    <row r="902" spans="1:17" hidden="1" x14ac:dyDescent="0.3">
      <c r="A902" t="s">
        <v>1949</v>
      </c>
      <c r="B902" t="s">
        <v>1950</v>
      </c>
      <c r="C902" t="str">
        <f>IFERROR(VLOOKUP(Table1[[#This Row],[Ticker]],[1]!Table1[[Symbol]:[Industry]],2,FALSE),"-")</f>
        <v>-</v>
      </c>
      <c r="D902" t="s">
        <v>196</v>
      </c>
      <c r="E902">
        <v>3143.3663598749999</v>
      </c>
      <c r="F902">
        <v>2077.25</v>
      </c>
      <c r="G902">
        <v>-35.550527675622902</v>
      </c>
      <c r="H902">
        <v>1.0604913358100101</v>
      </c>
      <c r="I902">
        <v>-15.1301007283224</v>
      </c>
      <c r="J902">
        <v>-3.3638582687373599</v>
      </c>
      <c r="K902">
        <v>1975.1498989024799</v>
      </c>
      <c r="L902">
        <v>2036.38416937176</v>
      </c>
      <c r="M902">
        <v>61.8950766537818</v>
      </c>
      <c r="N902">
        <v>1.3760871280754201</v>
      </c>
      <c r="O902">
        <v>18.425803345769602</v>
      </c>
      <c r="P902">
        <v>19.234853485635501</v>
      </c>
      <c r="Q902">
        <v>2.7413910966961001E-2</v>
      </c>
    </row>
    <row r="903" spans="1:17" x14ac:dyDescent="0.3">
      <c r="A903" t="s">
        <v>1951</v>
      </c>
      <c r="B903" t="s">
        <v>1952</v>
      </c>
      <c r="C903" t="str">
        <f>IFERROR(VLOOKUP(Table1[[#This Row],[Ticker]],[1]!Table1[[Symbol]:[Industry]],2,FALSE),"-")</f>
        <v>-</v>
      </c>
      <c r="D903" t="s">
        <v>62</v>
      </c>
      <c r="E903">
        <v>3143.2557539999998</v>
      </c>
      <c r="F903">
        <v>394.05</v>
      </c>
      <c r="G903">
        <v>30.8387930944521</v>
      </c>
      <c r="H903">
        <v>0.95882466389760601</v>
      </c>
      <c r="I903">
        <v>12.965041456890299</v>
      </c>
      <c r="J903">
        <v>-3.8627551454328901</v>
      </c>
      <c r="K903">
        <v>374.88607138442001</v>
      </c>
      <c r="L903">
        <v>333.17186057367098</v>
      </c>
      <c r="M903">
        <v>58.002489667335801</v>
      </c>
      <c r="N903">
        <v>0.98596202389188803</v>
      </c>
      <c r="O903">
        <v>7.6005583047836502</v>
      </c>
      <c r="P903">
        <v>68.902700385769407</v>
      </c>
      <c r="Q903">
        <v>-4.6169152532389998E-2</v>
      </c>
    </row>
    <row r="904" spans="1:17" hidden="1" x14ac:dyDescent="0.3">
      <c r="A904" t="s">
        <v>1953</v>
      </c>
      <c r="B904" t="s">
        <v>1954</v>
      </c>
      <c r="C904" t="str">
        <f>IFERROR(VLOOKUP(Table1[[#This Row],[Ticker]],[1]!Table1[[Symbol]:[Industry]],2,FALSE),"-")</f>
        <v>-</v>
      </c>
      <c r="D904" t="s">
        <v>140</v>
      </c>
      <c r="E904">
        <v>3138.467720265</v>
      </c>
      <c r="F904">
        <v>735.9</v>
      </c>
      <c r="G904">
        <v>89.667451684678696</v>
      </c>
      <c r="H904">
        <v>0.208865198959614</v>
      </c>
      <c r="I904">
        <v>61.913114574445601</v>
      </c>
      <c r="J904">
        <v>-0.26107051425529398</v>
      </c>
      <c r="K904">
        <v>666.24340128250299</v>
      </c>
      <c r="L904">
        <v>550.21808177906496</v>
      </c>
      <c r="M904">
        <v>58.547067574500602</v>
      </c>
      <c r="N904">
        <v>0.615349139963835</v>
      </c>
      <c r="O904">
        <v>3.81845359423835</v>
      </c>
      <c r="P904">
        <v>138.15533980582501</v>
      </c>
      <c r="Q904">
        <v>0.18674038780329699</v>
      </c>
    </row>
    <row r="905" spans="1:17" x14ac:dyDescent="0.3">
      <c r="A905" t="s">
        <v>1955</v>
      </c>
      <c r="B905" t="s">
        <v>1956</v>
      </c>
      <c r="C905" t="str">
        <f>IFERROR(VLOOKUP(Table1[[#This Row],[Ticker]],[1]!Table1[[Symbol]:[Industry]],2,FALSE),"-")</f>
        <v>-</v>
      </c>
      <c r="D905" t="s">
        <v>129</v>
      </c>
      <c r="E905">
        <v>3135.9726479999999</v>
      </c>
      <c r="F905">
        <v>588.54999999999995</v>
      </c>
      <c r="G905">
        <v>-31.8847003592766</v>
      </c>
      <c r="H905">
        <v>3.7133794124753199</v>
      </c>
      <c r="I905">
        <v>-3.6761726621527102</v>
      </c>
      <c r="J905">
        <v>0.26626509010312399</v>
      </c>
      <c r="K905">
        <v>538.14968838034201</v>
      </c>
      <c r="L905">
        <v>541.97168865886101</v>
      </c>
      <c r="M905">
        <v>63.617097640694297</v>
      </c>
      <c r="N905">
        <v>2.0946356640491599</v>
      </c>
      <c r="O905">
        <v>27.431823974173799</v>
      </c>
      <c r="P905">
        <v>27.945652173913</v>
      </c>
      <c r="Q905">
        <v>0.182386700727033</v>
      </c>
    </row>
    <row r="906" spans="1:17" x14ac:dyDescent="0.3">
      <c r="A906" t="s">
        <v>1957</v>
      </c>
      <c r="B906" t="s">
        <v>1958</v>
      </c>
      <c r="C906" t="str">
        <f>IFERROR(VLOOKUP(Table1[[#This Row],[Ticker]],[1]!Table1[[Symbol]:[Industry]],2,FALSE),"-")</f>
        <v>-</v>
      </c>
      <c r="D906" t="s">
        <v>550</v>
      </c>
      <c r="E906">
        <v>3127.5501112799998</v>
      </c>
      <c r="F906">
        <v>1050.6500000000001</v>
      </c>
      <c r="G906">
        <v>24.733068685043001</v>
      </c>
      <c r="H906">
        <v>-6.4857551372154996</v>
      </c>
      <c r="I906">
        <v>0.26592759732808702</v>
      </c>
      <c r="J906">
        <v>-5.2825980839870601</v>
      </c>
      <c r="K906">
        <v>1080.36035703281</v>
      </c>
      <c r="L906">
        <v>1004.35996390287</v>
      </c>
      <c r="M906">
        <v>39.8214744664104</v>
      </c>
      <c r="N906">
        <v>0.89979608219608798</v>
      </c>
      <c r="O906">
        <v>20.301717984105</v>
      </c>
      <c r="P906">
        <v>53.783665105386397</v>
      </c>
      <c r="Q906">
        <v>7.7831556541109997E-3</v>
      </c>
    </row>
    <row r="907" spans="1:17" hidden="1" x14ac:dyDescent="0.3">
      <c r="A907" t="s">
        <v>1959</v>
      </c>
      <c r="B907" t="s">
        <v>1960</v>
      </c>
      <c r="C907" t="str">
        <f>IFERROR(VLOOKUP(Table1[[#This Row],[Ticker]],[1]!Table1[[Symbol]:[Industry]],2,FALSE),"-")</f>
        <v>-</v>
      </c>
      <c r="D907" t="s">
        <v>196</v>
      </c>
      <c r="E907">
        <v>3113.01268196</v>
      </c>
      <c r="F907">
        <v>1529.1</v>
      </c>
      <c r="G907">
        <v>-26.553059641493999</v>
      </c>
      <c r="H907">
        <v>-5.4157221616404998</v>
      </c>
      <c r="I907">
        <v>-10.173672168572001</v>
      </c>
      <c r="J907">
        <v>-4.7480700231289097</v>
      </c>
      <c r="K907">
        <v>1556.7828067313301</v>
      </c>
      <c r="M907">
        <v>37.600418483723402</v>
      </c>
      <c r="N907">
        <v>0.49861259603979302</v>
      </c>
      <c r="O907">
        <v>20.662481198090301</v>
      </c>
      <c r="P907">
        <v>27.0122103164714</v>
      </c>
    </row>
    <row r="908" spans="1:17" x14ac:dyDescent="0.3">
      <c r="A908" t="s">
        <v>1961</v>
      </c>
      <c r="B908" t="s">
        <v>1962</v>
      </c>
      <c r="C908" t="str">
        <f>IFERROR(VLOOKUP(Table1[[#This Row],[Ticker]],[1]!Table1[[Symbol]:[Industry]],2,FALSE),"-")</f>
        <v>-</v>
      </c>
      <c r="D908" t="s">
        <v>284</v>
      </c>
      <c r="E908">
        <v>3112.0869074000002</v>
      </c>
      <c r="F908">
        <v>301.14999999999998</v>
      </c>
      <c r="G908">
        <v>26.6560039579525</v>
      </c>
      <c r="H908">
        <v>12.9775060523289</v>
      </c>
      <c r="I908">
        <v>21.9013896298368</v>
      </c>
      <c r="J908">
        <v>-6.7822744660935301</v>
      </c>
      <c r="K908">
        <v>274.62550283857797</v>
      </c>
      <c r="L908">
        <v>242.938105998856</v>
      </c>
      <c r="M908">
        <v>56.711336717789301</v>
      </c>
      <c r="N908">
        <v>1.6454551765671399</v>
      </c>
      <c r="O908">
        <v>9.9120039847252208</v>
      </c>
      <c r="P908">
        <v>62.9599567099566</v>
      </c>
      <c r="Q908">
        <v>5.9872975726925001E-2</v>
      </c>
    </row>
    <row r="909" spans="1:17" hidden="1" x14ac:dyDescent="0.3">
      <c r="A909" t="s">
        <v>1963</v>
      </c>
      <c r="B909" t="s">
        <v>1964</v>
      </c>
      <c r="C909" t="str">
        <f>IFERROR(VLOOKUP(Table1[[#This Row],[Ticker]],[1]!Table1[[Symbol]:[Industry]],2,FALSE),"-")</f>
        <v>-</v>
      </c>
      <c r="D909" t="s">
        <v>706</v>
      </c>
      <c r="E909">
        <v>3109.9195589000001</v>
      </c>
      <c r="F909">
        <v>814.95</v>
      </c>
      <c r="G909">
        <v>-8.3028898636869002</v>
      </c>
      <c r="H909">
        <v>0.93911598699952803</v>
      </c>
      <c r="I909">
        <v>2.3476658732423998</v>
      </c>
      <c r="J909">
        <v>0.21636793510087801</v>
      </c>
      <c r="K909">
        <v>703.46133138818698</v>
      </c>
      <c r="L909">
        <v>674.22370634381502</v>
      </c>
      <c r="M909">
        <v>61.648946744514902</v>
      </c>
      <c r="N909">
        <v>1.42111348572122</v>
      </c>
      <c r="O909">
        <v>2.6934167740352</v>
      </c>
      <c r="P909">
        <v>45.215609408410501</v>
      </c>
      <c r="Q909">
        <v>-9.3137697199029996E-3</v>
      </c>
    </row>
    <row r="910" spans="1:17" hidden="1" x14ac:dyDescent="0.3">
      <c r="A910" t="s">
        <v>1965</v>
      </c>
      <c r="B910" t="s">
        <v>1966</v>
      </c>
      <c r="C910" t="str">
        <f>IFERROR(VLOOKUP(Table1[[#This Row],[Ticker]],[1]!Table1[[Symbol]:[Industry]],2,FALSE),"-")</f>
        <v>-</v>
      </c>
      <c r="D910" t="s">
        <v>230</v>
      </c>
      <c r="E910">
        <v>3105.08</v>
      </c>
      <c r="F910">
        <v>15845.2</v>
      </c>
      <c r="G910">
        <v>35.621533918896901</v>
      </c>
      <c r="H910">
        <v>4.7358848796424198</v>
      </c>
      <c r="I910">
        <v>-0.91799309589386602</v>
      </c>
      <c r="J910">
        <v>-3.90134646485442</v>
      </c>
      <c r="K910">
        <v>14338.6949807934</v>
      </c>
      <c r="L910">
        <v>13019.307058984599</v>
      </c>
      <c r="M910">
        <v>51.335607571215</v>
      </c>
      <c r="N910">
        <v>0.71372309968356595</v>
      </c>
      <c r="O910">
        <v>7.2883270643475404</v>
      </c>
      <c r="P910">
        <v>69.376803848209505</v>
      </c>
      <c r="Q910">
        <v>0.137643527966266</v>
      </c>
    </row>
    <row r="911" spans="1:17" hidden="1" x14ac:dyDescent="0.3">
      <c r="A911" t="s">
        <v>1967</v>
      </c>
      <c r="B911" t="s">
        <v>1968</v>
      </c>
      <c r="C911" t="str">
        <f>IFERROR(VLOOKUP(Table1[[#This Row],[Ticker]],[1]!Table1[[Symbol]:[Industry]],2,FALSE),"-")</f>
        <v>-</v>
      </c>
      <c r="D911" t="s">
        <v>1969</v>
      </c>
      <c r="E911">
        <v>3104.2653749999999</v>
      </c>
      <c r="F911">
        <v>1257.1500000000001</v>
      </c>
      <c r="G911">
        <v>70.901159559284693</v>
      </c>
      <c r="H911">
        <v>3.1295567735915002</v>
      </c>
      <c r="I911">
        <v>21.408419549734301</v>
      </c>
      <c r="J911">
        <v>5.6053196604796396</v>
      </c>
      <c r="K911">
        <v>1099.7585252768299</v>
      </c>
      <c r="L911">
        <v>1005.2809967706301</v>
      </c>
      <c r="M911">
        <v>80.322118902478294</v>
      </c>
      <c r="N911">
        <v>2.9722409227144202</v>
      </c>
      <c r="O911">
        <v>1.3403332935608201</v>
      </c>
      <c r="P911">
        <v>107.108731466227</v>
      </c>
      <c r="Q911">
        <v>8.230614910438E-2</v>
      </c>
    </row>
    <row r="912" spans="1:17" hidden="1" x14ac:dyDescent="0.3">
      <c r="A912" t="s">
        <v>1970</v>
      </c>
      <c r="B912" t="s">
        <v>1971</v>
      </c>
      <c r="C912" t="str">
        <f>IFERROR(VLOOKUP(Table1[[#This Row],[Ticker]],[1]!Table1[[Symbol]:[Industry]],2,FALSE),"-")</f>
        <v>-</v>
      </c>
      <c r="D912" t="s">
        <v>303</v>
      </c>
      <c r="E912">
        <v>3101.9538600000001</v>
      </c>
      <c r="F912">
        <v>1581.5</v>
      </c>
      <c r="G912">
        <v>450.896824800297</v>
      </c>
      <c r="H912">
        <v>8.8707106102282207</v>
      </c>
      <c r="I912">
        <v>93.496368062486795</v>
      </c>
      <c r="J912">
        <v>-10.065969431147099</v>
      </c>
      <c r="K912">
        <v>1453.2303412081501</v>
      </c>
      <c r="L912">
        <v>1056.8091390095001</v>
      </c>
      <c r="M912">
        <v>53.926685655336797</v>
      </c>
      <c r="N912">
        <v>0.97269368071647699</v>
      </c>
      <c r="O912">
        <v>12.171988618400199</v>
      </c>
      <c r="P912">
        <v>549.93150684931504</v>
      </c>
      <c r="Q912">
        <v>0.28940030868156802</v>
      </c>
    </row>
    <row r="913" spans="1:17" hidden="1" x14ac:dyDescent="0.3">
      <c r="A913" t="s">
        <v>1972</v>
      </c>
      <c r="B913" t="s">
        <v>1973</v>
      </c>
      <c r="C913" t="str">
        <f>IFERROR(VLOOKUP(Table1[[#This Row],[Ticker]],[1]!Table1[[Symbol]:[Industry]],2,FALSE),"-")</f>
        <v>-</v>
      </c>
      <c r="D913" t="s">
        <v>1498</v>
      </c>
      <c r="E913">
        <v>3100.7348365950002</v>
      </c>
      <c r="F913">
        <v>690.15</v>
      </c>
      <c r="G913">
        <v>-22.8943580431939</v>
      </c>
      <c r="H913">
        <v>33.386840767690799</v>
      </c>
      <c r="I913">
        <v>-0.97679677977477397</v>
      </c>
      <c r="J913">
        <v>17.217263714583801</v>
      </c>
      <c r="K913">
        <v>562.39631730491897</v>
      </c>
      <c r="L913">
        <v>594.87801744455396</v>
      </c>
      <c r="M913">
        <v>94.926416867365901</v>
      </c>
      <c r="N913">
        <v>2.7471362943320501</v>
      </c>
      <c r="O913">
        <v>7.6287763529667396</v>
      </c>
      <c r="P913">
        <v>53.639804096170899</v>
      </c>
      <c r="Q913">
        <v>-4.3712243748007001E-2</v>
      </c>
    </row>
    <row r="914" spans="1:17" hidden="1" x14ac:dyDescent="0.3">
      <c r="A914" t="s">
        <v>1974</v>
      </c>
      <c r="B914" t="s">
        <v>1975</v>
      </c>
      <c r="C914" t="str">
        <f>IFERROR(VLOOKUP(Table1[[#This Row],[Ticker]],[1]!Table1[[Symbol]:[Industry]],2,FALSE),"-")</f>
        <v>-</v>
      </c>
      <c r="D914" t="s">
        <v>119</v>
      </c>
      <c r="E914">
        <v>3090.4434476500001</v>
      </c>
      <c r="F914">
        <v>4233.6000000000004</v>
      </c>
      <c r="G914">
        <v>28.538589381575498</v>
      </c>
      <c r="H914">
        <v>-13.2252250204884</v>
      </c>
      <c r="I914">
        <v>79.179697487453595</v>
      </c>
      <c r="J914">
        <v>-7.8281418556725404</v>
      </c>
      <c r="K914">
        <v>4378.7627307715902</v>
      </c>
      <c r="L914">
        <v>3577.9507922831599</v>
      </c>
      <c r="M914">
        <v>37.364601136431702</v>
      </c>
      <c r="N914">
        <v>0.58761079136811101</v>
      </c>
      <c r="O914">
        <v>21.480536659108001</v>
      </c>
      <c r="P914">
        <v>98.4624039002437</v>
      </c>
      <c r="Q914">
        <v>0.14518966094906099</v>
      </c>
    </row>
    <row r="915" spans="1:17" hidden="1" x14ac:dyDescent="0.3">
      <c r="A915" t="s">
        <v>1976</v>
      </c>
      <c r="B915" t="s">
        <v>1977</v>
      </c>
      <c r="C915" t="str">
        <f>IFERROR(VLOOKUP(Table1[[#This Row],[Ticker]],[1]!Table1[[Symbol]:[Industry]],2,FALSE),"-")</f>
        <v>-</v>
      </c>
      <c r="D915" t="s">
        <v>83</v>
      </c>
      <c r="E915">
        <v>3063.2956827599901</v>
      </c>
      <c r="F915">
        <v>243.52</v>
      </c>
      <c r="G915">
        <v>96.638278103821605</v>
      </c>
      <c r="H915">
        <v>25.5164180002275</v>
      </c>
      <c r="I915">
        <v>45.788328716964301</v>
      </c>
      <c r="J915">
        <v>4.2216580914970301</v>
      </c>
      <c r="K915">
        <v>202.64506630919701</v>
      </c>
      <c r="L915">
        <v>171.64749715484999</v>
      </c>
      <c r="M915">
        <v>60.704261471203402</v>
      </c>
      <c r="N915">
        <v>1.29265857543131</v>
      </c>
      <c r="O915">
        <v>12.491787122207599</v>
      </c>
      <c r="P915">
        <v>131.92380952380901</v>
      </c>
      <c r="Q915">
        <v>3.7551951081630001E-2</v>
      </c>
    </row>
    <row r="916" spans="1:17" hidden="1" x14ac:dyDescent="0.3">
      <c r="A916" t="s">
        <v>1978</v>
      </c>
      <c r="B916" t="s">
        <v>1979</v>
      </c>
      <c r="C916" t="str">
        <f>IFERROR(VLOOKUP(Table1[[#This Row],[Ticker]],[1]!Table1[[Symbol]:[Industry]],2,FALSE),"-")</f>
        <v>-</v>
      </c>
      <c r="D916" t="s">
        <v>140</v>
      </c>
      <c r="E916">
        <v>3034.9092145200002</v>
      </c>
      <c r="F916">
        <v>11.56</v>
      </c>
      <c r="G916">
        <v>700.87069239611606</v>
      </c>
      <c r="H916">
        <v>5.4626418447599896</v>
      </c>
      <c r="I916">
        <v>69.303651297609505</v>
      </c>
      <c r="J916">
        <v>2.81629161715703</v>
      </c>
      <c r="K916">
        <v>10.8604150812643</v>
      </c>
      <c r="L916">
        <v>8.9947865345236302</v>
      </c>
      <c r="M916">
        <v>63.260204826666701</v>
      </c>
      <c r="N916">
        <v>1.31375918660001</v>
      </c>
      <c r="O916">
        <v>71.280276816609003</v>
      </c>
      <c r="P916">
        <v>789.23076923076906</v>
      </c>
      <c r="Q916">
        <v>0.11995459418492101</v>
      </c>
    </row>
    <row r="917" spans="1:17" hidden="1" x14ac:dyDescent="0.3">
      <c r="A917" t="s">
        <v>1980</v>
      </c>
      <c r="B917" t="s">
        <v>1981</v>
      </c>
      <c r="C917" t="str">
        <f>IFERROR(VLOOKUP(Table1[[#This Row],[Ticker]],[1]!Table1[[Symbol]:[Industry]],2,FALSE),"-")</f>
        <v>-</v>
      </c>
      <c r="E917">
        <v>3034.6684019999998</v>
      </c>
      <c r="F917">
        <v>335.4</v>
      </c>
      <c r="G917">
        <v>70.819536094589907</v>
      </c>
      <c r="H917">
        <v>7.06524449171269</v>
      </c>
      <c r="I917">
        <v>22.330773234250199</v>
      </c>
      <c r="J917">
        <v>4.3519994116505698</v>
      </c>
      <c r="K917">
        <v>288.62922736463901</v>
      </c>
      <c r="L917">
        <v>241.79958881080501</v>
      </c>
      <c r="M917">
        <v>44.919989646163003</v>
      </c>
      <c r="N917">
        <v>1.2957004773097101</v>
      </c>
      <c r="O917">
        <v>4.8896839594514097</v>
      </c>
      <c r="P917">
        <v>117.017146554513</v>
      </c>
    </row>
    <row r="918" spans="1:17" hidden="1" x14ac:dyDescent="0.3">
      <c r="A918" t="s">
        <v>1982</v>
      </c>
      <c r="B918" t="s">
        <v>1983</v>
      </c>
      <c r="C918" t="str">
        <f>IFERROR(VLOOKUP(Table1[[#This Row],[Ticker]],[1]!Table1[[Symbol]:[Industry]],2,FALSE),"-")</f>
        <v>-</v>
      </c>
      <c r="D918" t="s">
        <v>216</v>
      </c>
      <c r="E918">
        <v>3033.4337575250001</v>
      </c>
      <c r="F918">
        <v>166.13</v>
      </c>
      <c r="G918">
        <v>69.955420874062895</v>
      </c>
      <c r="H918">
        <v>24.462870200881301</v>
      </c>
      <c r="I918">
        <v>27.583333571857001</v>
      </c>
      <c r="J918">
        <v>20.862097117466998</v>
      </c>
      <c r="K918">
        <v>137.776084740702</v>
      </c>
      <c r="L918">
        <v>124.90193999850599</v>
      </c>
      <c r="M918">
        <v>84.593581533897606</v>
      </c>
      <c r="N918">
        <v>3.1080807264524899</v>
      </c>
      <c r="O918">
        <v>4.3459941010052399</v>
      </c>
      <c r="P918">
        <v>100.64009661835701</v>
      </c>
      <c r="Q918">
        <v>0.147201630274686</v>
      </c>
    </row>
    <row r="919" spans="1:17" hidden="1" x14ac:dyDescent="0.3">
      <c r="A919" t="s">
        <v>1984</v>
      </c>
      <c r="B919" t="s">
        <v>1985</v>
      </c>
      <c r="C919" t="str">
        <f>IFERROR(VLOOKUP(Table1[[#This Row],[Ticker]],[1]!Table1[[Symbol]:[Industry]],2,FALSE),"-")</f>
        <v>-</v>
      </c>
      <c r="D919" t="s">
        <v>193</v>
      </c>
      <c r="E919">
        <v>3027.9748508099901</v>
      </c>
      <c r="F919">
        <v>2075.85</v>
      </c>
      <c r="G919">
        <v>63.348916394748699</v>
      </c>
      <c r="H919">
        <v>-12.4063998469871</v>
      </c>
      <c r="I919">
        <v>45.110452352620797</v>
      </c>
      <c r="J919">
        <v>-1.04656077700426</v>
      </c>
      <c r="K919">
        <v>2079.1429791341998</v>
      </c>
      <c r="L919">
        <v>1731.2754717642299</v>
      </c>
      <c r="M919">
        <v>50.150849928242899</v>
      </c>
      <c r="N919">
        <v>0.65925339671888605</v>
      </c>
      <c r="O919">
        <v>19.469133126189199</v>
      </c>
      <c r="P919">
        <v>109.45966399273399</v>
      </c>
      <c r="Q919">
        <v>0.140950455649723</v>
      </c>
    </row>
    <row r="920" spans="1:17" hidden="1" x14ac:dyDescent="0.3">
      <c r="A920" t="s">
        <v>1986</v>
      </c>
      <c r="B920" t="s">
        <v>1987</v>
      </c>
      <c r="C920" t="str">
        <f>IFERROR(VLOOKUP(Table1[[#This Row],[Ticker]],[1]!Table1[[Symbol]:[Industry]],2,FALSE),"-")</f>
        <v>-</v>
      </c>
      <c r="D920" t="s">
        <v>46</v>
      </c>
      <c r="E920">
        <v>3014.7360674080001</v>
      </c>
      <c r="F920">
        <v>18.920000000000002</v>
      </c>
      <c r="G920">
        <v>88.917754526797594</v>
      </c>
      <c r="H920">
        <v>2.9654270544677099</v>
      </c>
      <c r="I920">
        <v>-17.202496887806198</v>
      </c>
      <c r="J920">
        <v>-8.4468732114562908</v>
      </c>
      <c r="K920">
        <v>19.189620362728501</v>
      </c>
      <c r="L920">
        <v>18.210679506709202</v>
      </c>
      <c r="M920">
        <v>41.285272446344997</v>
      </c>
      <c r="N920">
        <v>1.18221485361072</v>
      </c>
      <c r="O920">
        <v>41.155267478297503</v>
      </c>
      <c r="P920">
        <v>117.80870218948399</v>
      </c>
      <c r="Q920">
        <v>0.112449882969805</v>
      </c>
    </row>
    <row r="921" spans="1:17" x14ac:dyDescent="0.3">
      <c r="A921" t="s">
        <v>1988</v>
      </c>
      <c r="B921" t="s">
        <v>1989</v>
      </c>
      <c r="C921" t="str">
        <f>IFERROR(VLOOKUP(Table1[[#This Row],[Ticker]],[1]!Table1[[Symbol]:[Industry]],2,FALSE),"-")</f>
        <v>-</v>
      </c>
      <c r="D921" t="s">
        <v>62</v>
      </c>
      <c r="E921">
        <v>3008.3662601750002</v>
      </c>
      <c r="F921">
        <v>326.35000000000002</v>
      </c>
      <c r="G921">
        <v>-28.626662101238299</v>
      </c>
      <c r="H921">
        <v>0.27720218083265502</v>
      </c>
      <c r="I921">
        <v>-29.529368752515701</v>
      </c>
      <c r="J921">
        <v>-0.96113006841502502</v>
      </c>
      <c r="K921">
        <v>325.46574387036901</v>
      </c>
      <c r="L921">
        <v>340.64765135446999</v>
      </c>
      <c r="M921">
        <v>61.076179722825401</v>
      </c>
      <c r="N921">
        <v>0.70222578762432197</v>
      </c>
      <c r="O921">
        <v>27.164087635973601</v>
      </c>
      <c r="P921">
        <v>13.8695045359385</v>
      </c>
      <c r="Q921">
        <v>-0.108182194906949</v>
      </c>
    </row>
    <row r="922" spans="1:17" x14ac:dyDescent="0.3">
      <c r="A922" t="s">
        <v>1990</v>
      </c>
      <c r="B922" t="s">
        <v>1991</v>
      </c>
      <c r="C922" t="str">
        <f>IFERROR(VLOOKUP(Table1[[#This Row],[Ticker]],[1]!Table1[[Symbol]:[Industry]],2,FALSE),"-")</f>
        <v>-</v>
      </c>
      <c r="D922" t="s">
        <v>607</v>
      </c>
      <c r="E922">
        <v>3007.1785593300001</v>
      </c>
      <c r="F922">
        <v>51.64</v>
      </c>
      <c r="G922">
        <v>27.8414324993863</v>
      </c>
      <c r="H922">
        <v>7.9030024408474002</v>
      </c>
      <c r="I922">
        <v>17.9402282688235</v>
      </c>
      <c r="J922">
        <v>1.8838057276147699</v>
      </c>
      <c r="K922">
        <v>46.519674720067101</v>
      </c>
      <c r="L922">
        <v>43.328851648575601</v>
      </c>
      <c r="M922">
        <v>67.643256569689896</v>
      </c>
      <c r="N922">
        <v>0.90518663584727499</v>
      </c>
      <c r="O922">
        <v>9.9922540666150095</v>
      </c>
      <c r="P922">
        <v>72.709030100334402</v>
      </c>
      <c r="Q922">
        <v>-5.2541112047926997E-2</v>
      </c>
    </row>
    <row r="923" spans="1:17" hidden="1" x14ac:dyDescent="0.3">
      <c r="A923" t="s">
        <v>1992</v>
      </c>
      <c r="B923" t="s">
        <v>1993</v>
      </c>
      <c r="C923" t="str">
        <f>IFERROR(VLOOKUP(Table1[[#This Row],[Ticker]],[1]!Table1[[Symbol]:[Industry]],2,FALSE),"-")</f>
        <v>-</v>
      </c>
      <c r="D923" t="s">
        <v>329</v>
      </c>
      <c r="E923">
        <v>3001.8897416250002</v>
      </c>
      <c r="F923">
        <v>2011.7</v>
      </c>
      <c r="G923">
        <v>-43.993256720407601</v>
      </c>
      <c r="H923">
        <v>4.7107077283169803</v>
      </c>
      <c r="I923">
        <v>-20.3785580783087</v>
      </c>
      <c r="J923">
        <v>-0.83470606744354303</v>
      </c>
      <c r="K923">
        <v>1913.1240829865601</v>
      </c>
      <c r="L923">
        <v>2025.19841004097</v>
      </c>
      <c r="M923">
        <v>68.822219955672594</v>
      </c>
      <c r="N923">
        <v>0.90898639220876198</v>
      </c>
      <c r="O923">
        <v>39.434309290649701</v>
      </c>
      <c r="P923">
        <v>19.035502958579801</v>
      </c>
      <c r="Q923">
        <v>-5.9249739747017E-2</v>
      </c>
    </row>
    <row r="924" spans="1:17" hidden="1" x14ac:dyDescent="0.3">
      <c r="A924" t="s">
        <v>1994</v>
      </c>
      <c r="B924" t="s">
        <v>1995</v>
      </c>
      <c r="C924" t="str">
        <f>IFERROR(VLOOKUP(Table1[[#This Row],[Ticker]],[1]!Table1[[Symbol]:[Industry]],2,FALSE),"-")</f>
        <v>-</v>
      </c>
      <c r="D924" t="s">
        <v>129</v>
      </c>
      <c r="E924">
        <v>2996.5044200000002</v>
      </c>
      <c r="F924">
        <v>589.79999999999995</v>
      </c>
      <c r="G924">
        <v>-58.214402527810002</v>
      </c>
      <c r="H924">
        <v>-2.08094493384929</v>
      </c>
      <c r="I924">
        <v>-36.691461317852898</v>
      </c>
      <c r="J924">
        <v>2.3350720889091301</v>
      </c>
      <c r="K924">
        <v>584.88726836699698</v>
      </c>
      <c r="L924">
        <v>662.93858798341705</v>
      </c>
      <c r="M924">
        <v>69.724256429405699</v>
      </c>
      <c r="N924">
        <v>0.943422155902783</v>
      </c>
      <c r="O924">
        <v>45.812139708375703</v>
      </c>
      <c r="P924">
        <v>17.7245508982035</v>
      </c>
      <c r="Q924">
        <v>4.8600741152417998E-2</v>
      </c>
    </row>
    <row r="925" spans="1:17" x14ac:dyDescent="0.3">
      <c r="A925" t="s">
        <v>1996</v>
      </c>
      <c r="B925" t="s">
        <v>1997</v>
      </c>
      <c r="C925" t="str">
        <f>IFERROR(VLOOKUP(Table1[[#This Row],[Ticker]],[1]!Table1[[Symbol]:[Industry]],2,FALSE),"-")</f>
        <v>-</v>
      </c>
      <c r="D925" t="s">
        <v>1561</v>
      </c>
      <c r="E925">
        <v>2995.58107135</v>
      </c>
      <c r="F925">
        <v>727.2</v>
      </c>
      <c r="G925">
        <v>-22.530441866251699</v>
      </c>
      <c r="H925">
        <v>-3.9575225580594502</v>
      </c>
      <c r="I925">
        <v>-18.9198239247538</v>
      </c>
      <c r="J925">
        <v>-0.21471053563759601</v>
      </c>
      <c r="K925">
        <v>725.70145029039497</v>
      </c>
      <c r="L925">
        <v>732.81568134258703</v>
      </c>
      <c r="M925">
        <v>56.316613004392103</v>
      </c>
      <c r="N925">
        <v>1.1372020421084299</v>
      </c>
      <c r="O925">
        <v>24.449944994499401</v>
      </c>
      <c r="P925">
        <v>13.8028169014084</v>
      </c>
    </row>
    <row r="926" spans="1:17" x14ac:dyDescent="0.3">
      <c r="A926" t="s">
        <v>1998</v>
      </c>
      <c r="B926" t="s">
        <v>1999</v>
      </c>
      <c r="C926" t="str">
        <f>IFERROR(VLOOKUP(Table1[[#This Row],[Ticker]],[1]!Table1[[Symbol]:[Industry]],2,FALSE),"-")</f>
        <v>-</v>
      </c>
      <c r="D926" t="s">
        <v>62</v>
      </c>
      <c r="E926">
        <v>2980.1075339250001</v>
      </c>
      <c r="F926">
        <v>120.06</v>
      </c>
      <c r="G926">
        <v>6.5945658381103698</v>
      </c>
      <c r="H926">
        <v>4.8014068533363199</v>
      </c>
      <c r="I926">
        <v>-10.388183506930201</v>
      </c>
      <c r="J926">
        <v>-4.4132704002202896</v>
      </c>
      <c r="K926">
        <v>118.249375779403</v>
      </c>
      <c r="L926">
        <v>115.60608405894401</v>
      </c>
      <c r="M926">
        <v>51.700513338914597</v>
      </c>
      <c r="N926">
        <v>0.87123924647919104</v>
      </c>
      <c r="O926">
        <v>29.5185740463101</v>
      </c>
      <c r="P926">
        <v>38.9583333333333</v>
      </c>
      <c r="Q926">
        <v>-9.3885991550387002E-2</v>
      </c>
    </row>
    <row r="927" spans="1:17" hidden="1" x14ac:dyDescent="0.3">
      <c r="A927" t="s">
        <v>2000</v>
      </c>
      <c r="B927" t="s">
        <v>2001</v>
      </c>
      <c r="C927" t="str">
        <f>IFERROR(VLOOKUP(Table1[[#This Row],[Ticker]],[1]!Table1[[Symbol]:[Industry]],2,FALSE),"-")</f>
        <v>-</v>
      </c>
      <c r="E927">
        <v>2969.230402225</v>
      </c>
      <c r="F927">
        <v>5790.1</v>
      </c>
      <c r="G927">
        <v>85.049351091134895</v>
      </c>
      <c r="H927">
        <v>53.649911559639101</v>
      </c>
      <c r="I927">
        <v>74.595455767242001</v>
      </c>
      <c r="J927">
        <v>35.198692318705803</v>
      </c>
      <c r="K927">
        <v>4023.8470898963601</v>
      </c>
      <c r="L927">
        <v>3341.7612656968799</v>
      </c>
      <c r="M927">
        <v>95.606999839544201</v>
      </c>
      <c r="N927">
        <v>1.56755415810678</v>
      </c>
      <c r="O927">
        <v>11.2761437626293</v>
      </c>
      <c r="P927">
        <v>143.89637742207199</v>
      </c>
      <c r="Q927">
        <v>0.167404613110225</v>
      </c>
    </row>
    <row r="928" spans="1:17" hidden="1" x14ac:dyDescent="0.3">
      <c r="A928" t="s">
        <v>2002</v>
      </c>
      <c r="B928" t="s">
        <v>2003</v>
      </c>
      <c r="C928" t="str">
        <f>IFERROR(VLOOKUP(Table1[[#This Row],[Ticker]],[1]!Table1[[Symbol]:[Industry]],2,FALSE),"-")</f>
        <v>-</v>
      </c>
      <c r="D928" t="s">
        <v>140</v>
      </c>
      <c r="E928">
        <v>2965.2073467</v>
      </c>
      <c r="F928">
        <v>568.9</v>
      </c>
      <c r="G928">
        <v>48.894017821273003</v>
      </c>
      <c r="H928">
        <v>32.275738404138401</v>
      </c>
      <c r="I928">
        <v>24.050453796122301</v>
      </c>
      <c r="J928">
        <v>-3.6794932567598702</v>
      </c>
      <c r="K928">
        <v>471.933751766238</v>
      </c>
      <c r="L928">
        <v>429.89091877495798</v>
      </c>
      <c r="M928">
        <v>74.5207802012374</v>
      </c>
      <c r="N928">
        <v>2.2581333685056499</v>
      </c>
      <c r="O928">
        <v>8.7010019335559807</v>
      </c>
      <c r="P928">
        <v>88.128306878306802</v>
      </c>
      <c r="Q928">
        <v>0.18910975709334699</v>
      </c>
    </row>
    <row r="929" spans="1:17" hidden="1" x14ac:dyDescent="0.3">
      <c r="A929" t="s">
        <v>2004</v>
      </c>
      <c r="B929" t="s">
        <v>2005</v>
      </c>
      <c r="C929" t="str">
        <f>IFERROR(VLOOKUP(Table1[[#This Row],[Ticker]],[1]!Table1[[Symbol]:[Industry]],2,FALSE),"-")</f>
        <v>-</v>
      </c>
      <c r="D929" t="s">
        <v>129</v>
      </c>
      <c r="E929">
        <v>2949.248583265</v>
      </c>
      <c r="F929">
        <v>897.8</v>
      </c>
      <c r="G929">
        <v>88.246347408572007</v>
      </c>
      <c r="H929">
        <v>-3.9935167458989098</v>
      </c>
      <c r="I929">
        <v>-16.038780381881001</v>
      </c>
      <c r="J929">
        <v>-5.8686203258999798</v>
      </c>
      <c r="K929">
        <v>901.67791492896004</v>
      </c>
      <c r="L929">
        <v>847.41443413261902</v>
      </c>
      <c r="M929">
        <v>47.931532795145301</v>
      </c>
      <c r="N929">
        <v>1.11677291963397</v>
      </c>
      <c r="O929">
        <v>30.179327244375099</v>
      </c>
      <c r="P929">
        <v>125.804828973843</v>
      </c>
      <c r="Q929">
        <v>0.173527897192778</v>
      </c>
    </row>
    <row r="930" spans="1:17" hidden="1" x14ac:dyDescent="0.3">
      <c r="A930" t="s">
        <v>2006</v>
      </c>
      <c r="B930" t="s">
        <v>2007</v>
      </c>
      <c r="C930" t="str">
        <f>IFERROR(VLOOKUP(Table1[[#This Row],[Ticker]],[1]!Table1[[Symbol]:[Industry]],2,FALSE),"-")</f>
        <v>-</v>
      </c>
      <c r="D930" t="s">
        <v>1969</v>
      </c>
      <c r="E930">
        <v>2948.7375917999998</v>
      </c>
      <c r="F930">
        <v>721.2</v>
      </c>
      <c r="G930">
        <v>6173.7409414131498</v>
      </c>
      <c r="H930">
        <v>-21.057934592619201</v>
      </c>
      <c r="I930">
        <v>485.62439478972499</v>
      </c>
      <c r="J930">
        <v>-1.89214703732478</v>
      </c>
      <c r="K930">
        <v>652.378786837245</v>
      </c>
      <c r="L930">
        <v>289.15900434068197</v>
      </c>
      <c r="M930">
        <v>47.851068782532302</v>
      </c>
      <c r="N930">
        <v>0.75791568599290104</v>
      </c>
      <c r="O930">
        <v>31.544647809206801</v>
      </c>
    </row>
    <row r="931" spans="1:17" hidden="1" x14ac:dyDescent="0.3">
      <c r="A931" t="s">
        <v>2008</v>
      </c>
      <c r="B931" t="s">
        <v>2009</v>
      </c>
      <c r="C931" t="str">
        <f>IFERROR(VLOOKUP(Table1[[#This Row],[Ticker]],[1]!Table1[[Symbol]:[Industry]],2,FALSE),"-")</f>
        <v>-</v>
      </c>
      <c r="D931" t="s">
        <v>281</v>
      </c>
      <c r="E931">
        <v>2944.035283575</v>
      </c>
      <c r="F931">
        <v>270.55</v>
      </c>
      <c r="G931">
        <v>30.100372019496501</v>
      </c>
      <c r="H931">
        <v>-6.75008148133786</v>
      </c>
      <c r="I931">
        <v>-23.651225565643799</v>
      </c>
      <c r="J931">
        <v>-4.0893666900329997</v>
      </c>
      <c r="K931">
        <v>272.14828439258798</v>
      </c>
      <c r="L931">
        <v>260.84026499794697</v>
      </c>
      <c r="M931">
        <v>47.9759907240771</v>
      </c>
      <c r="N931">
        <v>0.79567431459170002</v>
      </c>
      <c r="O931">
        <v>25.4851228978007</v>
      </c>
      <c r="P931">
        <v>62.590144230769198</v>
      </c>
      <c r="Q931">
        <v>2.4980178077632999E-2</v>
      </c>
    </row>
    <row r="932" spans="1:17" hidden="1" x14ac:dyDescent="0.3">
      <c r="A932" t="s">
        <v>2010</v>
      </c>
      <c r="B932" t="s">
        <v>2011</v>
      </c>
      <c r="C932" t="str">
        <f>IFERROR(VLOOKUP(Table1[[#This Row],[Ticker]],[1]!Table1[[Symbol]:[Industry]],2,FALSE),"-")</f>
        <v>-</v>
      </c>
      <c r="D932" t="s">
        <v>216</v>
      </c>
      <c r="E932">
        <v>2931.78065917</v>
      </c>
      <c r="F932">
        <v>444.7</v>
      </c>
      <c r="G932">
        <v>208.42927138326601</v>
      </c>
      <c r="H932">
        <v>3.2353572199224598</v>
      </c>
      <c r="I932">
        <v>100.03796688696301</v>
      </c>
      <c r="J932">
        <v>-8.7426516462975101</v>
      </c>
      <c r="K932">
        <v>407.94652012633702</v>
      </c>
      <c r="L932">
        <v>311.526100736415</v>
      </c>
      <c r="M932">
        <v>55.339583424250101</v>
      </c>
      <c r="N932">
        <v>1.07754700751029</v>
      </c>
      <c r="O932">
        <v>11.5920845513829</v>
      </c>
      <c r="P932">
        <v>248.647589180713</v>
      </c>
      <c r="Q932">
        <v>0.16573564953390499</v>
      </c>
    </row>
    <row r="933" spans="1:17" hidden="1" x14ac:dyDescent="0.3">
      <c r="A933" t="s">
        <v>2012</v>
      </c>
      <c r="B933" t="s">
        <v>2013</v>
      </c>
      <c r="C933" t="str">
        <f>IFERROR(VLOOKUP(Table1[[#This Row],[Ticker]],[1]!Table1[[Symbol]:[Industry]],2,FALSE),"-")</f>
        <v>-</v>
      </c>
      <c r="D933" t="s">
        <v>62</v>
      </c>
      <c r="E933">
        <v>2930.2024894450001</v>
      </c>
      <c r="F933">
        <v>503.85</v>
      </c>
      <c r="G933">
        <v>-34.636458377011699</v>
      </c>
      <c r="H933">
        <v>0.83883207267740001</v>
      </c>
      <c r="I933">
        <v>-18.257070904089701</v>
      </c>
      <c r="J933">
        <v>3.1706361055891699</v>
      </c>
      <c r="K933">
        <v>489.22614323016501</v>
      </c>
      <c r="M933">
        <v>68.317592981995503</v>
      </c>
      <c r="N933">
        <v>1.66877610634722</v>
      </c>
      <c r="O933">
        <v>16.701399225960099</v>
      </c>
      <c r="P933">
        <v>19.579921680313198</v>
      </c>
    </row>
    <row r="934" spans="1:17" x14ac:dyDescent="0.3">
      <c r="A934" t="s">
        <v>2014</v>
      </c>
      <c r="B934" t="s">
        <v>2015</v>
      </c>
      <c r="C934" t="str">
        <f>IFERROR(VLOOKUP(Table1[[#This Row],[Ticker]],[1]!Table1[[Symbol]:[Industry]],2,FALSE),"-")</f>
        <v>-</v>
      </c>
      <c r="D934" t="s">
        <v>1779</v>
      </c>
      <c r="E934">
        <v>2929.4385410139998</v>
      </c>
      <c r="F934">
        <v>15.73</v>
      </c>
      <c r="G934">
        <v>-24.890278658972498</v>
      </c>
      <c r="H934">
        <v>-10.383085125273301</v>
      </c>
      <c r="I934">
        <v>-30.0293590383077</v>
      </c>
      <c r="J934">
        <v>-4.1318340928013102</v>
      </c>
      <c r="K934">
        <v>16.520922062474899</v>
      </c>
      <c r="L934">
        <v>17.857509121180801</v>
      </c>
      <c r="M934">
        <v>49.253074650662001</v>
      </c>
      <c r="N934">
        <v>1.0942148722565399</v>
      </c>
      <c r="O934">
        <v>65.607120152574694</v>
      </c>
      <c r="P934">
        <v>22.412451361867699</v>
      </c>
      <c r="Q934">
        <v>1.8095983509384999E-2</v>
      </c>
    </row>
    <row r="935" spans="1:17" hidden="1" x14ac:dyDescent="0.3">
      <c r="A935" t="s">
        <v>2016</v>
      </c>
      <c r="B935" t="s">
        <v>2017</v>
      </c>
      <c r="C935" t="str">
        <f>IFERROR(VLOOKUP(Table1[[#This Row],[Ticker]],[1]!Table1[[Symbol]:[Industry]],2,FALSE),"-")</f>
        <v>-</v>
      </c>
      <c r="D935" t="s">
        <v>124</v>
      </c>
      <c r="E935">
        <v>2923.67374092</v>
      </c>
      <c r="F935">
        <v>45.04</v>
      </c>
      <c r="G935">
        <v>98.063674852256398</v>
      </c>
      <c r="H935">
        <v>3.2607172720106901</v>
      </c>
      <c r="I935">
        <v>-3.6988875315422098</v>
      </c>
      <c r="J935">
        <v>-4.6285803210021603</v>
      </c>
      <c r="K935">
        <v>42.139599713311</v>
      </c>
      <c r="L935">
        <v>38.0738247002717</v>
      </c>
      <c r="M935">
        <v>57.192265857777699</v>
      </c>
      <c r="N935">
        <v>3.3039347532157399</v>
      </c>
      <c r="O935">
        <v>50.865896980461798</v>
      </c>
      <c r="P935">
        <v>142.15053763440801</v>
      </c>
      <c r="Q935">
        <v>7.7640871467672998E-2</v>
      </c>
    </row>
    <row r="936" spans="1:17" hidden="1" x14ac:dyDescent="0.3">
      <c r="A936" t="s">
        <v>2018</v>
      </c>
      <c r="B936" t="s">
        <v>2019</v>
      </c>
      <c r="C936" t="str">
        <f>IFERROR(VLOOKUP(Table1[[#This Row],[Ticker]],[1]!Table1[[Symbol]:[Industry]],2,FALSE),"-")</f>
        <v>-</v>
      </c>
      <c r="D936" t="s">
        <v>129</v>
      </c>
      <c r="E936">
        <v>2917.8984959999998</v>
      </c>
      <c r="F936">
        <v>1198.7</v>
      </c>
      <c r="G936">
        <v>2.5502689317178802</v>
      </c>
      <c r="H936">
        <v>-5.9142888208025504</v>
      </c>
      <c r="I936">
        <v>4.6968471938541896</v>
      </c>
      <c r="J936">
        <v>-1.60769316196181</v>
      </c>
      <c r="K936">
        <v>1137.1900578892401</v>
      </c>
      <c r="L936">
        <v>1005.2970534242201</v>
      </c>
      <c r="M936">
        <v>52.310198036305898</v>
      </c>
      <c r="N936">
        <v>0.51293123634683602</v>
      </c>
      <c r="O936">
        <v>8.4508217235338101</v>
      </c>
      <c r="P936">
        <v>45.296969696969697</v>
      </c>
      <c r="Q936">
        <v>3.9105909104913003E-2</v>
      </c>
    </row>
    <row r="937" spans="1:17" hidden="1" x14ac:dyDescent="0.3">
      <c r="A937" t="s">
        <v>2020</v>
      </c>
      <c r="B937" t="s">
        <v>2021</v>
      </c>
      <c r="C937" t="str">
        <f>IFERROR(VLOOKUP(Table1[[#This Row],[Ticker]],[1]!Table1[[Symbol]:[Industry]],2,FALSE),"-")</f>
        <v>-</v>
      </c>
      <c r="D937" t="s">
        <v>62</v>
      </c>
      <c r="E937">
        <v>2905.99410498</v>
      </c>
      <c r="F937">
        <v>55.53</v>
      </c>
      <c r="G937">
        <v>54.066857932707101</v>
      </c>
      <c r="H937">
        <v>11.343081203327101</v>
      </c>
      <c r="I937">
        <v>-4.22395236680706</v>
      </c>
      <c r="J937">
        <v>-2.0251895286349799</v>
      </c>
      <c r="K937">
        <v>49.875804522402397</v>
      </c>
      <c r="L937">
        <v>45.117630643613502</v>
      </c>
      <c r="M937">
        <v>72.891305831341796</v>
      </c>
      <c r="N937">
        <v>2.6777036186657499</v>
      </c>
      <c r="O937">
        <v>6.9692058346839403</v>
      </c>
      <c r="P937">
        <v>94.160839160839103</v>
      </c>
      <c r="Q937">
        <v>-1.8858380999778001E-2</v>
      </c>
    </row>
    <row r="938" spans="1:17" hidden="1" x14ac:dyDescent="0.3">
      <c r="A938" t="s">
        <v>2022</v>
      </c>
      <c r="B938" t="s">
        <v>2023</v>
      </c>
      <c r="C938" t="str">
        <f>IFERROR(VLOOKUP(Table1[[#This Row],[Ticker]],[1]!Table1[[Symbol]:[Industry]],2,FALSE),"-")</f>
        <v>-</v>
      </c>
      <c r="D938" t="s">
        <v>1498</v>
      </c>
      <c r="E938">
        <v>2904.1959719699998</v>
      </c>
      <c r="F938">
        <v>375.4</v>
      </c>
      <c r="G938">
        <v>7.0202399596238596</v>
      </c>
      <c r="H938">
        <v>19.8573706126489</v>
      </c>
      <c r="I938">
        <v>20.583078563948199</v>
      </c>
      <c r="J938">
        <v>12.881065497041799</v>
      </c>
      <c r="K938">
        <v>326.61074519255197</v>
      </c>
      <c r="L938">
        <v>305.74211319065103</v>
      </c>
      <c r="M938">
        <v>86.9880442147727</v>
      </c>
      <c r="N938">
        <v>2.7995020930691199</v>
      </c>
      <c r="O938">
        <v>6.2866275972296197</v>
      </c>
      <c r="P938">
        <v>53.789430561245297</v>
      </c>
      <c r="Q938">
        <v>1.068906310822E-3</v>
      </c>
    </row>
    <row r="939" spans="1:17" hidden="1" x14ac:dyDescent="0.3">
      <c r="A939" t="s">
        <v>2024</v>
      </c>
      <c r="B939" t="s">
        <v>2025</v>
      </c>
      <c r="C939" t="str">
        <f>IFERROR(VLOOKUP(Table1[[#This Row],[Ticker]],[1]!Table1[[Symbol]:[Industry]],2,FALSE),"-")</f>
        <v>-</v>
      </c>
      <c r="D939" t="s">
        <v>162</v>
      </c>
      <c r="E939">
        <v>2900.88892265</v>
      </c>
      <c r="F939">
        <v>458.95</v>
      </c>
      <c r="G939">
        <v>4.3499722512348997</v>
      </c>
      <c r="H939">
        <v>32.055719064400698</v>
      </c>
      <c r="I939">
        <v>18.858767593170398</v>
      </c>
      <c r="J939">
        <v>12.0125653673876</v>
      </c>
      <c r="K939">
        <v>345.914785769113</v>
      </c>
      <c r="L939">
        <v>324.20015326476903</v>
      </c>
      <c r="M939">
        <v>82.576678595706795</v>
      </c>
      <c r="N939">
        <v>2.2968134142489198</v>
      </c>
      <c r="O939">
        <v>5.45811090532737</v>
      </c>
      <c r="P939">
        <v>85.809716599190196</v>
      </c>
      <c r="Q939">
        <v>0.13084107242624901</v>
      </c>
    </row>
    <row r="940" spans="1:17" hidden="1" x14ac:dyDescent="0.3">
      <c r="A940" t="s">
        <v>2026</v>
      </c>
      <c r="B940" t="s">
        <v>2027</v>
      </c>
      <c r="C940" t="str">
        <f>IFERROR(VLOOKUP(Table1[[#This Row],[Ticker]],[1]!Table1[[Symbol]:[Industry]],2,FALSE),"-")</f>
        <v>-</v>
      </c>
      <c r="E940">
        <v>2900.5</v>
      </c>
      <c r="F940">
        <v>572.95000000000005</v>
      </c>
      <c r="G940">
        <v>145.13259715801999</v>
      </c>
      <c r="H940">
        <v>-4.8103745765229204</v>
      </c>
      <c r="I940">
        <v>161.51198463094201</v>
      </c>
      <c r="J940">
        <v>-7.1454164357554699</v>
      </c>
      <c r="K940">
        <v>544.97523337975304</v>
      </c>
      <c r="M940">
        <v>43.430098977026198</v>
      </c>
      <c r="N940">
        <v>0.50139369729249805</v>
      </c>
      <c r="O940">
        <v>25.0981761061174</v>
      </c>
      <c r="P940">
        <v>186.47499999999999</v>
      </c>
    </row>
    <row r="941" spans="1:17" hidden="1" x14ac:dyDescent="0.3">
      <c r="A941" t="s">
        <v>2028</v>
      </c>
      <c r="B941" t="s">
        <v>2029</v>
      </c>
      <c r="C941" t="str">
        <f>IFERROR(VLOOKUP(Table1[[#This Row],[Ticker]],[1]!Table1[[Symbol]:[Industry]],2,FALSE),"-")</f>
        <v>-</v>
      </c>
      <c r="D941" t="s">
        <v>46</v>
      </c>
      <c r="E941">
        <v>2885.51800245</v>
      </c>
      <c r="F941">
        <v>2290.75</v>
      </c>
      <c r="G941">
        <v>85.809376603138404</v>
      </c>
      <c r="H941">
        <v>-8.5537314089020899</v>
      </c>
      <c r="I941">
        <v>33.046068975252503</v>
      </c>
      <c r="J941">
        <v>-1.8782493999202201</v>
      </c>
      <c r="K941">
        <v>2161.1459826645701</v>
      </c>
      <c r="L941">
        <v>1753.93234424144</v>
      </c>
      <c r="M941">
        <v>50.461540453188803</v>
      </c>
      <c r="N941">
        <v>0.50658366479775696</v>
      </c>
      <c r="O941">
        <v>11.4045618247298</v>
      </c>
      <c r="P941">
        <v>117.917617960426</v>
      </c>
      <c r="Q941">
        <v>0.14172332694982001</v>
      </c>
    </row>
    <row r="942" spans="1:17" hidden="1" x14ac:dyDescent="0.3">
      <c r="A942" t="s">
        <v>2030</v>
      </c>
      <c r="B942" t="s">
        <v>2031</v>
      </c>
      <c r="C942" t="str">
        <f>IFERROR(VLOOKUP(Table1[[#This Row],[Ticker]],[1]!Table1[[Symbol]:[Industry]],2,FALSE),"-")</f>
        <v>-</v>
      </c>
      <c r="D942" t="s">
        <v>62</v>
      </c>
      <c r="E942">
        <v>2882.8895829560001</v>
      </c>
      <c r="F942">
        <v>109.25</v>
      </c>
      <c r="G942">
        <v>22.471085130529399</v>
      </c>
      <c r="H942">
        <v>4.55453748297733</v>
      </c>
      <c r="I942">
        <v>5.9626019148934599</v>
      </c>
      <c r="J942">
        <v>7.42571749452053</v>
      </c>
      <c r="K942">
        <v>99.890117233661798</v>
      </c>
      <c r="L942">
        <v>91.408707059654006</v>
      </c>
      <c r="M942">
        <v>70.438147243465707</v>
      </c>
      <c r="N942">
        <v>1.81608380082612</v>
      </c>
      <c r="O942">
        <v>6.9016018306636102</v>
      </c>
      <c r="P942">
        <v>55.848787446505</v>
      </c>
      <c r="Q942">
        <v>-5.2687181552730999E-2</v>
      </c>
    </row>
    <row r="943" spans="1:17" hidden="1" x14ac:dyDescent="0.3">
      <c r="A943" t="s">
        <v>2032</v>
      </c>
      <c r="B943" t="s">
        <v>2033</v>
      </c>
      <c r="C943" t="str">
        <f>IFERROR(VLOOKUP(Table1[[#This Row],[Ticker]],[1]!Table1[[Symbol]:[Industry]],2,FALSE),"-")</f>
        <v>-</v>
      </c>
      <c r="E943">
        <v>2857.1818911999999</v>
      </c>
      <c r="F943">
        <v>553.15</v>
      </c>
      <c r="G943">
        <v>169.65976269577601</v>
      </c>
      <c r="H943">
        <v>25.191595872238199</v>
      </c>
      <c r="I943">
        <v>35.812578681570102</v>
      </c>
      <c r="J943">
        <v>8.8843602391824898</v>
      </c>
      <c r="K943">
        <v>450.251742682192</v>
      </c>
      <c r="L943">
        <v>361.71301010686102</v>
      </c>
      <c r="M943">
        <v>69.200968894890707</v>
      </c>
      <c r="N943">
        <v>1.55137435900503</v>
      </c>
      <c r="O943">
        <v>11.7237638976769</v>
      </c>
      <c r="P943">
        <v>234.83656174334101</v>
      </c>
    </row>
    <row r="944" spans="1:17" hidden="1" x14ac:dyDescent="0.3">
      <c r="A944" t="s">
        <v>2034</v>
      </c>
      <c r="B944" t="s">
        <v>2035</v>
      </c>
      <c r="C944" t="str">
        <f>IFERROR(VLOOKUP(Table1[[#This Row],[Ticker]],[1]!Table1[[Symbol]:[Industry]],2,FALSE),"-")</f>
        <v>-</v>
      </c>
      <c r="D944" t="s">
        <v>621</v>
      </c>
      <c r="E944">
        <v>2851.5546550599902</v>
      </c>
      <c r="F944">
        <v>2381.9</v>
      </c>
      <c r="G944">
        <v>-2.1856389523583299</v>
      </c>
      <c r="H944">
        <v>2.6226946868176402</v>
      </c>
      <c r="I944">
        <v>-4.3634017345645102</v>
      </c>
      <c r="J944">
        <v>-2.3164134306760999</v>
      </c>
      <c r="K944">
        <v>2351.70510477175</v>
      </c>
      <c r="L944">
        <v>2295.6105695608298</v>
      </c>
      <c r="M944">
        <v>58.944424797292598</v>
      </c>
      <c r="N944">
        <v>1.1122400056269</v>
      </c>
      <c r="O944">
        <v>21.696964608085899</v>
      </c>
      <c r="P944">
        <v>30.945574491478801</v>
      </c>
      <c r="Q944">
        <v>5.6235866312210003E-2</v>
      </c>
    </row>
    <row r="945" spans="1:17" x14ac:dyDescent="0.3">
      <c r="A945" t="s">
        <v>2036</v>
      </c>
      <c r="B945" t="s">
        <v>2037</v>
      </c>
      <c r="C945" t="str">
        <f>IFERROR(VLOOKUP(Table1[[#This Row],[Ticker]],[1]!Table1[[Symbol]:[Industry]],2,FALSE),"-")</f>
        <v>-</v>
      </c>
      <c r="D945" t="s">
        <v>46</v>
      </c>
      <c r="E945">
        <v>2851.2568741</v>
      </c>
      <c r="F945">
        <v>1850.15</v>
      </c>
      <c r="G945">
        <v>-10.465365646528699</v>
      </c>
      <c r="H945">
        <v>0.22476529843389401</v>
      </c>
      <c r="I945">
        <v>-5.7462966324312701</v>
      </c>
      <c r="J945">
        <v>-2.4773292205969701</v>
      </c>
      <c r="K945">
        <v>1628.6995827400699</v>
      </c>
      <c r="L945">
        <v>1609.0801711950801</v>
      </c>
      <c r="M945">
        <v>64.007168519366701</v>
      </c>
      <c r="N945">
        <v>2.1642899600106098</v>
      </c>
      <c r="O945">
        <v>6.5156879171959003</v>
      </c>
      <c r="P945">
        <v>30.8451202263083</v>
      </c>
      <c r="Q945">
        <v>8.0142746107660003E-3</v>
      </c>
    </row>
    <row r="946" spans="1:17" hidden="1" x14ac:dyDescent="0.3">
      <c r="A946" t="s">
        <v>2038</v>
      </c>
      <c r="B946" t="s">
        <v>2039</v>
      </c>
      <c r="C946" t="str">
        <f>IFERROR(VLOOKUP(Table1[[#This Row],[Ticker]],[1]!Table1[[Symbol]:[Industry]],2,FALSE),"-")</f>
        <v>-</v>
      </c>
      <c r="D946" t="s">
        <v>269</v>
      </c>
      <c r="E946">
        <v>2832.6236265900002</v>
      </c>
      <c r="F946">
        <v>925.15</v>
      </c>
      <c r="G946">
        <v>49.6499779050096</v>
      </c>
      <c r="H946">
        <v>19.831862215937601</v>
      </c>
      <c r="I946">
        <v>92.366454027684298</v>
      </c>
      <c r="J946">
        <v>-1.3170654902604699</v>
      </c>
      <c r="K946">
        <v>793.57909086960603</v>
      </c>
      <c r="L946">
        <v>658.78866243590801</v>
      </c>
      <c r="M946">
        <v>78.762410110907595</v>
      </c>
      <c r="N946">
        <v>1.6067577489920799</v>
      </c>
      <c r="O946">
        <v>2.46446522185592</v>
      </c>
      <c r="P946">
        <v>123.57419043015901</v>
      </c>
      <c r="Q946">
        <v>9.6216849118271996E-2</v>
      </c>
    </row>
    <row r="947" spans="1:17" hidden="1" x14ac:dyDescent="0.3">
      <c r="A947" t="s">
        <v>2040</v>
      </c>
      <c r="B947" t="s">
        <v>2041</v>
      </c>
      <c r="C947" t="str">
        <f>IFERROR(VLOOKUP(Table1[[#This Row],[Ticker]],[1]!Table1[[Symbol]:[Industry]],2,FALSE),"-")</f>
        <v>-</v>
      </c>
      <c r="D947" t="s">
        <v>602</v>
      </c>
      <c r="E947">
        <v>2832.5253069999999</v>
      </c>
      <c r="F947">
        <v>643.04999999999995</v>
      </c>
      <c r="G947">
        <v>3.52056777326422</v>
      </c>
      <c r="H947">
        <v>16.037990567573601</v>
      </c>
      <c r="I947">
        <v>6.4965333056710799</v>
      </c>
      <c r="J947">
        <v>-4.8883070156075297</v>
      </c>
      <c r="K947">
        <v>567.73684296914701</v>
      </c>
      <c r="L947">
        <v>532.03882121785</v>
      </c>
      <c r="M947">
        <v>67.041997819926806</v>
      </c>
      <c r="N947">
        <v>1.9905718891211499</v>
      </c>
      <c r="O947">
        <v>8.2108700723116499</v>
      </c>
      <c r="P947">
        <v>41.3296703296703</v>
      </c>
      <c r="Q947">
        <v>1.0893494689890001E-3</v>
      </c>
    </row>
    <row r="948" spans="1:17" hidden="1" x14ac:dyDescent="0.3">
      <c r="A948" t="s">
        <v>2042</v>
      </c>
      <c r="B948" t="s">
        <v>2043</v>
      </c>
      <c r="C948" t="str">
        <f>IFERROR(VLOOKUP(Table1[[#This Row],[Ticker]],[1]!Table1[[Symbol]:[Industry]],2,FALSE),"-")</f>
        <v>-</v>
      </c>
      <c r="D948" t="s">
        <v>21</v>
      </c>
      <c r="E948">
        <v>2822.7960222000002</v>
      </c>
      <c r="F948">
        <v>280.2</v>
      </c>
      <c r="G948">
        <v>-36.460097946722399</v>
      </c>
      <c r="H948">
        <v>2.5800103790881401</v>
      </c>
      <c r="I948">
        <v>-24.679419203318101</v>
      </c>
      <c r="J948">
        <v>-2.4965455534880001</v>
      </c>
      <c r="K948">
        <v>272.11805393080999</v>
      </c>
      <c r="L948">
        <v>280.05505406748</v>
      </c>
      <c r="M948">
        <v>52.294847503194802</v>
      </c>
      <c r="N948">
        <v>2.85219753408145</v>
      </c>
      <c r="O948">
        <v>43.540328336902199</v>
      </c>
      <c r="P948">
        <v>33.460347701833697</v>
      </c>
      <c r="Q948">
        <v>0.14470557543151999</v>
      </c>
    </row>
    <row r="949" spans="1:17" x14ac:dyDescent="0.3">
      <c r="A949" t="s">
        <v>2044</v>
      </c>
      <c r="B949" t="s">
        <v>2045</v>
      </c>
      <c r="C949" t="str">
        <f>IFERROR(VLOOKUP(Table1[[#This Row],[Ticker]],[1]!Table1[[Symbol]:[Industry]],2,FALSE),"-")</f>
        <v>-</v>
      </c>
      <c r="D949" t="s">
        <v>859</v>
      </c>
      <c r="E949">
        <v>2807.411258565</v>
      </c>
      <c r="F949">
        <v>330.55</v>
      </c>
      <c r="G949">
        <v>21.937109003501501</v>
      </c>
      <c r="H949">
        <v>17.0608660400984</v>
      </c>
      <c r="I949">
        <v>-7.0962186377522798</v>
      </c>
      <c r="J949">
        <v>14.530956062228</v>
      </c>
      <c r="K949">
        <v>279.82577797865002</v>
      </c>
      <c r="L949">
        <v>282.50463777661901</v>
      </c>
      <c r="M949">
        <v>87.218894242364101</v>
      </c>
      <c r="N949">
        <v>2.28055062266978</v>
      </c>
      <c r="O949">
        <v>15.3985781273634</v>
      </c>
      <c r="P949">
        <v>63.679128497152703</v>
      </c>
      <c r="Q949">
        <v>6.5083683484927005E-2</v>
      </c>
    </row>
    <row r="950" spans="1:17" x14ac:dyDescent="0.3">
      <c r="A950" t="s">
        <v>2046</v>
      </c>
      <c r="B950" t="s">
        <v>2047</v>
      </c>
      <c r="C950" t="str">
        <f>IFERROR(VLOOKUP(Table1[[#This Row],[Ticker]],[1]!Table1[[Symbol]:[Industry]],2,FALSE),"-")</f>
        <v>-</v>
      </c>
      <c r="D950" t="s">
        <v>418</v>
      </c>
      <c r="E950">
        <v>2801.6189469999999</v>
      </c>
      <c r="F950">
        <v>1973.3</v>
      </c>
      <c r="G950">
        <v>-11.0482447537797</v>
      </c>
      <c r="H950">
        <v>3.2215863881334301</v>
      </c>
      <c r="I950">
        <v>-9.6624954748390799</v>
      </c>
      <c r="J950">
        <v>0.80169958707739397</v>
      </c>
      <c r="K950">
        <v>1834.3599726993</v>
      </c>
      <c r="L950">
        <v>1845.39990422033</v>
      </c>
      <c r="M950">
        <v>67.670475262849095</v>
      </c>
      <c r="N950">
        <v>2.1428881227915202</v>
      </c>
      <c r="O950">
        <v>17.311103228095</v>
      </c>
      <c r="P950">
        <v>28.8896146309601</v>
      </c>
      <c r="Q950">
        <v>-0.110626929778081</v>
      </c>
    </row>
    <row r="951" spans="1:17" hidden="1" x14ac:dyDescent="0.3">
      <c r="A951" t="s">
        <v>2048</v>
      </c>
      <c r="B951" t="s">
        <v>2049</v>
      </c>
      <c r="C951" t="str">
        <f>IFERROR(VLOOKUP(Table1[[#This Row],[Ticker]],[1]!Table1[[Symbol]:[Industry]],2,FALSE),"-")</f>
        <v>-</v>
      </c>
      <c r="D951" t="s">
        <v>21</v>
      </c>
      <c r="E951">
        <v>2778.1470950849998</v>
      </c>
      <c r="F951">
        <v>512.70000000000005</v>
      </c>
      <c r="G951">
        <v>195.15820589017801</v>
      </c>
      <c r="H951">
        <v>9.3131755351246692</v>
      </c>
      <c r="I951">
        <v>25.672639273561401</v>
      </c>
      <c r="J951">
        <v>8.8135873294425904E-2</v>
      </c>
      <c r="K951">
        <v>475.67474235887198</v>
      </c>
      <c r="L951">
        <v>411.84899919396997</v>
      </c>
      <c r="M951">
        <v>61.913772636995297</v>
      </c>
      <c r="N951">
        <v>1.7102002460349</v>
      </c>
      <c r="O951">
        <v>16.968987712112298</v>
      </c>
      <c r="P951">
        <v>246.418918918918</v>
      </c>
      <c r="Q951">
        <v>4.9875062748208999E-2</v>
      </c>
    </row>
    <row r="952" spans="1:17" hidden="1" x14ac:dyDescent="0.3">
      <c r="A952" t="s">
        <v>2050</v>
      </c>
      <c r="B952" t="s">
        <v>2051</v>
      </c>
      <c r="C952" t="str">
        <f>IFERROR(VLOOKUP(Table1[[#This Row],[Ticker]],[1]!Table1[[Symbol]:[Industry]],2,FALSE),"-")</f>
        <v>-</v>
      </c>
      <c r="D952" t="s">
        <v>24</v>
      </c>
      <c r="E952">
        <v>2771.059975614</v>
      </c>
      <c r="F952">
        <v>53.91</v>
      </c>
      <c r="G952">
        <v>-49.626876653226901</v>
      </c>
      <c r="H952">
        <v>-5.1099797398684599</v>
      </c>
      <c r="I952">
        <v>-33.920056527228901</v>
      </c>
      <c r="J952">
        <v>-1.46308733275867</v>
      </c>
      <c r="K952">
        <v>55.861622071139401</v>
      </c>
      <c r="M952">
        <v>47.844637329085401</v>
      </c>
      <c r="N952">
        <v>1.3088990591477501</v>
      </c>
      <c r="O952">
        <v>52.847338156186197</v>
      </c>
      <c r="P952">
        <v>10.0204081632653</v>
      </c>
    </row>
    <row r="953" spans="1:17" hidden="1" x14ac:dyDescent="0.3">
      <c r="A953" t="s">
        <v>2052</v>
      </c>
      <c r="B953" t="s">
        <v>2053</v>
      </c>
      <c r="C953" t="str">
        <f>IFERROR(VLOOKUP(Table1[[#This Row],[Ticker]],[1]!Table1[[Symbol]:[Industry]],2,FALSE),"-")</f>
        <v>-</v>
      </c>
      <c r="D953" t="s">
        <v>418</v>
      </c>
      <c r="E953">
        <v>2757.51341</v>
      </c>
      <c r="F953">
        <v>10582.1</v>
      </c>
      <c r="G953">
        <v>-45.059070549921898</v>
      </c>
      <c r="H953">
        <v>-3.0419855582980899</v>
      </c>
      <c r="I953">
        <v>-35.512095074763501</v>
      </c>
      <c r="J953">
        <v>-2.45509825530897</v>
      </c>
      <c r="K953">
        <v>11142.8763391379</v>
      </c>
      <c r="L953">
        <v>12602.1804309703</v>
      </c>
      <c r="M953">
        <v>48.096364682905502</v>
      </c>
      <c r="N953">
        <v>1.9355996704460701</v>
      </c>
      <c r="O953">
        <v>87.032347076667193</v>
      </c>
      <c r="P953">
        <v>6.3522293857819898</v>
      </c>
      <c r="Q953">
        <v>-9.0169524487961006E-2</v>
      </c>
    </row>
    <row r="954" spans="1:17" hidden="1" x14ac:dyDescent="0.3">
      <c r="A954" t="s">
        <v>2054</v>
      </c>
      <c r="B954" t="s">
        <v>2055</v>
      </c>
      <c r="C954" t="str">
        <f>IFERROR(VLOOKUP(Table1[[#This Row],[Ticker]],[1]!Table1[[Symbol]:[Industry]],2,FALSE),"-")</f>
        <v>-</v>
      </c>
      <c r="D954" t="s">
        <v>92</v>
      </c>
      <c r="E954">
        <v>2748.6965234999998</v>
      </c>
      <c r="F954">
        <v>1245.45</v>
      </c>
      <c r="G954">
        <v>384.303374821604</v>
      </c>
      <c r="H954">
        <v>-8.5710191796736694</v>
      </c>
      <c r="I954">
        <v>87.918772878156602</v>
      </c>
      <c r="J954">
        <v>-1.0570395962929</v>
      </c>
      <c r="K954">
        <v>1176.10024021091</v>
      </c>
      <c r="L954">
        <v>861.13482125757105</v>
      </c>
      <c r="M954">
        <v>48.244559303806</v>
      </c>
      <c r="N954">
        <v>0.28869389522297501</v>
      </c>
      <c r="O954">
        <v>16.748966237103001</v>
      </c>
      <c r="P954">
        <v>418.9375</v>
      </c>
      <c r="Q954">
        <v>0.18397580250269199</v>
      </c>
    </row>
    <row r="955" spans="1:17" hidden="1" x14ac:dyDescent="0.3">
      <c r="A955" t="s">
        <v>2056</v>
      </c>
      <c r="B955" t="s">
        <v>2057</v>
      </c>
      <c r="C955" t="str">
        <f>IFERROR(VLOOKUP(Table1[[#This Row],[Ticker]],[1]!Table1[[Symbol]:[Industry]],2,FALSE),"-")</f>
        <v>-</v>
      </c>
      <c r="D955" t="s">
        <v>533</v>
      </c>
      <c r="E955">
        <v>2748.345003855</v>
      </c>
      <c r="F955">
        <v>194.13</v>
      </c>
      <c r="G955">
        <v>35.228344815035797</v>
      </c>
      <c r="H955">
        <v>-5.2393462771731398</v>
      </c>
      <c r="I955">
        <v>22.009695253653401</v>
      </c>
      <c r="J955">
        <v>-4.2433362132751604</v>
      </c>
      <c r="K955">
        <v>197.90244223461599</v>
      </c>
      <c r="L955">
        <v>179.650737604868</v>
      </c>
      <c r="M955">
        <v>45.419262887145301</v>
      </c>
      <c r="N955">
        <v>1.13935564643514</v>
      </c>
      <c r="O955">
        <v>19.507546489465799</v>
      </c>
      <c r="P955">
        <v>74.734473447344698</v>
      </c>
      <c r="Q955">
        <v>-1.6270399344031999E-2</v>
      </c>
    </row>
    <row r="956" spans="1:17" x14ac:dyDescent="0.3">
      <c r="A956" t="s">
        <v>2058</v>
      </c>
      <c r="B956" t="s">
        <v>2059</v>
      </c>
      <c r="C956" t="str">
        <f>IFERROR(VLOOKUP(Table1[[#This Row],[Ticker]],[1]!Table1[[Symbol]:[Industry]],2,FALSE),"-")</f>
        <v>-</v>
      </c>
      <c r="D956" t="s">
        <v>457</v>
      </c>
      <c r="E956">
        <v>2747.546258631</v>
      </c>
      <c r="F956">
        <v>82.02</v>
      </c>
      <c r="G956">
        <v>-17.236089710665901</v>
      </c>
      <c r="H956">
        <v>-8.8655456909747095</v>
      </c>
      <c r="I956">
        <v>-21.828713677840501</v>
      </c>
      <c r="J956">
        <v>-1.6443300643907499</v>
      </c>
      <c r="K956">
        <v>84.890275668911002</v>
      </c>
      <c r="L956">
        <v>86.603361416594495</v>
      </c>
      <c r="M956">
        <v>55.078457655332699</v>
      </c>
      <c r="N956">
        <v>0.78538460777397001</v>
      </c>
      <c r="O956">
        <v>46.305779078273602</v>
      </c>
      <c r="P956">
        <v>31.127098321342899</v>
      </c>
      <c r="Q956">
        <v>1.7737367699994001E-2</v>
      </c>
    </row>
    <row r="957" spans="1:17" x14ac:dyDescent="0.3">
      <c r="A957" t="s">
        <v>2060</v>
      </c>
      <c r="B957" t="s">
        <v>2061</v>
      </c>
      <c r="C957" t="str">
        <f>IFERROR(VLOOKUP(Table1[[#This Row],[Ticker]],[1]!Table1[[Symbol]:[Industry]],2,FALSE),"-")</f>
        <v>-</v>
      </c>
      <c r="D957" t="s">
        <v>284</v>
      </c>
      <c r="E957">
        <v>2747.52351</v>
      </c>
      <c r="F957">
        <v>889.75</v>
      </c>
      <c r="G957">
        <v>18.651759918116198</v>
      </c>
      <c r="H957">
        <v>6.1279351637355903</v>
      </c>
      <c r="I957">
        <v>6.3393230775619003</v>
      </c>
      <c r="J957">
        <v>-3.4450065266483598</v>
      </c>
      <c r="K957">
        <v>838.27825151520597</v>
      </c>
      <c r="L957">
        <v>795.15041606461295</v>
      </c>
      <c r="M957">
        <v>55.916474218886599</v>
      </c>
      <c r="N957">
        <v>1.6747436600902501</v>
      </c>
      <c r="O957">
        <v>9.6937341949985907</v>
      </c>
      <c r="P957">
        <v>50.664634662602602</v>
      </c>
      <c r="Q957">
        <v>1.0096866710053999E-2</v>
      </c>
    </row>
    <row r="958" spans="1:17" hidden="1" x14ac:dyDescent="0.3">
      <c r="A958" t="s">
        <v>2062</v>
      </c>
      <c r="B958" t="s">
        <v>2063</v>
      </c>
      <c r="C958" t="str">
        <f>IFERROR(VLOOKUP(Table1[[#This Row],[Ticker]],[1]!Table1[[Symbol]:[Industry]],2,FALSE),"-")</f>
        <v>-</v>
      </c>
      <c r="D958" t="s">
        <v>533</v>
      </c>
      <c r="E958">
        <v>2736.3102908450001</v>
      </c>
      <c r="F958">
        <v>4338.2</v>
      </c>
      <c r="G958">
        <v>37.841506059290303</v>
      </c>
      <c r="H958">
        <v>9.6927168509780302</v>
      </c>
      <c r="I958">
        <v>-0.87415749091346295</v>
      </c>
      <c r="J958">
        <v>5.1829746682316999</v>
      </c>
      <c r="K958">
        <v>3699.0931184154501</v>
      </c>
      <c r="L958">
        <v>3424.1035674821601</v>
      </c>
      <c r="M958">
        <v>86.383014670954793</v>
      </c>
      <c r="N958">
        <v>1.44840979306133</v>
      </c>
      <c r="O958">
        <v>0.42759669909180298</v>
      </c>
      <c r="P958">
        <v>70.7952755905511</v>
      </c>
      <c r="Q958">
        <v>0.106318684971074</v>
      </c>
    </row>
    <row r="959" spans="1:17" x14ac:dyDescent="0.3">
      <c r="A959" t="s">
        <v>2064</v>
      </c>
      <c r="B959" t="s">
        <v>2065</v>
      </c>
      <c r="C959" t="str">
        <f>IFERROR(VLOOKUP(Table1[[#This Row],[Ticker]],[1]!Table1[[Symbol]:[Industry]],2,FALSE),"-")</f>
        <v>-</v>
      </c>
      <c r="D959" t="s">
        <v>418</v>
      </c>
      <c r="E959">
        <v>2728.6944767300001</v>
      </c>
      <c r="F959">
        <v>54.74</v>
      </c>
      <c r="G959">
        <v>-34.231940819724599</v>
      </c>
      <c r="H959">
        <v>-4.4462062641397999</v>
      </c>
      <c r="I959">
        <v>-40.7937445021714</v>
      </c>
      <c r="J959">
        <v>-2.4995284012468399</v>
      </c>
      <c r="K959">
        <v>56.314382785091198</v>
      </c>
      <c r="L959">
        <v>63.288667595173699</v>
      </c>
      <c r="M959">
        <v>47.3834059752012</v>
      </c>
      <c r="N959">
        <v>0.41980441200155899</v>
      </c>
      <c r="O959">
        <v>53.544026306174601</v>
      </c>
      <c r="P959">
        <v>13.804573804573799</v>
      </c>
    </row>
    <row r="960" spans="1:17" hidden="1" x14ac:dyDescent="0.3">
      <c r="A960" t="s">
        <v>2066</v>
      </c>
      <c r="B960" t="s">
        <v>2067</v>
      </c>
      <c r="C960" t="str">
        <f>IFERROR(VLOOKUP(Table1[[#This Row],[Ticker]],[1]!Table1[[Symbol]:[Industry]],2,FALSE),"-")</f>
        <v>-</v>
      </c>
      <c r="D960" t="s">
        <v>154</v>
      </c>
      <c r="E960">
        <v>2727.4506119900002</v>
      </c>
      <c r="F960">
        <v>1450.5</v>
      </c>
      <c r="G960">
        <v>424.870692396116</v>
      </c>
      <c r="H960">
        <v>16.2249936831731</v>
      </c>
      <c r="I960">
        <v>441.25007986903802</v>
      </c>
      <c r="J960">
        <v>16.8002180406869</v>
      </c>
      <c r="K960">
        <v>1052.5711934019801</v>
      </c>
      <c r="M960">
        <v>84.878302860396502</v>
      </c>
      <c r="N960">
        <v>0.69562383612662904</v>
      </c>
      <c r="O960">
        <v>8.1695966907962791</v>
      </c>
      <c r="P960">
        <v>526.97212016425306</v>
      </c>
    </row>
    <row r="961" spans="1:17" hidden="1" x14ac:dyDescent="0.3">
      <c r="A961" t="s">
        <v>2068</v>
      </c>
      <c r="B961" t="s">
        <v>2069</v>
      </c>
      <c r="C961" t="str">
        <f>IFERROR(VLOOKUP(Table1[[#This Row],[Ticker]],[1]!Table1[[Symbol]:[Industry]],2,FALSE),"-")</f>
        <v>-</v>
      </c>
      <c r="E961">
        <v>2716.4814859399999</v>
      </c>
      <c r="F961">
        <v>1100.1500000000001</v>
      </c>
      <c r="G961">
        <v>8.4564420425093498</v>
      </c>
      <c r="H961">
        <v>-4.8543624089386102</v>
      </c>
      <c r="I961">
        <v>41.318262813391698</v>
      </c>
      <c r="J961">
        <v>-0.30430298351937002</v>
      </c>
      <c r="K961">
        <v>1056.3957973275501</v>
      </c>
      <c r="L961">
        <v>925.46075924219201</v>
      </c>
      <c r="M961">
        <v>66.135567750781405</v>
      </c>
      <c r="N961">
        <v>0.75387893938772998</v>
      </c>
      <c r="O961">
        <v>11.2575557878471</v>
      </c>
      <c r="P961">
        <v>83.373614467872301</v>
      </c>
      <c r="Q961">
        <v>1.663502466965E-3</v>
      </c>
    </row>
    <row r="962" spans="1:17" hidden="1" x14ac:dyDescent="0.3">
      <c r="A962" t="s">
        <v>2070</v>
      </c>
      <c r="B962" t="s">
        <v>2071</v>
      </c>
      <c r="C962" t="str">
        <f>IFERROR(VLOOKUP(Table1[[#This Row],[Ticker]],[1]!Table1[[Symbol]:[Industry]],2,FALSE),"-")</f>
        <v>-</v>
      </c>
      <c r="E962">
        <v>2708.8152495449999</v>
      </c>
      <c r="F962">
        <v>1150.5999999999999</v>
      </c>
      <c r="G962">
        <v>-30.324297448162799</v>
      </c>
      <c r="H962">
        <v>-7.7687887738213304</v>
      </c>
      <c r="I962">
        <v>-23.381880649807101</v>
      </c>
      <c r="J962">
        <v>-3.5783931337953199</v>
      </c>
      <c r="K962">
        <v>1176.8494109897599</v>
      </c>
      <c r="L962">
        <v>1223.39180470468</v>
      </c>
      <c r="M962">
        <v>50.802142139629503</v>
      </c>
      <c r="N962">
        <v>1.0252279305287899</v>
      </c>
      <c r="O962">
        <v>26.108117503911</v>
      </c>
      <c r="P962">
        <v>5.4628780934921899</v>
      </c>
      <c r="Q962">
        <v>-2.8637886721917999E-2</v>
      </c>
    </row>
    <row r="963" spans="1:17" hidden="1" x14ac:dyDescent="0.3">
      <c r="A963" t="s">
        <v>2072</v>
      </c>
      <c r="B963" t="s">
        <v>2073</v>
      </c>
      <c r="C963" t="str">
        <f>IFERROR(VLOOKUP(Table1[[#This Row],[Ticker]],[1]!Table1[[Symbol]:[Industry]],2,FALSE),"-")</f>
        <v>-</v>
      </c>
      <c r="D963" t="s">
        <v>27</v>
      </c>
      <c r="E963">
        <v>2698.29</v>
      </c>
      <c r="F963">
        <v>44.19</v>
      </c>
      <c r="G963">
        <v>96.613984636870299</v>
      </c>
      <c r="H963">
        <v>4.3219792013422902</v>
      </c>
      <c r="I963">
        <v>21.981818718424002</v>
      </c>
      <c r="J963">
        <v>-2.24185421843405</v>
      </c>
      <c r="K963">
        <v>39.002783516865499</v>
      </c>
      <c r="L963">
        <v>34.866737504716802</v>
      </c>
      <c r="M963">
        <v>65.770870654130505</v>
      </c>
      <c r="N963">
        <v>1.81034087037908</v>
      </c>
      <c r="O963">
        <v>18.578863996379201</v>
      </c>
      <c r="P963">
        <v>133.19261213720301</v>
      </c>
      <c r="Q963">
        <v>6.3350564037155999E-2</v>
      </c>
    </row>
    <row r="964" spans="1:17" x14ac:dyDescent="0.3">
      <c r="A964" t="s">
        <v>2074</v>
      </c>
      <c r="B964" t="s">
        <v>2075</v>
      </c>
      <c r="C964" t="str">
        <f>IFERROR(VLOOKUP(Table1[[#This Row],[Ticker]],[1]!Table1[[Symbol]:[Industry]],2,FALSE),"-")</f>
        <v>-</v>
      </c>
      <c r="D964" t="s">
        <v>211</v>
      </c>
      <c r="E964">
        <v>2695.5717523349999</v>
      </c>
      <c r="F964">
        <v>172.65</v>
      </c>
      <c r="G964">
        <v>-8.2197673171809402</v>
      </c>
      <c r="H964">
        <v>-13.8612575263091</v>
      </c>
      <c r="I964">
        <v>-2.5654431905794501</v>
      </c>
      <c r="J964">
        <v>-4.2547800323107197</v>
      </c>
      <c r="K964">
        <v>188.108177907353</v>
      </c>
      <c r="L964">
        <v>187.11585426394001</v>
      </c>
      <c r="M964">
        <v>49.321160676364798</v>
      </c>
      <c r="N964">
        <v>0.73292917407229796</v>
      </c>
      <c r="O964">
        <v>63.915435852881501</v>
      </c>
      <c r="P964">
        <v>29.812030075187899</v>
      </c>
      <c r="Q964">
        <v>-3.0444480319112E-2</v>
      </c>
    </row>
    <row r="965" spans="1:17" hidden="1" x14ac:dyDescent="0.3">
      <c r="A965" t="s">
        <v>2076</v>
      </c>
      <c r="B965" t="s">
        <v>2077</v>
      </c>
      <c r="C965" t="str">
        <f>IFERROR(VLOOKUP(Table1[[#This Row],[Ticker]],[1]!Table1[[Symbol]:[Industry]],2,FALSE),"-")</f>
        <v>-</v>
      </c>
      <c r="D965" t="s">
        <v>602</v>
      </c>
      <c r="E965">
        <v>2692.8206469249999</v>
      </c>
      <c r="F965">
        <v>188.08</v>
      </c>
      <c r="G965">
        <v>-50.902042831090299</v>
      </c>
      <c r="H965">
        <v>-3.2826151852311698</v>
      </c>
      <c r="I965">
        <v>-42.903742300062298</v>
      </c>
      <c r="J965">
        <v>3.2575551153868298</v>
      </c>
      <c r="K965">
        <v>185.86596481197901</v>
      </c>
      <c r="M965">
        <v>61.048718304917102</v>
      </c>
      <c r="N965">
        <v>1.7747861544263901</v>
      </c>
      <c r="O965">
        <v>65.886856656741799</v>
      </c>
      <c r="P965">
        <v>30.6111111111111</v>
      </c>
    </row>
    <row r="966" spans="1:17" hidden="1" x14ac:dyDescent="0.3">
      <c r="A966" t="s">
        <v>2078</v>
      </c>
      <c r="B966" t="s">
        <v>2079</v>
      </c>
      <c r="C966" t="str">
        <f>IFERROR(VLOOKUP(Table1[[#This Row],[Ticker]],[1]!Table1[[Symbol]:[Industry]],2,FALSE),"-")</f>
        <v>-</v>
      </c>
      <c r="D966" t="s">
        <v>129</v>
      </c>
      <c r="E966">
        <v>2676.7699480799902</v>
      </c>
      <c r="F966">
        <v>321.5</v>
      </c>
      <c r="G966">
        <v>44.086600185895101</v>
      </c>
      <c r="H966">
        <v>-2.31625468079852</v>
      </c>
      <c r="I966">
        <v>35.314911274804501</v>
      </c>
      <c r="J966">
        <v>8.6942451899125199</v>
      </c>
      <c r="K966">
        <v>288.28882953124599</v>
      </c>
      <c r="L966">
        <v>240.21247993932201</v>
      </c>
      <c r="M966">
        <v>71.624933773909007</v>
      </c>
      <c r="N966">
        <v>0.49451324944827901</v>
      </c>
      <c r="O966">
        <v>5.8164852255054402</v>
      </c>
      <c r="P966">
        <v>83.924485125858098</v>
      </c>
      <c r="Q966">
        <v>9.7651442519479006E-2</v>
      </c>
    </row>
    <row r="967" spans="1:17" hidden="1" x14ac:dyDescent="0.3">
      <c r="A967" t="s">
        <v>2080</v>
      </c>
      <c r="B967" t="s">
        <v>2081</v>
      </c>
      <c r="C967" t="str">
        <f>IFERROR(VLOOKUP(Table1[[#This Row],[Ticker]],[1]!Table1[[Symbol]:[Industry]],2,FALSE),"-")</f>
        <v>-</v>
      </c>
      <c r="D967" t="s">
        <v>196</v>
      </c>
      <c r="E967">
        <v>2666.8612009399999</v>
      </c>
      <c r="F967">
        <v>2791.35</v>
      </c>
      <c r="G967">
        <v>5.1637504732667301</v>
      </c>
      <c r="H967">
        <v>-1.29352024662964</v>
      </c>
      <c r="I967">
        <v>0.54295619080872304</v>
      </c>
      <c r="J967">
        <v>-2.1168724594896702</v>
      </c>
      <c r="K967">
        <v>2648.6165771175101</v>
      </c>
      <c r="L967">
        <v>2432.98624237373</v>
      </c>
      <c r="M967">
        <v>61.463943545282497</v>
      </c>
      <c r="N967">
        <v>1.5808974119782799</v>
      </c>
      <c r="O967">
        <v>8.6857613699464498</v>
      </c>
      <c r="P967">
        <v>40.618624216014602</v>
      </c>
      <c r="Q967">
        <v>5.2330850818328001E-2</v>
      </c>
    </row>
    <row r="968" spans="1:17" hidden="1" x14ac:dyDescent="0.3">
      <c r="A968" t="s">
        <v>2082</v>
      </c>
      <c r="B968" t="s">
        <v>2083</v>
      </c>
      <c r="C968" t="str">
        <f>IFERROR(VLOOKUP(Table1[[#This Row],[Ticker]],[1]!Table1[[Symbol]:[Industry]],2,FALSE),"-")</f>
        <v>-</v>
      </c>
      <c r="D968" t="s">
        <v>46</v>
      </c>
      <c r="E968">
        <v>2660.527164825</v>
      </c>
      <c r="F968">
        <v>394.1</v>
      </c>
      <c r="G968">
        <v>125.008465491888</v>
      </c>
      <c r="H968">
        <v>8.4736291473088592</v>
      </c>
      <c r="I968">
        <v>64.185219990550905</v>
      </c>
      <c r="J968">
        <v>-4.5027061258250498</v>
      </c>
      <c r="K968">
        <v>343.401942840196</v>
      </c>
      <c r="L968">
        <v>274.39440186661699</v>
      </c>
      <c r="M968">
        <v>64.6294763397742</v>
      </c>
      <c r="N968">
        <v>1.6864124144678401</v>
      </c>
      <c r="O968">
        <v>8.8556204009134696</v>
      </c>
      <c r="P968">
        <v>158.256880733944</v>
      </c>
      <c r="Q968">
        <v>1.0350079361884999E-2</v>
      </c>
    </row>
    <row r="969" spans="1:17" x14ac:dyDescent="0.3">
      <c r="A969" t="s">
        <v>2084</v>
      </c>
      <c r="B969" t="s">
        <v>2085</v>
      </c>
      <c r="C969" t="str">
        <f>IFERROR(VLOOKUP(Table1[[#This Row],[Ticker]],[1]!Table1[[Symbol]:[Industry]],2,FALSE),"-")</f>
        <v>-</v>
      </c>
      <c r="D969" t="s">
        <v>77</v>
      </c>
      <c r="E969">
        <v>2654.9162699640001</v>
      </c>
      <c r="F969">
        <v>206.18</v>
      </c>
      <c r="G969">
        <v>-27.952308502356399</v>
      </c>
      <c r="H969">
        <v>0.91896171227047896</v>
      </c>
      <c r="I969">
        <v>1.16092080115561</v>
      </c>
      <c r="J969">
        <v>0.63130104320219704</v>
      </c>
      <c r="K969">
        <v>191.94101613774001</v>
      </c>
      <c r="L969">
        <v>184.01513809109201</v>
      </c>
      <c r="M969">
        <v>65.802181067142101</v>
      </c>
      <c r="N969">
        <v>1.61217702598962</v>
      </c>
      <c r="O969">
        <v>25.1091279464545</v>
      </c>
      <c r="P969">
        <v>33.277310924369701</v>
      </c>
      <c r="Q969">
        <v>4.9234951799196E-2</v>
      </c>
    </row>
    <row r="970" spans="1:17" hidden="1" x14ac:dyDescent="0.3">
      <c r="A970" t="s">
        <v>2086</v>
      </c>
      <c r="B970" t="s">
        <v>2087</v>
      </c>
      <c r="C970" t="str">
        <f>IFERROR(VLOOKUP(Table1[[#This Row],[Ticker]],[1]!Table1[[Symbol]:[Industry]],2,FALSE),"-")</f>
        <v>-</v>
      </c>
      <c r="D970" t="s">
        <v>62</v>
      </c>
      <c r="E970">
        <v>2647.6055489999999</v>
      </c>
      <c r="F970">
        <v>1065.95</v>
      </c>
      <c r="G970">
        <v>297.73385362513102</v>
      </c>
      <c r="H970">
        <v>-13.333022547050501</v>
      </c>
      <c r="I970">
        <v>66.174280304353303</v>
      </c>
      <c r="J970">
        <v>-3.3435731177831198</v>
      </c>
      <c r="K970">
        <v>1054.8661900693401</v>
      </c>
      <c r="L970">
        <v>814.31553994745298</v>
      </c>
      <c r="M970">
        <v>45.323897670524801</v>
      </c>
      <c r="N970">
        <v>1.08097233864207</v>
      </c>
      <c r="O970">
        <v>15.0898259768281</v>
      </c>
      <c r="P970">
        <v>336.07045454545403</v>
      </c>
      <c r="Q970">
        <v>0.22581885568478499</v>
      </c>
    </row>
    <row r="971" spans="1:17" hidden="1" x14ac:dyDescent="0.3">
      <c r="A971" t="s">
        <v>2088</v>
      </c>
      <c r="B971" t="s">
        <v>2089</v>
      </c>
      <c r="C971" t="str">
        <f>IFERROR(VLOOKUP(Table1[[#This Row],[Ticker]],[1]!Table1[[Symbol]:[Industry]],2,FALSE),"-")</f>
        <v>-</v>
      </c>
      <c r="D971" t="s">
        <v>46</v>
      </c>
      <c r="E971">
        <v>2646.837485255</v>
      </c>
      <c r="F971">
        <v>309.3</v>
      </c>
      <c r="G971">
        <v>25.6078140105611</v>
      </c>
      <c r="H971">
        <v>-2.8725968776232902</v>
      </c>
      <c r="I971">
        <v>5.8599356317637197</v>
      </c>
      <c r="J971">
        <v>-6.1191575844572696</v>
      </c>
      <c r="K971">
        <v>303.193349557386</v>
      </c>
      <c r="L971">
        <v>265.08104700292398</v>
      </c>
      <c r="M971">
        <v>44.664800312199503</v>
      </c>
      <c r="N971">
        <v>0.366885832275132</v>
      </c>
      <c r="O971">
        <v>7.66246362754607</v>
      </c>
      <c r="P971">
        <v>65.136145221569606</v>
      </c>
      <c r="Q971">
        <v>3.8874206085603998E-2</v>
      </c>
    </row>
    <row r="972" spans="1:17" x14ac:dyDescent="0.3">
      <c r="A972" t="s">
        <v>2090</v>
      </c>
      <c r="B972" t="s">
        <v>2091</v>
      </c>
      <c r="C972" t="str">
        <f>IFERROR(VLOOKUP(Table1[[#This Row],[Ticker]],[1]!Table1[[Symbol]:[Industry]],2,FALSE),"-")</f>
        <v>-</v>
      </c>
      <c r="D972" t="s">
        <v>373</v>
      </c>
      <c r="E972">
        <v>2645.8815963000002</v>
      </c>
      <c r="F972">
        <v>233.29</v>
      </c>
      <c r="G972">
        <v>-21.756140353332398</v>
      </c>
      <c r="H972">
        <v>-9.03330389046533</v>
      </c>
      <c r="I972">
        <v>-48.201759957801698</v>
      </c>
      <c r="J972">
        <v>-2.7255345951319399</v>
      </c>
      <c r="K972">
        <v>239.79042166821199</v>
      </c>
      <c r="L972">
        <v>273.651462099696</v>
      </c>
      <c r="M972">
        <v>46.137218055423197</v>
      </c>
      <c r="N972">
        <v>0.85719242248058602</v>
      </c>
      <c r="O972">
        <v>85.070084444253894</v>
      </c>
      <c r="P972">
        <v>21.822454308093899</v>
      </c>
      <c r="Q972">
        <v>-4.7753972456527002E-2</v>
      </c>
    </row>
    <row r="973" spans="1:17" x14ac:dyDescent="0.3">
      <c r="A973" t="s">
        <v>2092</v>
      </c>
      <c r="B973" t="s">
        <v>2093</v>
      </c>
      <c r="C973" t="str">
        <f>IFERROR(VLOOKUP(Table1[[#This Row],[Ticker]],[1]!Table1[[Symbol]:[Industry]],2,FALSE),"-")</f>
        <v>-</v>
      </c>
      <c r="D973" t="s">
        <v>46</v>
      </c>
      <c r="E973">
        <v>2645.2967134299902</v>
      </c>
      <c r="F973">
        <v>675.25</v>
      </c>
      <c r="G973">
        <v>-38.582351590384299</v>
      </c>
      <c r="H973">
        <v>-1.3255736112076</v>
      </c>
      <c r="I973">
        <v>-23.461092375541199</v>
      </c>
      <c r="J973">
        <v>-1.7245374420836099</v>
      </c>
      <c r="K973">
        <v>665.047029927322</v>
      </c>
      <c r="L973">
        <v>700.62808284691198</v>
      </c>
      <c r="M973">
        <v>57.816260009654698</v>
      </c>
      <c r="N973">
        <v>0.70563031587319702</v>
      </c>
      <c r="O973">
        <v>25.286930766382799</v>
      </c>
      <c r="P973">
        <v>12.5604267377896</v>
      </c>
      <c r="Q973">
        <v>1.9142088169326998E-2</v>
      </c>
    </row>
    <row r="974" spans="1:17" hidden="1" x14ac:dyDescent="0.3">
      <c r="A974" t="s">
        <v>2094</v>
      </c>
      <c r="B974" t="s">
        <v>2095</v>
      </c>
      <c r="C974" t="str">
        <f>IFERROR(VLOOKUP(Table1[[#This Row],[Ticker]],[1]!Table1[[Symbol]:[Industry]],2,FALSE),"-")</f>
        <v>-</v>
      </c>
      <c r="D974" t="s">
        <v>1622</v>
      </c>
      <c r="E974">
        <v>2644.090741</v>
      </c>
      <c r="F974">
        <v>62.39</v>
      </c>
      <c r="G974">
        <v>-6.1065050312859297</v>
      </c>
      <c r="H974">
        <v>-4.63894082950062</v>
      </c>
      <c r="I974">
        <v>2.17692308221931</v>
      </c>
      <c r="J974">
        <v>-1.8192852937819</v>
      </c>
      <c r="K974">
        <v>62.171499772766502</v>
      </c>
      <c r="L974">
        <v>57.680275817082602</v>
      </c>
      <c r="M974">
        <v>53.860821394049402</v>
      </c>
      <c r="N974">
        <v>0.74331805570978204</v>
      </c>
      <c r="O974">
        <v>5.7060426350376598</v>
      </c>
      <c r="P974">
        <v>27.041335776827498</v>
      </c>
      <c r="Q974">
        <v>-2.7484158448541001E-2</v>
      </c>
    </row>
    <row r="975" spans="1:17" hidden="1" x14ac:dyDescent="0.3">
      <c r="A975" t="s">
        <v>2096</v>
      </c>
      <c r="B975" t="s">
        <v>2097</v>
      </c>
      <c r="C975" t="str">
        <f>IFERROR(VLOOKUP(Table1[[#This Row],[Ticker]],[1]!Table1[[Symbol]:[Industry]],2,FALSE),"-")</f>
        <v>-</v>
      </c>
      <c r="D975" t="s">
        <v>303</v>
      </c>
      <c r="E975">
        <v>2642.3235338999998</v>
      </c>
      <c r="F975">
        <v>1732.75</v>
      </c>
      <c r="G975">
        <v>919.91111388514696</v>
      </c>
      <c r="H975">
        <v>65.911788601239607</v>
      </c>
      <c r="I975">
        <v>168.15445774922199</v>
      </c>
      <c r="J975">
        <v>-1.0071421977744801</v>
      </c>
      <c r="K975">
        <v>1390.6277078876201</v>
      </c>
      <c r="L975">
        <v>920.68258712474994</v>
      </c>
      <c r="M975">
        <v>61.045126905695597</v>
      </c>
      <c r="N975">
        <v>1.9156986400748299</v>
      </c>
      <c r="O975">
        <v>15.423459818208</v>
      </c>
      <c r="P975">
        <v>956.23285583663505</v>
      </c>
      <c r="Q975">
        <v>0.25324086021167103</v>
      </c>
    </row>
    <row r="976" spans="1:17" x14ac:dyDescent="0.3">
      <c r="A976" t="s">
        <v>2098</v>
      </c>
      <c r="B976" t="s">
        <v>2099</v>
      </c>
      <c r="C976" t="str">
        <f>IFERROR(VLOOKUP(Table1[[#This Row],[Ticker]],[1]!Table1[[Symbol]:[Industry]],2,FALSE),"-")</f>
        <v>-</v>
      </c>
      <c r="D976" t="s">
        <v>83</v>
      </c>
      <c r="E976">
        <v>2641.6416760000002</v>
      </c>
      <c r="F976">
        <v>102.93</v>
      </c>
      <c r="G976">
        <v>17.7833627646169</v>
      </c>
      <c r="H976">
        <v>3.95480095264071</v>
      </c>
      <c r="I976">
        <v>-31.064038760870002</v>
      </c>
      <c r="J976">
        <v>-4.4333353542606</v>
      </c>
      <c r="K976">
        <v>96.538850992163304</v>
      </c>
      <c r="L976">
        <v>100.89063652385801</v>
      </c>
      <c r="M976">
        <v>60.889302068927599</v>
      </c>
      <c r="N976">
        <v>2.4947680167345201</v>
      </c>
      <c r="O976">
        <v>51.5593121538909</v>
      </c>
      <c r="P976">
        <v>50.043731778425602</v>
      </c>
      <c r="Q976">
        <v>5.7645579084186001E-2</v>
      </c>
    </row>
    <row r="977" spans="1:17" hidden="1" x14ac:dyDescent="0.3">
      <c r="A977" t="s">
        <v>2100</v>
      </c>
      <c r="B977" t="s">
        <v>2101</v>
      </c>
      <c r="C977" t="str">
        <f>IFERROR(VLOOKUP(Table1[[#This Row],[Ticker]],[1]!Table1[[Symbol]:[Industry]],2,FALSE),"-")</f>
        <v>-</v>
      </c>
      <c r="D977" t="s">
        <v>24</v>
      </c>
      <c r="E977">
        <v>2634.1487298099901</v>
      </c>
      <c r="F977">
        <v>300.35000000000002</v>
      </c>
      <c r="G977">
        <v>-10.4223293029969</v>
      </c>
      <c r="H977">
        <v>8.9008493078331501</v>
      </c>
      <c r="I977">
        <v>5.47818464390547</v>
      </c>
      <c r="J977">
        <v>6.0235220284801603</v>
      </c>
      <c r="K977">
        <v>291.51569839495801</v>
      </c>
      <c r="L977">
        <v>290.27478408725699</v>
      </c>
      <c r="M977">
        <v>59.6300002419175</v>
      </c>
      <c r="N977">
        <v>4.8624059860943998</v>
      </c>
      <c r="O977">
        <v>27.850840685866402</v>
      </c>
      <c r="P977">
        <v>20.429029671210898</v>
      </c>
      <c r="Q977">
        <v>-6.4732242533135004E-2</v>
      </c>
    </row>
    <row r="978" spans="1:17" hidden="1" x14ac:dyDescent="0.3">
      <c r="A978" t="s">
        <v>2102</v>
      </c>
      <c r="B978" t="s">
        <v>2103</v>
      </c>
      <c r="C978" t="str">
        <f>IFERROR(VLOOKUP(Table1[[#This Row],[Ticker]],[1]!Table1[[Symbol]:[Industry]],2,FALSE),"-")</f>
        <v>-</v>
      </c>
      <c r="D978" t="s">
        <v>329</v>
      </c>
      <c r="E978">
        <v>2632.8930007899999</v>
      </c>
      <c r="F978">
        <v>800.6</v>
      </c>
      <c r="G978">
        <v>-49.965033679924503</v>
      </c>
      <c r="H978">
        <v>-5.1190966030351301</v>
      </c>
      <c r="I978">
        <v>-19.467287206291299</v>
      </c>
      <c r="J978">
        <v>-1.7080637096646201</v>
      </c>
      <c r="K978">
        <v>800.88461200384097</v>
      </c>
      <c r="L978">
        <v>852.11260434641099</v>
      </c>
      <c r="M978">
        <v>51.8325150529543</v>
      </c>
      <c r="N978">
        <v>0.82974821888742101</v>
      </c>
      <c r="O978">
        <v>37.396952285785602</v>
      </c>
      <c r="P978">
        <v>12.034704729918801</v>
      </c>
      <c r="Q978">
        <v>3.5712748503446003E-2</v>
      </c>
    </row>
    <row r="979" spans="1:17" hidden="1" x14ac:dyDescent="0.3">
      <c r="A979" t="s">
        <v>2104</v>
      </c>
      <c r="B979" t="s">
        <v>2105</v>
      </c>
      <c r="C979" t="str">
        <f>IFERROR(VLOOKUP(Table1[[#This Row],[Ticker]],[1]!Table1[[Symbol]:[Industry]],2,FALSE),"-")</f>
        <v>-</v>
      </c>
      <c r="D979" t="s">
        <v>533</v>
      </c>
      <c r="E979">
        <v>2627.6295381499999</v>
      </c>
      <c r="F979">
        <v>1125.1500000000001</v>
      </c>
      <c r="G979">
        <v>-65.972578172295002</v>
      </c>
      <c r="H979">
        <v>-0.44136650234026698</v>
      </c>
      <c r="I979">
        <v>-41.972524393474899</v>
      </c>
      <c r="J979">
        <v>0.25715041666510902</v>
      </c>
      <c r="K979">
        <v>1116.2760998589399</v>
      </c>
      <c r="L979">
        <v>1338.06044477772</v>
      </c>
      <c r="M979">
        <v>68.689289988819496</v>
      </c>
      <c r="N979">
        <v>1.9575322894321601</v>
      </c>
      <c r="O979">
        <v>67.795405057103395</v>
      </c>
      <c r="P979">
        <v>17.607400439009101</v>
      </c>
      <c r="Q979">
        <v>-0.14705995532895499</v>
      </c>
    </row>
    <row r="980" spans="1:17" hidden="1" x14ac:dyDescent="0.3">
      <c r="A980" t="s">
        <v>2106</v>
      </c>
      <c r="B980" t="s">
        <v>2107</v>
      </c>
      <c r="C980" t="str">
        <f>IFERROR(VLOOKUP(Table1[[#This Row],[Ticker]],[1]!Table1[[Symbol]:[Industry]],2,FALSE),"-")</f>
        <v>-</v>
      </c>
      <c r="D980" t="s">
        <v>98</v>
      </c>
      <c r="E980">
        <v>2626.8455313119998</v>
      </c>
      <c r="F980">
        <v>249.46</v>
      </c>
      <c r="G980">
        <v>11751.3468828723</v>
      </c>
      <c r="H980">
        <v>196.582896448078</v>
      </c>
      <c r="I980">
        <v>809.19525646366105</v>
      </c>
      <c r="J980">
        <v>-1.5002551454328901</v>
      </c>
      <c r="K980">
        <v>77.263255538049194</v>
      </c>
      <c r="L980">
        <v>24.572490641539101</v>
      </c>
      <c r="M980">
        <v>95.220695714961195</v>
      </c>
      <c r="N980">
        <v>6.8440362989014803E-3</v>
      </c>
      <c r="O980">
        <v>0</v>
      </c>
      <c r="P980">
        <v>12373</v>
      </c>
      <c r="Q980">
        <v>0.10242381751299701</v>
      </c>
    </row>
    <row r="981" spans="1:17" x14ac:dyDescent="0.3">
      <c r="A981" t="s">
        <v>2108</v>
      </c>
      <c r="B981" t="s">
        <v>2109</v>
      </c>
      <c r="C981" t="str">
        <f>IFERROR(VLOOKUP(Table1[[#This Row],[Ticker]],[1]!Table1[[Symbol]:[Industry]],2,FALSE),"-")</f>
        <v>-</v>
      </c>
      <c r="D981" t="s">
        <v>1779</v>
      </c>
      <c r="E981">
        <v>2620.7822292579999</v>
      </c>
      <c r="F981">
        <v>53.75</v>
      </c>
      <c r="G981">
        <v>27.646084633936098</v>
      </c>
      <c r="H981">
        <v>-0.35209327518736899</v>
      </c>
      <c r="I981">
        <v>-15.4248277389649</v>
      </c>
      <c r="J981">
        <v>0.69346115871285696</v>
      </c>
      <c r="K981">
        <v>52.322100234637603</v>
      </c>
      <c r="L981">
        <v>50.979865595482202</v>
      </c>
      <c r="M981">
        <v>57.813610598547598</v>
      </c>
      <c r="N981">
        <v>1.8296370490264799</v>
      </c>
      <c r="O981">
        <v>29.116279069767401</v>
      </c>
      <c r="P981">
        <v>63.125948406676699</v>
      </c>
      <c r="Q981">
        <v>-2.8586285414378999E-2</v>
      </c>
    </row>
    <row r="982" spans="1:17" hidden="1" x14ac:dyDescent="0.3">
      <c r="A982" t="s">
        <v>2110</v>
      </c>
      <c r="B982" t="s">
        <v>2111</v>
      </c>
      <c r="C982" t="str">
        <f>IFERROR(VLOOKUP(Table1[[#This Row],[Ticker]],[1]!Table1[[Symbol]:[Industry]],2,FALSE),"-")</f>
        <v>-</v>
      </c>
      <c r="D982" t="s">
        <v>264</v>
      </c>
      <c r="E982">
        <v>2611.3478757299999</v>
      </c>
      <c r="F982">
        <v>5788</v>
      </c>
      <c r="G982">
        <v>187.652865219478</v>
      </c>
      <c r="H982">
        <v>26.377865177384098</v>
      </c>
      <c r="I982">
        <v>59.031689426904698</v>
      </c>
      <c r="J982">
        <v>26.205354076961299</v>
      </c>
      <c r="K982">
        <v>4488.4944131374004</v>
      </c>
      <c r="L982">
        <v>3674.35014716058</v>
      </c>
      <c r="M982">
        <v>93.377270606324302</v>
      </c>
      <c r="N982">
        <v>2.85755337852448</v>
      </c>
      <c r="O982">
        <v>12.3004492052522</v>
      </c>
      <c r="P982">
        <v>224.24862048682101</v>
      </c>
      <c r="Q982">
        <v>0.11236877140148301</v>
      </c>
    </row>
    <row r="983" spans="1:17" hidden="1" x14ac:dyDescent="0.3">
      <c r="A983" t="s">
        <v>2112</v>
      </c>
      <c r="B983" t="s">
        <v>2113</v>
      </c>
      <c r="C983" t="str">
        <f>IFERROR(VLOOKUP(Table1[[#This Row],[Ticker]],[1]!Table1[[Symbol]:[Industry]],2,FALSE),"-")</f>
        <v>-</v>
      </c>
      <c r="D983" t="s">
        <v>98</v>
      </c>
      <c r="E983">
        <v>2606.2451999999998</v>
      </c>
      <c r="F983">
        <v>394.55</v>
      </c>
      <c r="G983">
        <v>215.63501436855901</v>
      </c>
      <c r="H983">
        <v>-11.607254225537501</v>
      </c>
      <c r="I983">
        <v>76.410610060496097</v>
      </c>
      <c r="J983">
        <v>-7.9418260266589504</v>
      </c>
      <c r="K983">
        <v>411.48934229999099</v>
      </c>
      <c r="L983">
        <v>319.832164435273</v>
      </c>
      <c r="M983">
        <v>27.273189355318099</v>
      </c>
      <c r="N983">
        <v>0.71546615141484304</v>
      </c>
      <c r="O983">
        <v>30.249651501710701</v>
      </c>
      <c r="P983">
        <v>263.976014760147</v>
      </c>
      <c r="Q983">
        <v>0.23233671725181401</v>
      </c>
    </row>
    <row r="984" spans="1:17" hidden="1" x14ac:dyDescent="0.3">
      <c r="A984" t="s">
        <v>2114</v>
      </c>
      <c r="B984" t="s">
        <v>2115</v>
      </c>
      <c r="C984" t="str">
        <f>IFERROR(VLOOKUP(Table1[[#This Row],[Ticker]],[1]!Table1[[Symbol]:[Industry]],2,FALSE),"-")</f>
        <v>-</v>
      </c>
      <c r="D984" t="s">
        <v>376</v>
      </c>
      <c r="E984">
        <v>2599.6740974999998</v>
      </c>
      <c r="F984">
        <v>636.65</v>
      </c>
      <c r="G984">
        <v>-37.917912878175201</v>
      </c>
      <c r="H984">
        <v>-9.7478709082334092</v>
      </c>
      <c r="I984">
        <v>-18.1621447222909</v>
      </c>
      <c r="J984">
        <v>-6.1380676690374001</v>
      </c>
      <c r="K984">
        <v>654.60854631416703</v>
      </c>
      <c r="L984">
        <v>663.058805601274</v>
      </c>
      <c r="M984">
        <v>29.804798676046801</v>
      </c>
      <c r="N984">
        <v>0.643571510438253</v>
      </c>
      <c r="O984">
        <v>25.445692295609799</v>
      </c>
      <c r="P984">
        <v>8.218595954445</v>
      </c>
      <c r="Q984">
        <v>5.2370479104348E-2</v>
      </c>
    </row>
    <row r="985" spans="1:17" x14ac:dyDescent="0.3">
      <c r="A985" t="s">
        <v>2116</v>
      </c>
      <c r="B985" t="s">
        <v>2117</v>
      </c>
      <c r="C985" t="str">
        <f>IFERROR(VLOOKUP(Table1[[#This Row],[Ticker]],[1]!Table1[[Symbol]:[Industry]],2,FALSE),"-")</f>
        <v>-</v>
      </c>
      <c r="D985" t="s">
        <v>379</v>
      </c>
      <c r="E985">
        <v>2598.2696879999999</v>
      </c>
      <c r="F985">
        <v>495.2</v>
      </c>
      <c r="G985">
        <v>-42.181350975416002</v>
      </c>
      <c r="H985">
        <v>-9.8310706595446504</v>
      </c>
      <c r="I985">
        <v>-19.2168197337305</v>
      </c>
      <c r="J985">
        <v>0.21225134133410101</v>
      </c>
      <c r="K985">
        <v>495.45062704007802</v>
      </c>
      <c r="L985">
        <v>509.35711431498498</v>
      </c>
      <c r="M985">
        <v>64.176975470730497</v>
      </c>
      <c r="N985">
        <v>0.683112506894344</v>
      </c>
      <c r="O985">
        <v>71.042003231017702</v>
      </c>
      <c r="P985">
        <v>12.545454545454501</v>
      </c>
    </row>
    <row r="986" spans="1:17" hidden="1" x14ac:dyDescent="0.3">
      <c r="A986" t="s">
        <v>2118</v>
      </c>
      <c r="B986" t="s">
        <v>2119</v>
      </c>
      <c r="C986" t="str">
        <f>IFERROR(VLOOKUP(Table1[[#This Row],[Ticker]],[1]!Table1[[Symbol]:[Industry]],2,FALSE),"-")</f>
        <v>-</v>
      </c>
      <c r="D986" t="s">
        <v>418</v>
      </c>
      <c r="E986">
        <v>2592.3413876200002</v>
      </c>
      <c r="F986">
        <v>242.43</v>
      </c>
      <c r="G986">
        <v>2.0103392661000701</v>
      </c>
      <c r="H986">
        <v>1.5092338944221899</v>
      </c>
      <c r="I986">
        <v>10.717412938686699</v>
      </c>
      <c r="J986">
        <v>3.3708559656782202</v>
      </c>
      <c r="K986">
        <v>221.21797997885</v>
      </c>
      <c r="L986">
        <v>207.89993242459801</v>
      </c>
      <c r="M986">
        <v>60.609791055597398</v>
      </c>
      <c r="N986">
        <v>1.50885708591983</v>
      </c>
      <c r="O986">
        <v>8.0518087695417204</v>
      </c>
      <c r="P986">
        <v>35.435754189944099</v>
      </c>
      <c r="Q986">
        <v>3.5785033036850001E-3</v>
      </c>
    </row>
    <row r="987" spans="1:17" x14ac:dyDescent="0.3">
      <c r="A987" t="s">
        <v>2120</v>
      </c>
      <c r="B987" t="s">
        <v>2121</v>
      </c>
      <c r="C987" t="str">
        <f>IFERROR(VLOOKUP(Table1[[#This Row],[Ticker]],[1]!Table1[[Symbol]:[Industry]],2,FALSE),"-")</f>
        <v>-</v>
      </c>
      <c r="D987" t="s">
        <v>450</v>
      </c>
      <c r="E987">
        <v>2590.5739463999998</v>
      </c>
      <c r="F987">
        <v>351.85</v>
      </c>
      <c r="G987">
        <v>-21.014865950933999</v>
      </c>
      <c r="H987">
        <v>2.5916934840325698</v>
      </c>
      <c r="I987">
        <v>-10.011242166254499</v>
      </c>
      <c r="J987">
        <v>3.9123446771047998</v>
      </c>
      <c r="K987">
        <v>338.50283857046003</v>
      </c>
      <c r="L987">
        <v>343.84183423423298</v>
      </c>
      <c r="M987">
        <v>74.589189474725899</v>
      </c>
      <c r="N987">
        <v>1.2564337123293501</v>
      </c>
      <c r="O987">
        <v>25.5932925962768</v>
      </c>
      <c r="P987">
        <v>19.250974411116701</v>
      </c>
      <c r="Q987">
        <v>-1.9922079752421998E-2</v>
      </c>
    </row>
    <row r="988" spans="1:17" hidden="1" x14ac:dyDescent="0.3">
      <c r="A988" t="s">
        <v>2122</v>
      </c>
      <c r="B988" t="s">
        <v>2123</v>
      </c>
      <c r="C988" t="str">
        <f>IFERROR(VLOOKUP(Table1[[#This Row],[Ticker]],[1]!Table1[[Symbol]:[Industry]],2,FALSE),"-")</f>
        <v>-</v>
      </c>
      <c r="E988">
        <v>2590.3891521750002</v>
      </c>
      <c r="F988">
        <v>1914.7</v>
      </c>
      <c r="G988">
        <v>426.323919372185</v>
      </c>
      <c r="H988">
        <v>24.116341918271299</v>
      </c>
      <c r="I988">
        <v>182.36681756802901</v>
      </c>
      <c r="J988">
        <v>-8.8770541499641595</v>
      </c>
      <c r="K988">
        <v>1662.90843129982</v>
      </c>
      <c r="L988">
        <v>1178.2566057382501</v>
      </c>
      <c r="M988">
        <v>65.864768802346802</v>
      </c>
      <c r="N988">
        <v>1.5526479495724701</v>
      </c>
      <c r="O988">
        <v>11.2263017705123</v>
      </c>
      <c r="P988">
        <v>471.55223880596998</v>
      </c>
      <c r="Q988">
        <v>0.26327585727319103</v>
      </c>
    </row>
    <row r="989" spans="1:17" x14ac:dyDescent="0.3">
      <c r="A989" t="s">
        <v>2124</v>
      </c>
      <c r="B989" t="s">
        <v>2125</v>
      </c>
      <c r="C989" t="str">
        <f>IFERROR(VLOOKUP(Table1[[#This Row],[Ticker]],[1]!Table1[[Symbol]:[Industry]],2,FALSE),"-")</f>
        <v>-</v>
      </c>
      <c r="D989" t="s">
        <v>303</v>
      </c>
      <c r="E989">
        <v>2588.5868139250001</v>
      </c>
      <c r="F989">
        <v>1703.85</v>
      </c>
      <c r="G989">
        <v>-0.32912819145957001</v>
      </c>
      <c r="H989">
        <v>2.1639304986017001</v>
      </c>
      <c r="I989">
        <v>10.2432917085684</v>
      </c>
      <c r="J989">
        <v>-3.3925445610577101</v>
      </c>
      <c r="K989">
        <v>1701.70565790311</v>
      </c>
      <c r="L989">
        <v>1633.0738022602</v>
      </c>
      <c r="M989">
        <v>55.025392584516098</v>
      </c>
      <c r="N989">
        <v>1.0595758466291001</v>
      </c>
      <c r="O989">
        <v>24.858408897496801</v>
      </c>
      <c r="P989">
        <v>33.113281249999901</v>
      </c>
      <c r="Q989">
        <v>1.9755986522840999E-2</v>
      </c>
    </row>
    <row r="990" spans="1:17" hidden="1" x14ac:dyDescent="0.3">
      <c r="A990" t="s">
        <v>2126</v>
      </c>
      <c r="B990" t="s">
        <v>2127</v>
      </c>
      <c r="C990" t="str">
        <f>IFERROR(VLOOKUP(Table1[[#This Row],[Ticker]],[1]!Table1[[Symbol]:[Industry]],2,FALSE),"-")</f>
        <v>-</v>
      </c>
      <c r="D990" t="s">
        <v>62</v>
      </c>
      <c r="E990">
        <v>2582.4018021000002</v>
      </c>
      <c r="F990">
        <v>1634.5</v>
      </c>
      <c r="G990">
        <v>57.490743543699502</v>
      </c>
      <c r="H990">
        <v>1.6607196306716201</v>
      </c>
      <c r="I990">
        <v>8.0680088813354605</v>
      </c>
      <c r="J990">
        <v>-0.54331734638981899</v>
      </c>
      <c r="K990">
        <v>1512.31597824396</v>
      </c>
      <c r="L990">
        <v>1407.3784770565801</v>
      </c>
      <c r="M990">
        <v>66.806121625659998</v>
      </c>
      <c r="N990">
        <v>1.0094109162923901</v>
      </c>
      <c r="O990">
        <v>6.4545732639951003</v>
      </c>
      <c r="P990">
        <v>86.565460563862501</v>
      </c>
      <c r="Q990">
        <v>0.139988769758497</v>
      </c>
    </row>
    <row r="991" spans="1:17" hidden="1" x14ac:dyDescent="0.3">
      <c r="A991" t="s">
        <v>2128</v>
      </c>
      <c r="B991" t="s">
        <v>2129</v>
      </c>
      <c r="C991" t="str">
        <f>IFERROR(VLOOKUP(Table1[[#This Row],[Ticker]],[1]!Table1[[Symbol]:[Industry]],2,FALSE),"-")</f>
        <v>-</v>
      </c>
      <c r="D991" t="s">
        <v>1287</v>
      </c>
      <c r="E991">
        <v>2580.8388</v>
      </c>
      <c r="F991">
        <v>999.99</v>
      </c>
      <c r="G991">
        <v>-27.7007361753124</v>
      </c>
      <c r="H991">
        <v>-3.9713204193909499</v>
      </c>
      <c r="I991">
        <v>-11.3213487023904</v>
      </c>
      <c r="J991">
        <v>-1.5012551354329899</v>
      </c>
      <c r="K991">
        <v>999.99720896880001</v>
      </c>
      <c r="L991">
        <v>999.99699749165404</v>
      </c>
      <c r="M991">
        <v>55.379180563809697</v>
      </c>
      <c r="N991">
        <v>0.96817351522492001</v>
      </c>
      <c r="O991">
        <v>3.0010300103000902</v>
      </c>
      <c r="P991">
        <v>3.09175257731959</v>
      </c>
      <c r="Q991">
        <v>-0.101916752053546</v>
      </c>
    </row>
    <row r="992" spans="1:17" x14ac:dyDescent="0.3">
      <c r="A992" t="s">
        <v>2130</v>
      </c>
      <c r="B992" t="s">
        <v>2131</v>
      </c>
      <c r="C992" t="str">
        <f>IFERROR(VLOOKUP(Table1[[#This Row],[Ticker]],[1]!Table1[[Symbol]:[Industry]],2,FALSE),"-")</f>
        <v>-</v>
      </c>
      <c r="D992" t="s">
        <v>798</v>
      </c>
      <c r="E992">
        <v>2567.73512106</v>
      </c>
      <c r="F992">
        <v>503.2</v>
      </c>
      <c r="G992">
        <v>-43.778121098594603</v>
      </c>
      <c r="H992">
        <v>8.9175684694979296</v>
      </c>
      <c r="I992">
        <v>-17.1420486836743</v>
      </c>
      <c r="J992">
        <v>-10.777442851044301</v>
      </c>
      <c r="K992">
        <v>455.03837761155</v>
      </c>
      <c r="L992">
        <v>483.41227948805601</v>
      </c>
      <c r="M992">
        <v>54.643090990385502</v>
      </c>
      <c r="N992">
        <v>2.50899021759819</v>
      </c>
      <c r="O992">
        <v>28.457869634340199</v>
      </c>
      <c r="P992">
        <v>29.324081213055699</v>
      </c>
      <c r="Q992">
        <v>-0.100977169964948</v>
      </c>
    </row>
    <row r="993" spans="1:17" hidden="1" x14ac:dyDescent="0.3">
      <c r="A993" t="s">
        <v>2132</v>
      </c>
      <c r="B993" t="s">
        <v>2133</v>
      </c>
      <c r="C993" t="str">
        <f>IFERROR(VLOOKUP(Table1[[#This Row],[Ticker]],[1]!Table1[[Symbol]:[Industry]],2,FALSE),"-")</f>
        <v>-</v>
      </c>
      <c r="D993" t="s">
        <v>162</v>
      </c>
      <c r="E993">
        <v>2558.6197563149999</v>
      </c>
      <c r="F993">
        <v>1713.3</v>
      </c>
      <c r="G993">
        <v>197.00313949985099</v>
      </c>
      <c r="H993">
        <v>52.778575736052801</v>
      </c>
      <c r="I993">
        <v>172.40805429504201</v>
      </c>
      <c r="J993">
        <v>4.7038162764377098</v>
      </c>
      <c r="K993">
        <v>1307.26368526121</v>
      </c>
      <c r="L993">
        <v>979.44513844013704</v>
      </c>
      <c r="M993">
        <v>81.989017578055694</v>
      </c>
      <c r="N993">
        <v>1.5588881769443499</v>
      </c>
      <c r="O993">
        <v>4.0710908772544103</v>
      </c>
      <c r="P993">
        <v>246.71658403318801</v>
      </c>
      <c r="Q993">
        <v>0.13467799638486699</v>
      </c>
    </row>
    <row r="994" spans="1:17" hidden="1" x14ac:dyDescent="0.3">
      <c r="A994" t="s">
        <v>2134</v>
      </c>
      <c r="B994" t="s">
        <v>2135</v>
      </c>
      <c r="C994" t="str">
        <f>IFERROR(VLOOKUP(Table1[[#This Row],[Ticker]],[1]!Table1[[Symbol]:[Industry]],2,FALSE),"-")</f>
        <v>-</v>
      </c>
      <c r="D994" t="s">
        <v>373</v>
      </c>
      <c r="E994">
        <v>2553.6487083000002</v>
      </c>
      <c r="F994">
        <v>1303.95</v>
      </c>
      <c r="G994">
        <v>-29.6077549069757</v>
      </c>
      <c r="H994">
        <v>9.2585391519320392</v>
      </c>
      <c r="I994">
        <v>3.27635749789955</v>
      </c>
      <c r="J994">
        <v>-0.71078146122236296</v>
      </c>
      <c r="K994">
        <v>1195.2618651256601</v>
      </c>
      <c r="L994">
        <v>1189.0587208197301</v>
      </c>
      <c r="M994">
        <v>63.784716360277599</v>
      </c>
      <c r="N994">
        <v>2.2754289965424399</v>
      </c>
      <c r="O994">
        <v>14.268185129797899</v>
      </c>
      <c r="P994">
        <v>58.044966971698699</v>
      </c>
      <c r="Q994">
        <v>-4.2684408564898003E-2</v>
      </c>
    </row>
    <row r="995" spans="1:17" hidden="1" x14ac:dyDescent="0.3">
      <c r="A995" t="s">
        <v>2136</v>
      </c>
      <c r="B995" t="s">
        <v>2137</v>
      </c>
      <c r="C995" t="str">
        <f>IFERROR(VLOOKUP(Table1[[#This Row],[Ticker]],[1]!Table1[[Symbol]:[Industry]],2,FALSE),"-")</f>
        <v>-</v>
      </c>
      <c r="D995" t="s">
        <v>607</v>
      </c>
      <c r="E995">
        <v>2553.56970344</v>
      </c>
      <c r="F995">
        <v>277.3</v>
      </c>
      <c r="G995">
        <v>-5.8106262852025399</v>
      </c>
      <c r="H995">
        <v>-4.4713204193909402</v>
      </c>
      <c r="I995">
        <v>-8.6176449986867691</v>
      </c>
      <c r="J995">
        <v>-0.53993624708173005</v>
      </c>
      <c r="K995">
        <v>269.89820652975101</v>
      </c>
      <c r="L995">
        <v>260.51959589634703</v>
      </c>
      <c r="M995">
        <v>56.232308148296497</v>
      </c>
      <c r="N995">
        <v>0.76345454660170098</v>
      </c>
      <c r="O995">
        <v>15.091958168049</v>
      </c>
      <c r="P995">
        <v>30.187793427230002</v>
      </c>
      <c r="Q995">
        <v>8.3283946133667006E-2</v>
      </c>
    </row>
    <row r="996" spans="1:17" hidden="1" x14ac:dyDescent="0.3">
      <c r="A996" t="s">
        <v>2138</v>
      </c>
      <c r="B996" t="s">
        <v>2139</v>
      </c>
      <c r="C996" t="str">
        <f>IFERROR(VLOOKUP(Table1[[#This Row],[Ticker]],[1]!Table1[[Symbol]:[Industry]],2,FALSE),"-")</f>
        <v>-</v>
      </c>
      <c r="D996" t="s">
        <v>334</v>
      </c>
      <c r="E996">
        <v>2546.519946245</v>
      </c>
      <c r="F996">
        <v>592.29999999999995</v>
      </c>
      <c r="G996">
        <v>572.24125918431605</v>
      </c>
      <c r="H996">
        <v>-9.00791442269621</v>
      </c>
      <c r="I996">
        <v>124.890017199902</v>
      </c>
      <c r="J996">
        <v>-4.1857390164006301</v>
      </c>
      <c r="K996">
        <v>588.37073300173802</v>
      </c>
      <c r="L996">
        <v>409.25813025908201</v>
      </c>
      <c r="M996">
        <v>46.711191176531997</v>
      </c>
      <c r="N996">
        <v>0.47296794441240397</v>
      </c>
      <c r="O996">
        <v>25.6035792672632</v>
      </c>
      <c r="P996">
        <v>620.55961070559601</v>
      </c>
      <c r="Q996">
        <v>0.16750480326028</v>
      </c>
    </row>
    <row r="997" spans="1:17" hidden="1" x14ac:dyDescent="0.3">
      <c r="A997" t="s">
        <v>2140</v>
      </c>
      <c r="B997" t="s">
        <v>2141</v>
      </c>
      <c r="C997" t="str">
        <f>IFERROR(VLOOKUP(Table1[[#This Row],[Ticker]],[1]!Table1[[Symbol]:[Industry]],2,FALSE),"-")</f>
        <v>-</v>
      </c>
      <c r="E997">
        <v>2546.4376735629999</v>
      </c>
      <c r="F997">
        <v>48.48</v>
      </c>
      <c r="G997">
        <v>7264.6836236508998</v>
      </c>
      <c r="H997">
        <v>47.833214872847897</v>
      </c>
      <c r="I997">
        <v>576.75261319074195</v>
      </c>
      <c r="J997">
        <v>8.85498051744149</v>
      </c>
      <c r="K997">
        <v>35.041752262071697</v>
      </c>
      <c r="L997">
        <v>20.100488449867001</v>
      </c>
      <c r="M997">
        <v>94.920638144146594</v>
      </c>
      <c r="N997">
        <v>0.41200298953662101</v>
      </c>
      <c r="O997">
        <v>0</v>
      </c>
      <c r="P997">
        <v>7662.0035778175297</v>
      </c>
      <c r="Q997">
        <v>0.31929732141133699</v>
      </c>
    </row>
    <row r="998" spans="1:17" hidden="1" x14ac:dyDescent="0.3">
      <c r="A998" t="s">
        <v>2142</v>
      </c>
      <c r="B998" t="s">
        <v>2143</v>
      </c>
      <c r="C998" t="str">
        <f>IFERROR(VLOOKUP(Table1[[#This Row],[Ticker]],[1]!Table1[[Symbol]:[Industry]],2,FALSE),"-")</f>
        <v>-</v>
      </c>
      <c r="D998" t="s">
        <v>49</v>
      </c>
      <c r="E998">
        <v>2542.9229992800001</v>
      </c>
      <c r="F998">
        <v>222.56</v>
      </c>
      <c r="G998">
        <v>2.75647367228428</v>
      </c>
      <c r="H998">
        <v>-2.9885730946475602</v>
      </c>
      <c r="I998">
        <v>-19.392393725108299</v>
      </c>
      <c r="J998">
        <v>-7.8780644185651001</v>
      </c>
      <c r="K998">
        <v>235.092814764823</v>
      </c>
      <c r="L998">
        <v>229.138918971534</v>
      </c>
      <c r="M998">
        <v>41.591429228182598</v>
      </c>
      <c r="N998">
        <v>0.83533190583944394</v>
      </c>
      <c r="O998">
        <v>27.4038461538461</v>
      </c>
      <c r="P998">
        <v>32.083086053412401</v>
      </c>
      <c r="Q998">
        <v>9.2457819545250994E-2</v>
      </c>
    </row>
    <row r="999" spans="1:17" hidden="1" x14ac:dyDescent="0.3">
      <c r="A999" t="s">
        <v>2144</v>
      </c>
      <c r="B999" t="s">
        <v>2145</v>
      </c>
      <c r="C999" t="str">
        <f>IFERROR(VLOOKUP(Table1[[#This Row],[Ticker]],[1]!Table1[[Symbol]:[Industry]],2,FALSE),"-")</f>
        <v>-</v>
      </c>
      <c r="D999" t="s">
        <v>418</v>
      </c>
      <c r="E999">
        <v>2541.139254834</v>
      </c>
      <c r="F999">
        <v>173.32</v>
      </c>
      <c r="G999">
        <v>33.527170801431701</v>
      </c>
      <c r="H999">
        <v>17.274719707324898</v>
      </c>
      <c r="I999">
        <v>30.1643655833238</v>
      </c>
      <c r="J999">
        <v>9.0453160997532205</v>
      </c>
      <c r="K999">
        <v>147.491893114146</v>
      </c>
      <c r="L999">
        <v>127.421863961638</v>
      </c>
      <c r="M999">
        <v>67.050151062081696</v>
      </c>
      <c r="N999">
        <v>0.85496723502773697</v>
      </c>
      <c r="O999">
        <v>4.3734133394876604</v>
      </c>
      <c r="P999">
        <v>82.442105263157899</v>
      </c>
      <c r="Q999">
        <v>0.11779905976975701</v>
      </c>
    </row>
    <row r="1000" spans="1:17" hidden="1" x14ac:dyDescent="0.3">
      <c r="A1000" t="s">
        <v>2146</v>
      </c>
      <c r="B1000" t="s">
        <v>2147</v>
      </c>
      <c r="C1000" t="str">
        <f>IFERROR(VLOOKUP(Table1[[#This Row],[Ticker]],[1]!Table1[[Symbol]:[Industry]],2,FALSE),"-")</f>
        <v>-</v>
      </c>
      <c r="D1000" t="s">
        <v>500</v>
      </c>
      <c r="E1000">
        <v>2533.8036744299998</v>
      </c>
      <c r="F1000">
        <v>710.55</v>
      </c>
      <c r="G1000">
        <v>62.923006279415901</v>
      </c>
      <c r="H1000">
        <v>15.300278470042301</v>
      </c>
      <c r="I1000">
        <v>29.4234269735528</v>
      </c>
      <c r="J1000">
        <v>-6.1172472436500902</v>
      </c>
      <c r="K1000">
        <v>629.74192885979005</v>
      </c>
      <c r="L1000">
        <v>522.33707865264205</v>
      </c>
      <c r="M1000">
        <v>56.044289129288401</v>
      </c>
      <c r="N1000">
        <v>1.14037885944878</v>
      </c>
      <c r="O1000">
        <v>12.448103581732401</v>
      </c>
      <c r="P1000">
        <v>93.005568382452793</v>
      </c>
      <c r="Q1000">
        <v>0.144255124720156</v>
      </c>
    </row>
    <row r="1001" spans="1:17" hidden="1" x14ac:dyDescent="0.3">
      <c r="A1001" t="s">
        <v>2148</v>
      </c>
      <c r="B1001" t="s">
        <v>2149</v>
      </c>
      <c r="C1001" t="str">
        <f>IFERROR(VLOOKUP(Table1[[#This Row],[Ticker]],[1]!Table1[[Symbol]:[Industry]],2,FALSE),"-")</f>
        <v>-</v>
      </c>
      <c r="D1001" t="s">
        <v>607</v>
      </c>
      <c r="E1001">
        <v>2506.951604806</v>
      </c>
      <c r="F1001">
        <v>103.67</v>
      </c>
      <c r="G1001">
        <v>90.322397368325795</v>
      </c>
      <c r="H1001">
        <v>-2.5883416959867001</v>
      </c>
      <c r="I1001">
        <v>18.917344764946201</v>
      </c>
      <c r="J1001">
        <v>1.7805330319070001</v>
      </c>
      <c r="K1001">
        <v>97.753715594379003</v>
      </c>
      <c r="L1001">
        <v>79.721753619633503</v>
      </c>
      <c r="M1001">
        <v>51.496218318848101</v>
      </c>
      <c r="N1001">
        <v>0.74752271610367205</v>
      </c>
      <c r="O1001">
        <v>11.989968168226</v>
      </c>
      <c r="P1001">
        <v>126.35371179039301</v>
      </c>
      <c r="Q1001">
        <v>1.4081920858003E-2</v>
      </c>
    </row>
    <row r="1002" spans="1:17" hidden="1" x14ac:dyDescent="0.3">
      <c r="A1002" t="s">
        <v>2150</v>
      </c>
      <c r="B1002" t="s">
        <v>2151</v>
      </c>
      <c r="C1002" t="str">
        <f>IFERROR(VLOOKUP(Table1[[#This Row],[Ticker]],[1]!Table1[[Symbol]:[Industry]],2,FALSE),"-")</f>
        <v>-</v>
      </c>
      <c r="D1002" t="s">
        <v>264</v>
      </c>
      <c r="E1002">
        <v>2497.3637364000001</v>
      </c>
      <c r="F1002">
        <v>658.65</v>
      </c>
      <c r="G1002">
        <v>47.262738389702797</v>
      </c>
      <c r="H1002">
        <v>11.2728999873533</v>
      </c>
      <c r="I1002">
        <v>6.0014158148877499</v>
      </c>
      <c r="J1002">
        <v>6.5329858517970099</v>
      </c>
      <c r="K1002">
        <v>581.79994644214605</v>
      </c>
      <c r="L1002">
        <v>531.93692070983002</v>
      </c>
      <c r="M1002">
        <v>76.610907023418505</v>
      </c>
      <c r="N1002">
        <v>1.89133034829661</v>
      </c>
      <c r="O1002">
        <v>9.5726106429818696</v>
      </c>
      <c r="P1002">
        <v>76.345381526104404</v>
      </c>
      <c r="Q1002">
        <v>4.9819162242066999E-2</v>
      </c>
    </row>
    <row r="1003" spans="1:17" hidden="1" x14ac:dyDescent="0.3">
      <c r="A1003" t="s">
        <v>2152</v>
      </c>
      <c r="B1003" t="s">
        <v>2153</v>
      </c>
      <c r="C1003" t="str">
        <f>IFERROR(VLOOKUP(Table1[[#This Row],[Ticker]],[1]!Table1[[Symbol]:[Industry]],2,FALSE),"-")</f>
        <v>-</v>
      </c>
      <c r="D1003" t="s">
        <v>179</v>
      </c>
      <c r="E1003">
        <v>2496.2380239599902</v>
      </c>
      <c r="F1003">
        <v>92.54</v>
      </c>
      <c r="G1003">
        <v>608.203836389299</v>
      </c>
      <c r="H1003">
        <v>-14.096924284125199</v>
      </c>
      <c r="I1003">
        <v>79.896752341105696</v>
      </c>
      <c r="J1003">
        <v>-4.0971137841763499</v>
      </c>
      <c r="K1003">
        <v>98.413853560483801</v>
      </c>
      <c r="L1003">
        <v>79.479784633457001</v>
      </c>
      <c r="M1003">
        <v>41.135608754689102</v>
      </c>
      <c r="N1003">
        <v>1.19969790796043</v>
      </c>
      <c r="O1003">
        <v>51.285930408471998</v>
      </c>
      <c r="P1003">
        <v>665.74265618535298</v>
      </c>
      <c r="Q1003">
        <v>0.187739705477033</v>
      </c>
    </row>
    <row r="1004" spans="1:17" hidden="1" x14ac:dyDescent="0.3">
      <c r="A1004" t="s">
        <v>2154</v>
      </c>
      <c r="B1004" t="s">
        <v>2155</v>
      </c>
      <c r="C1004" t="str">
        <f>IFERROR(VLOOKUP(Table1[[#This Row],[Ticker]],[1]!Table1[[Symbol]:[Industry]],2,FALSE),"-")</f>
        <v>-</v>
      </c>
      <c r="D1004" t="s">
        <v>140</v>
      </c>
      <c r="E1004">
        <v>2492.8124687499999</v>
      </c>
      <c r="F1004">
        <v>690.5</v>
      </c>
      <c r="G1004">
        <v>61.503264372707797</v>
      </c>
      <c r="H1004">
        <v>-4.8531546345584999</v>
      </c>
      <c r="I1004">
        <v>42.7221538073697</v>
      </c>
      <c r="J1004">
        <v>-2.9106824838652701</v>
      </c>
      <c r="K1004">
        <v>717.94264087166903</v>
      </c>
      <c r="L1004">
        <v>609.47055380630297</v>
      </c>
      <c r="M1004">
        <v>50.138575156421801</v>
      </c>
      <c r="N1004">
        <v>0.39404722247938201</v>
      </c>
      <c r="O1004">
        <v>28.522809558291002</v>
      </c>
      <c r="P1004">
        <v>111.582656656963</v>
      </c>
      <c r="Q1004">
        <v>8.6265062305482004E-2</v>
      </c>
    </row>
    <row r="1005" spans="1:17" hidden="1" x14ac:dyDescent="0.3">
      <c r="A1005" t="s">
        <v>2156</v>
      </c>
      <c r="B1005" t="s">
        <v>2157</v>
      </c>
      <c r="C1005" t="str">
        <f>IFERROR(VLOOKUP(Table1[[#This Row],[Ticker]],[1]!Table1[[Symbol]:[Industry]],2,FALSE),"-")</f>
        <v>-</v>
      </c>
      <c r="D1005" t="s">
        <v>269</v>
      </c>
      <c r="E1005">
        <v>2488.7795732999998</v>
      </c>
      <c r="F1005">
        <v>137.58000000000001</v>
      </c>
      <c r="G1005">
        <v>26.450524328889198</v>
      </c>
      <c r="H1005">
        <v>-5.7337455163243298</v>
      </c>
      <c r="I1005">
        <v>-0.28018647478756797</v>
      </c>
      <c r="J1005">
        <v>-4.0527026978804503</v>
      </c>
      <c r="K1005">
        <v>137.819615955854</v>
      </c>
      <c r="L1005">
        <v>122.212665218918</v>
      </c>
      <c r="M1005">
        <v>46.529649246049303</v>
      </c>
      <c r="N1005">
        <v>0.47544241914759799</v>
      </c>
      <c r="O1005">
        <v>12.5163541212385</v>
      </c>
      <c r="P1005">
        <v>74.041745730550304</v>
      </c>
      <c r="Q1005">
        <v>0.13719248250780899</v>
      </c>
    </row>
    <row r="1006" spans="1:17" hidden="1" x14ac:dyDescent="0.3">
      <c r="A1006" t="s">
        <v>2158</v>
      </c>
      <c r="B1006" t="s">
        <v>2159</v>
      </c>
      <c r="C1006" t="str">
        <f>IFERROR(VLOOKUP(Table1[[#This Row],[Ticker]],[1]!Table1[[Symbol]:[Industry]],2,FALSE),"-")</f>
        <v>-</v>
      </c>
      <c r="D1006" t="s">
        <v>533</v>
      </c>
      <c r="E1006">
        <v>2488.40415373</v>
      </c>
      <c r="F1006">
        <v>403.45</v>
      </c>
      <c r="G1006">
        <v>12.9967354899011</v>
      </c>
      <c r="H1006">
        <v>13.5236810087724</v>
      </c>
      <c r="I1006">
        <v>10.585283719425499</v>
      </c>
      <c r="J1006">
        <v>-0.56785421303195804</v>
      </c>
      <c r="K1006">
        <v>365.12582574200599</v>
      </c>
      <c r="L1006">
        <v>337.60980796900401</v>
      </c>
      <c r="M1006">
        <v>74.319307540385097</v>
      </c>
      <c r="N1006">
        <v>1.2669331334714999</v>
      </c>
      <c r="O1006">
        <v>4.3375883009046898</v>
      </c>
      <c r="P1006">
        <v>42.159971811134596</v>
      </c>
      <c r="Q1006">
        <v>4.4207470234479997E-2</v>
      </c>
    </row>
    <row r="1007" spans="1:17" hidden="1" x14ac:dyDescent="0.3">
      <c r="A1007" t="s">
        <v>2160</v>
      </c>
      <c r="B1007" t="s">
        <v>2161</v>
      </c>
      <c r="C1007" t="str">
        <f>IFERROR(VLOOKUP(Table1[[#This Row],[Ticker]],[1]!Table1[[Symbol]:[Industry]],2,FALSE),"-")</f>
        <v>-</v>
      </c>
      <c r="D1007" t="s">
        <v>376</v>
      </c>
      <c r="E1007">
        <v>2487.7732748399999</v>
      </c>
      <c r="F1007">
        <v>403.65</v>
      </c>
      <c r="G1007">
        <v>151.25572546946901</v>
      </c>
      <c r="H1007">
        <v>1.5621136050495299</v>
      </c>
      <c r="I1007">
        <v>48.952623900349202</v>
      </c>
      <c r="J1007">
        <v>-10.5524383190218</v>
      </c>
      <c r="K1007">
        <v>380.60270782149797</v>
      </c>
      <c r="L1007">
        <v>321.98049367994997</v>
      </c>
      <c r="M1007">
        <v>47.297940980438298</v>
      </c>
      <c r="N1007">
        <v>2.14129179494177</v>
      </c>
      <c r="O1007">
        <v>13.7123745819398</v>
      </c>
      <c r="P1007">
        <v>212.06030150753699</v>
      </c>
      <c r="Q1007">
        <v>0.124606579570816</v>
      </c>
    </row>
    <row r="1008" spans="1:17" hidden="1" x14ac:dyDescent="0.3">
      <c r="A1008" t="s">
        <v>2162</v>
      </c>
      <c r="B1008" t="s">
        <v>2163</v>
      </c>
      <c r="C1008" t="str">
        <f>IFERROR(VLOOKUP(Table1[[#This Row],[Ticker]],[1]!Table1[[Symbol]:[Industry]],2,FALSE),"-")</f>
        <v>-</v>
      </c>
      <c r="D1008" t="s">
        <v>947</v>
      </c>
      <c r="E1008">
        <v>2486.9863736689999</v>
      </c>
      <c r="F1008">
        <v>22.91</v>
      </c>
      <c r="G1008">
        <v>17.1117638246875</v>
      </c>
      <c r="H1008">
        <v>-7.2281053880756998</v>
      </c>
      <c r="I1008">
        <v>8.0015679642761892</v>
      </c>
      <c r="J1008">
        <v>-6.8902102291405098</v>
      </c>
      <c r="K1008">
        <v>23.741024484055</v>
      </c>
      <c r="L1008">
        <v>22.4316880908695</v>
      </c>
      <c r="M1008">
        <v>40.620451538613104</v>
      </c>
      <c r="N1008">
        <v>0.89274692813010903</v>
      </c>
      <c r="O1008">
        <v>40.549978175469199</v>
      </c>
      <c r="P1008">
        <v>57.4570446735395</v>
      </c>
      <c r="Q1008">
        <v>-4.2958118636242999E-2</v>
      </c>
    </row>
    <row r="1009" spans="1:17" hidden="1" x14ac:dyDescent="0.3">
      <c r="A1009" t="s">
        <v>2164</v>
      </c>
      <c r="B1009" t="s">
        <v>2165</v>
      </c>
      <c r="C1009" t="str">
        <f>IFERROR(VLOOKUP(Table1[[#This Row],[Ticker]],[1]!Table1[[Symbol]:[Industry]],2,FALSE),"-")</f>
        <v>-</v>
      </c>
      <c r="D1009" t="s">
        <v>196</v>
      </c>
      <c r="E1009">
        <v>2477.2987489000002</v>
      </c>
      <c r="F1009">
        <v>445.1</v>
      </c>
      <c r="G1009">
        <v>-8.6582114360773303</v>
      </c>
      <c r="H1009">
        <v>9.2267131114296692</v>
      </c>
      <c r="I1009">
        <v>9.5804576265515404</v>
      </c>
      <c r="J1009">
        <v>0.17546949224826</v>
      </c>
      <c r="K1009">
        <v>397.105561060968</v>
      </c>
      <c r="L1009">
        <v>369.86412474967301</v>
      </c>
      <c r="M1009">
        <v>68.934909091680396</v>
      </c>
      <c r="N1009">
        <v>1.3222296800058499</v>
      </c>
      <c r="O1009">
        <v>3.0330262862278099</v>
      </c>
      <c r="P1009">
        <v>42.181760102220103</v>
      </c>
      <c r="Q1009">
        <v>5.4952359046240001E-3</v>
      </c>
    </row>
    <row r="1010" spans="1:17" hidden="1" x14ac:dyDescent="0.3">
      <c r="A1010" t="s">
        <v>2166</v>
      </c>
      <c r="B1010" t="s">
        <v>2167</v>
      </c>
      <c r="C1010" t="str">
        <f>IFERROR(VLOOKUP(Table1[[#This Row],[Ticker]],[1]!Table1[[Symbol]:[Industry]],2,FALSE),"-")</f>
        <v>-</v>
      </c>
      <c r="D1010" t="s">
        <v>284</v>
      </c>
      <c r="E1010">
        <v>2470.0496255599901</v>
      </c>
      <c r="F1010">
        <v>2030.95</v>
      </c>
      <c r="G1010">
        <v>-26.325573951093599</v>
      </c>
      <c r="H1010">
        <v>-1.3241135749017701</v>
      </c>
      <c r="I1010">
        <v>-22.5055879991937</v>
      </c>
      <c r="J1010">
        <v>-10.6069642967063</v>
      </c>
      <c r="K1010">
        <v>1987.57844279335</v>
      </c>
      <c r="L1010">
        <v>1998.7148653603899</v>
      </c>
      <c r="M1010">
        <v>49.701386086052501</v>
      </c>
      <c r="N1010">
        <v>1.84816003903769</v>
      </c>
      <c r="O1010">
        <v>27.7727172013097</v>
      </c>
      <c r="P1010">
        <v>34.620355947370101</v>
      </c>
      <c r="Q1010">
        <v>6.6148126410887007E-2</v>
      </c>
    </row>
    <row r="1011" spans="1:17" hidden="1" x14ac:dyDescent="0.3">
      <c r="A1011" t="s">
        <v>2168</v>
      </c>
      <c r="B1011" t="s">
        <v>2169</v>
      </c>
      <c r="C1011" t="str">
        <f>IFERROR(VLOOKUP(Table1[[#This Row],[Ticker]],[1]!Table1[[Symbol]:[Industry]],2,FALSE),"-")</f>
        <v>-</v>
      </c>
      <c r="D1011" t="s">
        <v>196</v>
      </c>
      <c r="E1011">
        <v>2468.13412608</v>
      </c>
      <c r="F1011">
        <v>785.2</v>
      </c>
      <c r="G1011">
        <v>18.382984754920098</v>
      </c>
      <c r="H1011">
        <v>7.6983888910991398</v>
      </c>
      <c r="I1011">
        <v>13.056918365564499</v>
      </c>
      <c r="J1011">
        <v>-2.4346017257243999</v>
      </c>
      <c r="K1011">
        <v>713.389382170006</v>
      </c>
      <c r="L1011">
        <v>641.450460657034</v>
      </c>
      <c r="M1011">
        <v>58.599254941398797</v>
      </c>
      <c r="N1011">
        <v>0.69064971564621103</v>
      </c>
      <c r="O1011">
        <v>5.9602649006622297</v>
      </c>
      <c r="P1011">
        <v>46.656705267089997</v>
      </c>
      <c r="Q1011">
        <v>6.6363739526310001E-2</v>
      </c>
    </row>
    <row r="1012" spans="1:17" hidden="1" x14ac:dyDescent="0.3">
      <c r="A1012" t="s">
        <v>2170</v>
      </c>
      <c r="B1012" t="s">
        <v>2171</v>
      </c>
      <c r="C1012" t="str">
        <f>IFERROR(VLOOKUP(Table1[[#This Row],[Ticker]],[1]!Table1[[Symbol]:[Industry]],2,FALSE),"-")</f>
        <v>-</v>
      </c>
      <c r="D1012" t="s">
        <v>418</v>
      </c>
      <c r="E1012">
        <v>2461.6288295999998</v>
      </c>
      <c r="F1012">
        <v>725.35</v>
      </c>
      <c r="G1012">
        <v>33.327124852548501</v>
      </c>
      <c r="H1012">
        <v>6.25090180283126</v>
      </c>
      <c r="I1012">
        <v>-16.9238994572056</v>
      </c>
      <c r="J1012">
        <v>4.6944351200538197</v>
      </c>
      <c r="K1012">
        <v>684.53920448491897</v>
      </c>
      <c r="L1012">
        <v>658.82842519311396</v>
      </c>
      <c r="M1012">
        <v>70.089057329674304</v>
      </c>
      <c r="N1012">
        <v>1.6113647249782901</v>
      </c>
      <c r="O1012">
        <v>16.7712138967395</v>
      </c>
      <c r="P1012">
        <v>69.7916666666666</v>
      </c>
      <c r="Q1012">
        <v>1.1665356270309001E-2</v>
      </c>
    </row>
    <row r="1013" spans="1:17" hidden="1" x14ac:dyDescent="0.3">
      <c r="A1013" t="s">
        <v>2172</v>
      </c>
      <c r="B1013" t="s">
        <v>2173</v>
      </c>
      <c r="C1013" t="str">
        <f>IFERROR(VLOOKUP(Table1[[#This Row],[Ticker]],[1]!Table1[[Symbol]:[Industry]],2,FALSE),"-")</f>
        <v>-</v>
      </c>
      <c r="D1013" t="s">
        <v>92</v>
      </c>
      <c r="E1013">
        <v>2452.2131280240001</v>
      </c>
      <c r="F1013">
        <v>50.59</v>
      </c>
      <c r="G1013">
        <v>64.291673691860197</v>
      </c>
      <c r="H1013">
        <v>4.5559710327202696</v>
      </c>
      <c r="I1013">
        <v>-2.5256497776592801</v>
      </c>
      <c r="J1013">
        <v>-6.3919518963354198</v>
      </c>
      <c r="K1013">
        <v>52.234094553770099</v>
      </c>
      <c r="L1013">
        <v>47.852100494680201</v>
      </c>
      <c r="M1013">
        <v>45.3081901821092</v>
      </c>
      <c r="N1013">
        <v>1.1131405411227699</v>
      </c>
      <c r="O1013">
        <v>31.448902945246001</v>
      </c>
      <c r="P1013">
        <v>98.781925343811395</v>
      </c>
      <c r="Q1013">
        <v>6.6188639062117999E-2</v>
      </c>
    </row>
    <row r="1014" spans="1:17" hidden="1" x14ac:dyDescent="0.3">
      <c r="A1014" t="s">
        <v>2174</v>
      </c>
      <c r="B1014" t="s">
        <v>2175</v>
      </c>
      <c r="C1014" t="str">
        <f>IFERROR(VLOOKUP(Table1[[#This Row],[Ticker]],[1]!Table1[[Symbol]:[Industry]],2,FALSE),"-")</f>
        <v>-</v>
      </c>
      <c r="D1014" t="s">
        <v>89</v>
      </c>
      <c r="E1014">
        <v>2435.2793590799902</v>
      </c>
      <c r="F1014">
        <v>28.74</v>
      </c>
      <c r="G1014">
        <v>234.81516858065001</v>
      </c>
      <c r="H1014">
        <v>4.4815097692882802</v>
      </c>
      <c r="I1014">
        <v>47.040862322582903</v>
      </c>
      <c r="J1014">
        <v>2.10464752219508</v>
      </c>
      <c r="K1014">
        <v>25.8694522060567</v>
      </c>
      <c r="L1014">
        <v>21.419695419830401</v>
      </c>
      <c r="M1014">
        <v>64.838641954219796</v>
      </c>
      <c r="N1014">
        <v>2.0642106576871702</v>
      </c>
      <c r="O1014">
        <v>16.736256089074399</v>
      </c>
      <c r="P1014">
        <v>278.47572446219999</v>
      </c>
      <c r="Q1014">
        <v>0.104114181940412</v>
      </c>
    </row>
    <row r="1015" spans="1:17" hidden="1" x14ac:dyDescent="0.3">
      <c r="A1015" t="s">
        <v>2176</v>
      </c>
      <c r="B1015" t="s">
        <v>2177</v>
      </c>
      <c r="C1015" t="str">
        <f>IFERROR(VLOOKUP(Table1[[#This Row],[Ticker]],[1]!Table1[[Symbol]:[Industry]],2,FALSE),"-")</f>
        <v>-</v>
      </c>
      <c r="D1015" t="s">
        <v>607</v>
      </c>
      <c r="E1015">
        <v>2434.9970826180001</v>
      </c>
      <c r="F1015">
        <v>134.63999999999999</v>
      </c>
      <c r="G1015">
        <v>91.404227209553198</v>
      </c>
      <c r="H1015">
        <v>25.2263873169987</v>
      </c>
      <c r="I1015">
        <v>31.4570182117134</v>
      </c>
      <c r="J1015">
        <v>21.349622249898999</v>
      </c>
      <c r="K1015">
        <v>110.053015096412</v>
      </c>
      <c r="L1015">
        <v>99.707412596908895</v>
      </c>
      <c r="M1015">
        <v>91.827268033908595</v>
      </c>
      <c r="N1015">
        <v>3.0899842701031601</v>
      </c>
      <c r="O1015">
        <v>4.4860368389780296</v>
      </c>
      <c r="P1015">
        <v>121.812191103789</v>
      </c>
      <c r="Q1015">
        <v>4.4414018612780999E-2</v>
      </c>
    </row>
    <row r="1016" spans="1:17" hidden="1" x14ac:dyDescent="0.3">
      <c r="A1016" t="s">
        <v>2178</v>
      </c>
      <c r="B1016" t="s">
        <v>2179</v>
      </c>
      <c r="C1016" t="str">
        <f>IFERROR(VLOOKUP(Table1[[#This Row],[Ticker]],[1]!Table1[[Symbol]:[Industry]],2,FALSE),"-")</f>
        <v>-</v>
      </c>
      <c r="D1016" t="s">
        <v>46</v>
      </c>
      <c r="E1016">
        <v>2434.4219640000001</v>
      </c>
      <c r="F1016">
        <v>204.97</v>
      </c>
      <c r="G1016">
        <v>6.3486804341590899</v>
      </c>
      <c r="H1016">
        <v>15.083845688502899</v>
      </c>
      <c r="I1016">
        <v>-16.973822810560701</v>
      </c>
      <c r="J1016">
        <v>-3.3643894032964199</v>
      </c>
      <c r="K1016">
        <v>175.56846457691699</v>
      </c>
      <c r="M1016">
        <v>62.534097641182797</v>
      </c>
      <c r="N1016">
        <v>2.9494013480202099</v>
      </c>
      <c r="O1016">
        <v>18.0660584475776</v>
      </c>
      <c r="P1016">
        <v>45.368794326241101</v>
      </c>
    </row>
    <row r="1017" spans="1:17" hidden="1" x14ac:dyDescent="0.3">
      <c r="A1017" t="s">
        <v>2180</v>
      </c>
      <c r="B1017" t="s">
        <v>2181</v>
      </c>
      <c r="C1017" t="str">
        <f>IFERROR(VLOOKUP(Table1[[#This Row],[Ticker]],[1]!Table1[[Symbol]:[Industry]],2,FALSE),"-")</f>
        <v>-</v>
      </c>
      <c r="D1017" t="s">
        <v>607</v>
      </c>
      <c r="E1017">
        <v>2432.848</v>
      </c>
      <c r="F1017">
        <v>134.22</v>
      </c>
      <c r="G1017">
        <v>160.94442511501001</v>
      </c>
      <c r="H1017">
        <v>-7.77786182509728</v>
      </c>
      <c r="I1017">
        <v>102.234737216463</v>
      </c>
      <c r="J1017">
        <v>-4.5307707539913</v>
      </c>
      <c r="K1017">
        <v>129.01684316812501</v>
      </c>
      <c r="L1017">
        <v>92.307536134945707</v>
      </c>
      <c r="M1017">
        <v>42.0209562314461</v>
      </c>
      <c r="N1017">
        <v>0.38215474659915</v>
      </c>
      <c r="O1017">
        <v>26.0244374906869</v>
      </c>
      <c r="P1017">
        <v>210.694444444444</v>
      </c>
      <c r="Q1017">
        <v>5.1762359785987998E-2</v>
      </c>
    </row>
    <row r="1018" spans="1:17" hidden="1" x14ac:dyDescent="0.3">
      <c r="A1018" t="s">
        <v>2182</v>
      </c>
      <c r="B1018" t="s">
        <v>2183</v>
      </c>
      <c r="C1018" t="str">
        <f>IFERROR(VLOOKUP(Table1[[#This Row],[Ticker]],[1]!Table1[[Symbol]:[Industry]],2,FALSE),"-")</f>
        <v>-</v>
      </c>
      <c r="D1018" t="s">
        <v>659</v>
      </c>
      <c r="E1018">
        <v>2424.6426105599999</v>
      </c>
      <c r="F1018">
        <v>178.54</v>
      </c>
      <c r="G1018">
        <v>10.863485788210999</v>
      </c>
      <c r="H1018">
        <v>-2.3123077902290601</v>
      </c>
      <c r="I1018">
        <v>-11.7452193103101</v>
      </c>
      <c r="J1018">
        <v>-2.2568119712566901</v>
      </c>
      <c r="K1018">
        <v>178.76825749853199</v>
      </c>
      <c r="L1018">
        <v>163.914949749106</v>
      </c>
      <c r="M1018">
        <v>46.144513083004</v>
      </c>
      <c r="N1018">
        <v>0.98797825944845397</v>
      </c>
      <c r="O1018">
        <v>11.963705612187701</v>
      </c>
      <c r="P1018">
        <v>62.235347569286603</v>
      </c>
      <c r="Q1018">
        <v>0.18412746553729201</v>
      </c>
    </row>
    <row r="1019" spans="1:17" hidden="1" x14ac:dyDescent="0.3">
      <c r="A1019" t="s">
        <v>2184</v>
      </c>
      <c r="B1019" t="s">
        <v>2185</v>
      </c>
      <c r="C1019" t="str">
        <f>IFERROR(VLOOKUP(Table1[[#This Row],[Ticker]],[1]!Table1[[Symbol]:[Industry]],2,FALSE),"-")</f>
        <v>-</v>
      </c>
      <c r="D1019" t="s">
        <v>230</v>
      </c>
      <c r="E1019">
        <v>2417.87744208</v>
      </c>
      <c r="F1019">
        <v>667.95</v>
      </c>
      <c r="G1019">
        <v>78.647734630989703</v>
      </c>
      <c r="H1019">
        <v>3.03880798000292</v>
      </c>
      <c r="I1019">
        <v>-26.717168841719101</v>
      </c>
      <c r="J1019">
        <v>5.5952832055927102</v>
      </c>
      <c r="K1019">
        <v>633.21640494131395</v>
      </c>
      <c r="L1019">
        <v>600.57592445789601</v>
      </c>
      <c r="M1019">
        <v>65.132982509487405</v>
      </c>
      <c r="N1019">
        <v>1.2391059248279901</v>
      </c>
      <c r="O1019">
        <v>39.980537465379101</v>
      </c>
      <c r="P1019">
        <v>109.55294117647</v>
      </c>
      <c r="Q1019">
        <v>4.9099777689730999E-2</v>
      </c>
    </row>
    <row r="1020" spans="1:17" hidden="1" x14ac:dyDescent="0.3">
      <c r="A1020" t="s">
        <v>2186</v>
      </c>
      <c r="B1020" t="s">
        <v>2187</v>
      </c>
      <c r="C1020" t="str">
        <f>IFERROR(VLOOKUP(Table1[[#This Row],[Ticker]],[1]!Table1[[Symbol]:[Industry]],2,FALSE),"-")</f>
        <v>-</v>
      </c>
      <c r="D1020" t="s">
        <v>129</v>
      </c>
      <c r="E1020">
        <v>2408.7410352100001</v>
      </c>
      <c r="F1020">
        <v>164.01</v>
      </c>
      <c r="G1020">
        <v>2.6728727277082198</v>
      </c>
      <c r="H1020">
        <v>1.6279186421182399</v>
      </c>
      <c r="I1020">
        <v>-28.362319870827498</v>
      </c>
      <c r="J1020">
        <v>-3.1015314394532201</v>
      </c>
      <c r="K1020">
        <v>163.31063309545399</v>
      </c>
      <c r="L1020">
        <v>163.56283186520301</v>
      </c>
      <c r="M1020">
        <v>54.786028570947998</v>
      </c>
      <c r="N1020">
        <v>0.97299487472277502</v>
      </c>
      <c r="O1020">
        <v>29.748186086214201</v>
      </c>
      <c r="P1020">
        <v>36.846057571964899</v>
      </c>
      <c r="Q1020">
        <v>-3.1584267874199998E-4</v>
      </c>
    </row>
    <row r="1021" spans="1:17" hidden="1" x14ac:dyDescent="0.3">
      <c r="A1021" t="s">
        <v>2188</v>
      </c>
      <c r="B1021" t="s">
        <v>2189</v>
      </c>
      <c r="C1021" t="str">
        <f>IFERROR(VLOOKUP(Table1[[#This Row],[Ticker]],[1]!Table1[[Symbol]:[Industry]],2,FALSE),"-")</f>
        <v>-</v>
      </c>
      <c r="D1021" t="s">
        <v>143</v>
      </c>
      <c r="E1021">
        <v>2398.77079835</v>
      </c>
      <c r="F1021">
        <v>728.15</v>
      </c>
      <c r="G1021">
        <v>398.87481431823301</v>
      </c>
      <c r="H1021">
        <v>36.441718657345199</v>
      </c>
      <c r="I1021">
        <v>139.50538226557299</v>
      </c>
      <c r="J1021">
        <v>8.5791099339321804</v>
      </c>
      <c r="K1021">
        <v>538.27157818755802</v>
      </c>
      <c r="L1021">
        <v>377.43444126451999</v>
      </c>
      <c r="M1021">
        <v>72.779163574299503</v>
      </c>
      <c r="N1021">
        <v>1.33271547124001</v>
      </c>
      <c r="O1021">
        <v>2.3140836366133399</v>
      </c>
      <c r="P1021">
        <v>506.791666666666</v>
      </c>
      <c r="Q1021">
        <v>0.14676478170566501</v>
      </c>
    </row>
    <row r="1022" spans="1:17" x14ac:dyDescent="0.3">
      <c r="A1022" t="s">
        <v>2190</v>
      </c>
      <c r="B1022" t="s">
        <v>2191</v>
      </c>
      <c r="C1022" t="str">
        <f>IFERROR(VLOOKUP(Table1[[#This Row],[Ticker]],[1]!Table1[[Symbol]:[Industry]],2,FALSE),"-")</f>
        <v>-</v>
      </c>
      <c r="D1022" t="s">
        <v>112</v>
      </c>
      <c r="E1022">
        <v>2398.1399402799998</v>
      </c>
      <c r="F1022">
        <v>9.94</v>
      </c>
      <c r="G1022">
        <v>1.39017291559664</v>
      </c>
      <c r="H1022">
        <v>-42.524779538887799</v>
      </c>
      <c r="I1022">
        <v>-63.647487791119502</v>
      </c>
      <c r="J1022">
        <v>-12.682073327251</v>
      </c>
      <c r="K1022">
        <v>14.494477686842799</v>
      </c>
      <c r="L1022">
        <v>16.251211493214001</v>
      </c>
      <c r="M1022">
        <v>25.110811935318502</v>
      </c>
      <c r="N1022">
        <v>0.97232723427429701</v>
      </c>
      <c r="O1022">
        <v>173.13883299798701</v>
      </c>
      <c r="P1022">
        <v>32.533333333333303</v>
      </c>
      <c r="Q1022">
        <v>2.2031265833780001E-3</v>
      </c>
    </row>
    <row r="1023" spans="1:17" hidden="1" x14ac:dyDescent="0.3">
      <c r="A1023" t="s">
        <v>2192</v>
      </c>
      <c r="B1023" t="s">
        <v>2193</v>
      </c>
      <c r="C1023" t="str">
        <f>IFERROR(VLOOKUP(Table1[[#This Row],[Ticker]],[1]!Table1[[Symbol]:[Industry]],2,FALSE),"-")</f>
        <v>-</v>
      </c>
      <c r="D1023" t="s">
        <v>334</v>
      </c>
      <c r="E1023">
        <v>2393.2537860000002</v>
      </c>
      <c r="F1023">
        <v>1026.75</v>
      </c>
      <c r="G1023">
        <v>169.52027989068799</v>
      </c>
      <c r="H1023">
        <v>36.936460560436103</v>
      </c>
      <c r="I1023">
        <v>185.89966736361001</v>
      </c>
      <c r="J1023">
        <v>8.9969199958100408</v>
      </c>
      <c r="K1023">
        <v>675.50157667176597</v>
      </c>
      <c r="M1023">
        <v>82.115376247253295</v>
      </c>
      <c r="N1023">
        <v>0.83576789918293803</v>
      </c>
      <c r="O1023">
        <v>0</v>
      </c>
      <c r="P1023">
        <v>336.91489361702099</v>
      </c>
    </row>
    <row r="1024" spans="1:17" x14ac:dyDescent="0.3">
      <c r="A1024" t="s">
        <v>2194</v>
      </c>
      <c r="B1024" t="s">
        <v>2195</v>
      </c>
      <c r="C1024" t="str">
        <f>IFERROR(VLOOKUP(Table1[[#This Row],[Ticker]],[1]!Table1[[Symbol]:[Industry]],2,FALSE),"-")</f>
        <v>-</v>
      </c>
      <c r="D1024" t="s">
        <v>230</v>
      </c>
      <c r="E1024">
        <v>2391.3732956099998</v>
      </c>
      <c r="F1024">
        <v>529</v>
      </c>
      <c r="G1024">
        <v>-31.300194903323199</v>
      </c>
      <c r="H1024">
        <v>-5.0360366493696596</v>
      </c>
      <c r="I1024">
        <v>-14.0787016435669</v>
      </c>
      <c r="J1024">
        <v>-2.1325780020443998</v>
      </c>
      <c r="K1024">
        <v>527.49153858789998</v>
      </c>
      <c r="L1024">
        <v>548.81284903857204</v>
      </c>
      <c r="M1024">
        <v>61.724873214747397</v>
      </c>
      <c r="N1024">
        <v>1.3000934943386799</v>
      </c>
      <c r="O1024">
        <v>36.6068052930056</v>
      </c>
      <c r="P1024">
        <v>16.519823788546201</v>
      </c>
    </row>
    <row r="1025" spans="1:17" hidden="1" x14ac:dyDescent="0.3">
      <c r="A1025" t="s">
        <v>2196</v>
      </c>
      <c r="B1025" t="s">
        <v>2197</v>
      </c>
      <c r="C1025" t="str">
        <f>IFERROR(VLOOKUP(Table1[[#This Row],[Ticker]],[1]!Table1[[Symbol]:[Industry]],2,FALSE),"-")</f>
        <v>-</v>
      </c>
      <c r="D1025" t="s">
        <v>607</v>
      </c>
      <c r="E1025">
        <v>2390.9588960000001</v>
      </c>
      <c r="F1025">
        <v>470.5</v>
      </c>
      <c r="G1025">
        <v>26.637462939005999</v>
      </c>
      <c r="H1025">
        <v>9.8505941186849597</v>
      </c>
      <c r="I1025">
        <v>36.961033900824098</v>
      </c>
      <c r="J1025">
        <v>-3.51422966249002</v>
      </c>
      <c r="K1025">
        <v>417.55626775191899</v>
      </c>
      <c r="L1025">
        <v>352.74114298161498</v>
      </c>
      <c r="M1025">
        <v>69.333570830549704</v>
      </c>
      <c r="N1025">
        <v>1.4381273128557099</v>
      </c>
      <c r="O1025">
        <v>6.0361317747077399</v>
      </c>
      <c r="P1025">
        <v>84.654631083202503</v>
      </c>
    </row>
    <row r="1026" spans="1:17" hidden="1" x14ac:dyDescent="0.3">
      <c r="A1026" t="s">
        <v>2198</v>
      </c>
      <c r="B1026" t="s">
        <v>2199</v>
      </c>
      <c r="C1026" t="str">
        <f>IFERROR(VLOOKUP(Table1[[#This Row],[Ticker]],[1]!Table1[[Symbol]:[Industry]],2,FALSE),"-")</f>
        <v>-</v>
      </c>
      <c r="D1026" t="s">
        <v>303</v>
      </c>
      <c r="E1026">
        <v>2381.5607809500002</v>
      </c>
      <c r="F1026">
        <v>1649.7</v>
      </c>
      <c r="G1026">
        <v>60.0959511717192</v>
      </c>
      <c r="H1026">
        <v>-4.81877804650959</v>
      </c>
      <c r="I1026">
        <v>8.8184757887430401</v>
      </c>
      <c r="J1026">
        <v>-4.0002551454328898</v>
      </c>
      <c r="K1026">
        <v>1535.05850761494</v>
      </c>
      <c r="L1026">
        <v>1404.3921698833001</v>
      </c>
      <c r="M1026">
        <v>62.193917165647797</v>
      </c>
      <c r="N1026">
        <v>1.44444270588139</v>
      </c>
      <c r="O1026">
        <v>11.1717281930047</v>
      </c>
      <c r="P1026">
        <v>91.402714932126699</v>
      </c>
      <c r="Q1026">
        <v>9.2858856927890004E-3</v>
      </c>
    </row>
    <row r="1027" spans="1:17" hidden="1" x14ac:dyDescent="0.3">
      <c r="A1027" t="s">
        <v>2200</v>
      </c>
      <c r="B1027" t="s">
        <v>2201</v>
      </c>
      <c r="C1027" t="str">
        <f>IFERROR(VLOOKUP(Table1[[#This Row],[Ticker]],[1]!Table1[[Symbol]:[Industry]],2,FALSE),"-")</f>
        <v>-</v>
      </c>
      <c r="D1027" t="s">
        <v>533</v>
      </c>
      <c r="E1027">
        <v>2381.2390128000002</v>
      </c>
      <c r="F1027">
        <v>442.9</v>
      </c>
      <c r="G1027">
        <v>-47.668209973649901</v>
      </c>
      <c r="H1027">
        <v>10.083807467373299</v>
      </c>
      <c r="I1027">
        <v>-23.852206804493701</v>
      </c>
      <c r="J1027">
        <v>3.3627585531972399</v>
      </c>
      <c r="K1027">
        <v>431.58887591867602</v>
      </c>
      <c r="L1027">
        <v>463.20936729407902</v>
      </c>
      <c r="M1027">
        <v>72.563341086676701</v>
      </c>
      <c r="N1027">
        <v>1.2767036328695101</v>
      </c>
      <c r="O1027">
        <v>29.453601264393701</v>
      </c>
      <c r="P1027">
        <v>15.639686684073</v>
      </c>
      <c r="Q1027">
        <v>2.0210602648749E-2</v>
      </c>
    </row>
    <row r="1028" spans="1:17" x14ac:dyDescent="0.3">
      <c r="A1028" t="s">
        <v>2202</v>
      </c>
      <c r="B1028" t="s">
        <v>2203</v>
      </c>
      <c r="C1028" t="str">
        <f>IFERROR(VLOOKUP(Table1[[#This Row],[Ticker]],[1]!Table1[[Symbol]:[Industry]],2,FALSE),"-")</f>
        <v>-</v>
      </c>
      <c r="D1028" t="s">
        <v>284</v>
      </c>
      <c r="E1028">
        <v>2376.39872096</v>
      </c>
      <c r="F1028">
        <v>404.4</v>
      </c>
      <c r="G1028">
        <v>-32.278367133311498</v>
      </c>
      <c r="H1028">
        <v>4.9337105195382902</v>
      </c>
      <c r="I1028">
        <v>-26.639116475398499</v>
      </c>
      <c r="J1028">
        <v>-3.9580864707340901</v>
      </c>
      <c r="K1028">
        <v>387.74444236313002</v>
      </c>
      <c r="L1028">
        <v>403.63026541998101</v>
      </c>
      <c r="M1028">
        <v>57.709861537184899</v>
      </c>
      <c r="N1028">
        <v>2.14263190909623</v>
      </c>
      <c r="O1028">
        <v>32.517309594460897</v>
      </c>
      <c r="P1028">
        <v>22.230618104881302</v>
      </c>
      <c r="Q1028">
        <v>-7.2473486182995997E-2</v>
      </c>
    </row>
    <row r="1029" spans="1:17" hidden="1" x14ac:dyDescent="0.3">
      <c r="A1029" t="s">
        <v>2204</v>
      </c>
      <c r="B1029" t="s">
        <v>2205</v>
      </c>
      <c r="C1029" t="str">
        <f>IFERROR(VLOOKUP(Table1[[#This Row],[Ticker]],[1]!Table1[[Symbol]:[Industry]],2,FALSE),"-")</f>
        <v>-</v>
      </c>
      <c r="D1029" t="s">
        <v>83</v>
      </c>
      <c r="E1029">
        <v>2366.4174658799998</v>
      </c>
      <c r="F1029">
        <v>868.65</v>
      </c>
      <c r="G1029">
        <v>146.71088916033699</v>
      </c>
      <c r="H1029">
        <v>-9.2906449146877197</v>
      </c>
      <c r="I1029">
        <v>14.8350669536984</v>
      </c>
      <c r="J1029">
        <v>-8.9675956109992505</v>
      </c>
      <c r="K1029">
        <v>851.09660626586503</v>
      </c>
      <c r="L1029">
        <v>679.64912187771495</v>
      </c>
      <c r="M1029">
        <v>43.628022943247302</v>
      </c>
      <c r="N1029">
        <v>0.84488339314477801</v>
      </c>
      <c r="O1029">
        <v>7.6382892994877096</v>
      </c>
      <c r="P1029">
        <v>206.94346289752599</v>
      </c>
      <c r="Q1029">
        <v>8.9405521819816994E-2</v>
      </c>
    </row>
    <row r="1030" spans="1:17" x14ac:dyDescent="0.3">
      <c r="A1030" t="s">
        <v>2206</v>
      </c>
      <c r="B1030" t="s">
        <v>2207</v>
      </c>
      <c r="C1030" t="str">
        <f>IFERROR(VLOOKUP(Table1[[#This Row],[Ticker]],[1]!Table1[[Symbol]:[Industry]],2,FALSE),"-")</f>
        <v>-</v>
      </c>
      <c r="D1030" t="s">
        <v>216</v>
      </c>
      <c r="E1030">
        <v>2361.3118190549999</v>
      </c>
      <c r="F1030">
        <v>301.5</v>
      </c>
      <c r="G1030">
        <v>-62.263948329408997</v>
      </c>
      <c r="H1030">
        <v>8.7361675924127997</v>
      </c>
      <c r="I1030">
        <v>-21.535762043664999</v>
      </c>
      <c r="J1030">
        <v>3.4997448545671102</v>
      </c>
      <c r="K1030">
        <v>289.30629463782799</v>
      </c>
      <c r="L1030">
        <v>324.01606740469498</v>
      </c>
      <c r="M1030">
        <v>65.132252070408995</v>
      </c>
      <c r="N1030">
        <v>1.78362422670056</v>
      </c>
      <c r="O1030">
        <v>57.412935323383003</v>
      </c>
      <c r="P1030">
        <v>22.835608066816</v>
      </c>
    </row>
    <row r="1031" spans="1:17" hidden="1" x14ac:dyDescent="0.3">
      <c r="A1031" t="s">
        <v>2208</v>
      </c>
      <c r="B1031" t="s">
        <v>2209</v>
      </c>
      <c r="C1031" t="str">
        <f>IFERROR(VLOOKUP(Table1[[#This Row],[Ticker]],[1]!Table1[[Symbol]:[Industry]],2,FALSE),"-")</f>
        <v>-</v>
      </c>
      <c r="D1031" t="s">
        <v>21</v>
      </c>
      <c r="E1031">
        <v>2353.8189568950002</v>
      </c>
      <c r="F1031">
        <v>255.99</v>
      </c>
      <c r="G1031">
        <v>-57.758113224492703</v>
      </c>
      <c r="H1031">
        <v>-8.7774934857146594</v>
      </c>
      <c r="I1031">
        <v>-41.378725751570798</v>
      </c>
      <c r="J1031">
        <v>-10.8814856886488</v>
      </c>
      <c r="K1031">
        <v>278.57343140872598</v>
      </c>
      <c r="M1031">
        <v>41.29347368893</v>
      </c>
      <c r="N1031">
        <v>1.1489760151341699</v>
      </c>
      <c r="O1031">
        <v>65.514277901480497</v>
      </c>
      <c r="P1031">
        <v>15.701694915254199</v>
      </c>
    </row>
    <row r="1032" spans="1:17" hidden="1" x14ac:dyDescent="0.3">
      <c r="A1032" t="s">
        <v>2210</v>
      </c>
      <c r="B1032" t="s">
        <v>2211</v>
      </c>
      <c r="C1032" t="str">
        <f>IFERROR(VLOOKUP(Table1[[#This Row],[Ticker]],[1]!Table1[[Symbol]:[Industry]],2,FALSE),"-")</f>
        <v>-</v>
      </c>
      <c r="D1032" t="s">
        <v>284</v>
      </c>
      <c r="E1032">
        <v>2351.4710631500002</v>
      </c>
      <c r="F1032">
        <v>470.6</v>
      </c>
      <c r="G1032">
        <v>24.130204298957601</v>
      </c>
      <c r="H1032">
        <v>17.5322656461828</v>
      </c>
      <c r="I1032">
        <v>-19.6757790821373</v>
      </c>
      <c r="J1032">
        <v>0.43377300542130198</v>
      </c>
      <c r="K1032">
        <v>425.11154520348902</v>
      </c>
      <c r="L1032">
        <v>440.615128014665</v>
      </c>
      <c r="M1032">
        <v>75.565092674528998</v>
      </c>
      <c r="N1032">
        <v>1.15790882301869</v>
      </c>
      <c r="O1032">
        <v>36.177220569485698</v>
      </c>
      <c r="P1032">
        <v>55.006587615283202</v>
      </c>
      <c r="Q1032">
        <v>4.9901655458418001E-2</v>
      </c>
    </row>
    <row r="1033" spans="1:17" hidden="1" x14ac:dyDescent="0.3">
      <c r="A1033" t="s">
        <v>2212</v>
      </c>
      <c r="B1033" t="s">
        <v>2213</v>
      </c>
      <c r="C1033" t="str">
        <f>IFERROR(VLOOKUP(Table1[[#This Row],[Ticker]],[1]!Table1[[Symbol]:[Industry]],2,FALSE),"-")</f>
        <v>-</v>
      </c>
      <c r="D1033" t="s">
        <v>46</v>
      </c>
      <c r="E1033">
        <v>2326.2376528200002</v>
      </c>
      <c r="F1033">
        <v>549.29999999999995</v>
      </c>
      <c r="G1033">
        <v>-6.4692199537278103</v>
      </c>
      <c r="H1033">
        <v>3.2191695777096401</v>
      </c>
      <c r="I1033">
        <v>-29.997786632659199</v>
      </c>
      <c r="J1033">
        <v>-12.0783410923812</v>
      </c>
      <c r="K1033">
        <v>561.219376822507</v>
      </c>
      <c r="L1033">
        <v>572.36220495078703</v>
      </c>
      <c r="M1033">
        <v>54.003720851901299</v>
      </c>
      <c r="N1033">
        <v>2.82153675313881</v>
      </c>
      <c r="O1033">
        <v>54.742399417440303</v>
      </c>
      <c r="P1033">
        <v>26.991099294879099</v>
      </c>
      <c r="Q1033">
        <v>0.16264390234982201</v>
      </c>
    </row>
    <row r="1034" spans="1:17" hidden="1" x14ac:dyDescent="0.3">
      <c r="A1034" t="s">
        <v>2214</v>
      </c>
      <c r="B1034" t="s">
        <v>2215</v>
      </c>
      <c r="C1034" t="str">
        <f>IFERROR(VLOOKUP(Table1[[#This Row],[Ticker]],[1]!Table1[[Symbol]:[Industry]],2,FALSE),"-")</f>
        <v>-</v>
      </c>
      <c r="D1034" t="s">
        <v>303</v>
      </c>
      <c r="E1034">
        <v>2313.2359753999999</v>
      </c>
      <c r="F1034">
        <v>3610.4</v>
      </c>
      <c r="G1034">
        <v>1894.93231704597</v>
      </c>
      <c r="H1034">
        <v>115.32173094012499</v>
      </c>
      <c r="I1034">
        <v>591.63815285524197</v>
      </c>
      <c r="J1034">
        <v>21.568581748429398</v>
      </c>
      <c r="K1034">
        <v>2033.3730285004599</v>
      </c>
      <c r="M1034">
        <v>96.443147751097399</v>
      </c>
      <c r="N1034">
        <v>1.37841013401872</v>
      </c>
      <c r="O1034">
        <v>5.5492466208730296</v>
      </c>
      <c r="P1034">
        <v>2036.33136094674</v>
      </c>
    </row>
    <row r="1035" spans="1:17" hidden="1" x14ac:dyDescent="0.3">
      <c r="A1035" t="s">
        <v>2216</v>
      </c>
      <c r="B1035" t="s">
        <v>2217</v>
      </c>
      <c r="C1035" t="str">
        <f>IFERROR(VLOOKUP(Table1[[#This Row],[Ticker]],[1]!Table1[[Symbol]:[Industry]],2,FALSE),"-")</f>
        <v>-</v>
      </c>
      <c r="D1035" t="s">
        <v>329</v>
      </c>
      <c r="E1035">
        <v>2302.509811295</v>
      </c>
      <c r="F1035">
        <v>1024.3</v>
      </c>
      <c r="G1035">
        <v>-6.5319895023367502</v>
      </c>
      <c r="H1035">
        <v>1.1385724539179101</v>
      </c>
      <c r="I1035">
        <v>-19.004643731906899</v>
      </c>
      <c r="J1035">
        <v>-2.4528617805039699</v>
      </c>
      <c r="K1035">
        <v>1030.53480533231</v>
      </c>
      <c r="L1035">
        <v>1018.99428178372</v>
      </c>
      <c r="M1035">
        <v>60.595712364740301</v>
      </c>
      <c r="N1035">
        <v>1.1342806627953299</v>
      </c>
      <c r="O1035">
        <v>26.701161769012899</v>
      </c>
      <c r="P1035">
        <v>29.078192930502102</v>
      </c>
      <c r="Q1035">
        <v>0.18561955589315299</v>
      </c>
    </row>
    <row r="1036" spans="1:17" hidden="1" x14ac:dyDescent="0.3">
      <c r="A1036" t="s">
        <v>2218</v>
      </c>
      <c r="B1036" t="s">
        <v>2219</v>
      </c>
      <c r="C1036" t="str">
        <f>IFERROR(VLOOKUP(Table1[[#This Row],[Ticker]],[1]!Table1[[Symbol]:[Industry]],2,FALSE),"-")</f>
        <v>-</v>
      </c>
      <c r="D1036" t="s">
        <v>129</v>
      </c>
      <c r="E1036">
        <v>2296.1101204649999</v>
      </c>
      <c r="F1036">
        <v>170.19</v>
      </c>
      <c r="G1036">
        <v>95.206925907202304</v>
      </c>
      <c r="H1036">
        <v>10.9172683719662</v>
      </c>
      <c r="I1036">
        <v>32.359529305207602</v>
      </c>
      <c r="J1036">
        <v>-1.6469687604563601</v>
      </c>
      <c r="K1036">
        <v>150.855868380723</v>
      </c>
      <c r="L1036">
        <v>128.501266823392</v>
      </c>
      <c r="M1036">
        <v>54.895854717320297</v>
      </c>
      <c r="N1036">
        <v>0.92510771937421898</v>
      </c>
      <c r="O1036">
        <v>9.2896174863388001</v>
      </c>
      <c r="P1036">
        <v>124.52506596306</v>
      </c>
      <c r="Q1036">
        <v>0.155289959701295</v>
      </c>
    </row>
    <row r="1037" spans="1:17" hidden="1" x14ac:dyDescent="0.3">
      <c r="A1037" t="s">
        <v>2220</v>
      </c>
      <c r="B1037" t="s">
        <v>2221</v>
      </c>
      <c r="C1037" t="str">
        <f>IFERROR(VLOOKUP(Table1[[#This Row],[Ticker]],[1]!Table1[[Symbol]:[Industry]],2,FALSE),"-")</f>
        <v>-</v>
      </c>
      <c r="D1037" t="s">
        <v>281</v>
      </c>
      <c r="E1037">
        <v>2295.2169009999998</v>
      </c>
      <c r="F1037">
        <v>242.87</v>
      </c>
      <c r="G1037">
        <v>138.021364481142</v>
      </c>
      <c r="H1037">
        <v>-1.80033490623037</v>
      </c>
      <c r="I1037">
        <v>24.6260344490228</v>
      </c>
      <c r="J1037">
        <v>-4.80990216790914</v>
      </c>
      <c r="K1037">
        <v>240.03741161955301</v>
      </c>
      <c r="L1037">
        <v>198.862532416872</v>
      </c>
      <c r="M1037">
        <v>51.8445898734427</v>
      </c>
      <c r="N1037">
        <v>0.445687693718056</v>
      </c>
      <c r="O1037">
        <v>16.440894305595499</v>
      </c>
      <c r="P1037">
        <v>173.965031020868</v>
      </c>
      <c r="Q1037">
        <v>9.9256845301265995E-2</v>
      </c>
    </row>
    <row r="1038" spans="1:17" hidden="1" x14ac:dyDescent="0.3">
      <c r="A1038" t="s">
        <v>2222</v>
      </c>
      <c r="B1038" t="s">
        <v>2223</v>
      </c>
      <c r="C1038" t="str">
        <f>IFERROR(VLOOKUP(Table1[[#This Row],[Ticker]],[1]!Table1[[Symbol]:[Industry]],2,FALSE),"-")</f>
        <v>-</v>
      </c>
      <c r="D1038" t="s">
        <v>162</v>
      </c>
      <c r="E1038">
        <v>2294.54925</v>
      </c>
      <c r="F1038">
        <v>2249.6999999999998</v>
      </c>
      <c r="G1038">
        <v>-10.0693636262928</v>
      </c>
      <c r="H1038">
        <v>10.0177776975565</v>
      </c>
      <c r="I1038">
        <v>-21.548802812526102</v>
      </c>
      <c r="J1038">
        <v>11.2595487761357</v>
      </c>
      <c r="K1038">
        <v>2104.2699788867199</v>
      </c>
      <c r="L1038">
        <v>2026.0676596885201</v>
      </c>
      <c r="M1038">
        <v>71.459302218096198</v>
      </c>
      <c r="N1038">
        <v>1.92789053177207</v>
      </c>
      <c r="O1038">
        <v>23.514246343956898</v>
      </c>
      <c r="P1038">
        <v>33.986480450254597</v>
      </c>
      <c r="Q1038">
        <v>0.188639267564601</v>
      </c>
    </row>
    <row r="1039" spans="1:17" hidden="1" x14ac:dyDescent="0.3">
      <c r="A1039" t="s">
        <v>2224</v>
      </c>
      <c r="B1039" t="s">
        <v>2225</v>
      </c>
      <c r="C1039" t="str">
        <f>IFERROR(VLOOKUP(Table1[[#This Row],[Ticker]],[1]!Table1[[Symbol]:[Industry]],2,FALSE),"-")</f>
        <v>-</v>
      </c>
      <c r="D1039" t="s">
        <v>230</v>
      </c>
      <c r="E1039">
        <v>2288.9477541000001</v>
      </c>
      <c r="F1039">
        <v>15708</v>
      </c>
      <c r="G1039">
        <v>27.2181454263444</v>
      </c>
      <c r="H1039">
        <v>-12.097051413542999</v>
      </c>
      <c r="I1039">
        <v>-13.1076770691849</v>
      </c>
      <c r="J1039">
        <v>-3.6216183003765101</v>
      </c>
      <c r="K1039">
        <v>15164.0668050722</v>
      </c>
      <c r="L1039">
        <v>13975.4128225364</v>
      </c>
      <c r="M1039">
        <v>50.0699124609637</v>
      </c>
      <c r="N1039">
        <v>0.96102191255175196</v>
      </c>
      <c r="O1039">
        <v>12.5289661319073</v>
      </c>
      <c r="P1039">
        <v>57.063508331625101</v>
      </c>
      <c r="Q1039">
        <v>0.121771890593094</v>
      </c>
    </row>
    <row r="1040" spans="1:17" hidden="1" x14ac:dyDescent="0.3">
      <c r="A1040" t="s">
        <v>2226</v>
      </c>
      <c r="B1040" t="s">
        <v>2227</v>
      </c>
      <c r="C1040" t="str">
        <f>IFERROR(VLOOKUP(Table1[[#This Row],[Ticker]],[1]!Table1[[Symbol]:[Industry]],2,FALSE),"-")</f>
        <v>-</v>
      </c>
      <c r="D1040" t="s">
        <v>21</v>
      </c>
      <c r="E1040">
        <v>2282.8577911000002</v>
      </c>
      <c r="F1040">
        <v>566.25</v>
      </c>
      <c r="G1040">
        <v>50.617638883733299</v>
      </c>
      <c r="H1040">
        <v>5.7128500524507402</v>
      </c>
      <c r="I1040">
        <v>24.763727000565499</v>
      </c>
      <c r="J1040">
        <v>2.12156565082844</v>
      </c>
      <c r="K1040">
        <v>550.44519214211505</v>
      </c>
      <c r="L1040">
        <v>497.07134629241801</v>
      </c>
      <c r="M1040">
        <v>59.6503434637997</v>
      </c>
      <c r="N1040">
        <v>1.1102709778050199</v>
      </c>
      <c r="O1040">
        <v>30.490066225165499</v>
      </c>
      <c r="P1040">
        <v>112.875939849624</v>
      </c>
      <c r="Q1040">
        <v>0.114578330925089</v>
      </c>
    </row>
    <row r="1041" spans="1:17" x14ac:dyDescent="0.3">
      <c r="A1041" t="s">
        <v>2228</v>
      </c>
      <c r="B1041" t="s">
        <v>2229</v>
      </c>
      <c r="C1041" t="str">
        <f>IFERROR(VLOOKUP(Table1[[#This Row],[Ticker]],[1]!Table1[[Symbol]:[Industry]],2,FALSE),"-")</f>
        <v>-</v>
      </c>
      <c r="D1041" t="s">
        <v>272</v>
      </c>
      <c r="E1041">
        <v>2280.8155569999999</v>
      </c>
      <c r="F1041">
        <v>784.4</v>
      </c>
      <c r="G1041">
        <v>-67.334413257042399</v>
      </c>
      <c r="H1041">
        <v>-3.84457770709691</v>
      </c>
      <c r="I1041">
        <v>-20.618295973435799</v>
      </c>
      <c r="J1041">
        <v>-0.97216454290060605</v>
      </c>
      <c r="K1041">
        <v>771.00032898891402</v>
      </c>
      <c r="L1041">
        <v>817.92784294389605</v>
      </c>
      <c r="M1041">
        <v>56.224888991754597</v>
      </c>
      <c r="N1041">
        <v>1.1964011164134101</v>
      </c>
      <c r="O1041">
        <v>69.263131055583898</v>
      </c>
      <c r="P1041">
        <v>18.614849538787201</v>
      </c>
      <c r="Q1041">
        <v>-5.1840083815499996E-4</v>
      </c>
    </row>
    <row r="1042" spans="1:17" hidden="1" x14ac:dyDescent="0.3">
      <c r="A1042" t="s">
        <v>2230</v>
      </c>
      <c r="B1042" t="s">
        <v>2231</v>
      </c>
      <c r="C1042" t="str">
        <f>IFERROR(VLOOKUP(Table1[[#This Row],[Ticker]],[1]!Table1[[Symbol]:[Industry]],2,FALSE),"-")</f>
        <v>-</v>
      </c>
      <c r="D1042" t="s">
        <v>49</v>
      </c>
      <c r="E1042">
        <v>2280.5807857599998</v>
      </c>
      <c r="F1042">
        <v>2115.3000000000002</v>
      </c>
      <c r="G1042">
        <v>-25.682361003497299</v>
      </c>
      <c r="H1042">
        <v>1.1078607316326201</v>
      </c>
      <c r="I1042">
        <v>-27.0078185989566</v>
      </c>
      <c r="J1042">
        <v>-11.439839685696001</v>
      </c>
      <c r="K1042">
        <v>2170.8133522602502</v>
      </c>
      <c r="L1042">
        <v>2120.4890877110201</v>
      </c>
      <c r="M1042">
        <v>36.701282556731698</v>
      </c>
      <c r="N1042">
        <v>1.17849019328006</v>
      </c>
      <c r="O1042">
        <v>26.695976929986202</v>
      </c>
      <c r="P1042">
        <v>24.6787693033125</v>
      </c>
      <c r="Q1042">
        <v>0.11311800105413999</v>
      </c>
    </row>
    <row r="1043" spans="1:17" hidden="1" x14ac:dyDescent="0.3">
      <c r="A1043" t="s">
        <v>2232</v>
      </c>
      <c r="B1043" t="s">
        <v>2233</v>
      </c>
      <c r="C1043" t="str">
        <f>IFERROR(VLOOKUP(Table1[[#This Row],[Ticker]],[1]!Table1[[Symbol]:[Industry]],2,FALSE),"-")</f>
        <v>-</v>
      </c>
      <c r="D1043" t="s">
        <v>83</v>
      </c>
      <c r="E1043">
        <v>2264.9972200000002</v>
      </c>
      <c r="F1043">
        <v>718.2</v>
      </c>
      <c r="G1043">
        <v>64.742993728224505</v>
      </c>
      <c r="H1043">
        <v>28.063741933762799</v>
      </c>
      <c r="I1043">
        <v>35.250079869037997</v>
      </c>
      <c r="J1043">
        <v>9.1891387939610301</v>
      </c>
      <c r="K1043">
        <v>582.60429092198297</v>
      </c>
      <c r="L1043">
        <v>507.64929539790899</v>
      </c>
      <c r="M1043">
        <v>80.913146274615002</v>
      </c>
      <c r="N1043">
        <v>1.35033875705456</v>
      </c>
      <c r="O1043">
        <v>4.6992481203007497</v>
      </c>
      <c r="P1043">
        <v>99.389228206551905</v>
      </c>
      <c r="Q1043">
        <v>6.8105523607727994E-2</v>
      </c>
    </row>
    <row r="1044" spans="1:17" hidden="1" x14ac:dyDescent="0.3">
      <c r="A1044" t="s">
        <v>2234</v>
      </c>
      <c r="B1044" t="s">
        <v>2235</v>
      </c>
      <c r="C1044" t="str">
        <f>IFERROR(VLOOKUP(Table1[[#This Row],[Ticker]],[1]!Table1[[Symbol]:[Industry]],2,FALSE),"-")</f>
        <v>-</v>
      </c>
      <c r="D1044" t="s">
        <v>1498</v>
      </c>
      <c r="E1044">
        <v>2258.18656272</v>
      </c>
      <c r="F1044">
        <v>2551</v>
      </c>
      <c r="G1044">
        <v>53.016180798334503</v>
      </c>
      <c r="H1044">
        <v>14.1791937224789</v>
      </c>
      <c r="I1044">
        <v>11.849912946008899</v>
      </c>
      <c r="J1044">
        <v>5.0807217183203104</v>
      </c>
      <c r="K1044">
        <v>2202.9141820212199</v>
      </c>
      <c r="L1044">
        <v>2091.9669535603498</v>
      </c>
      <c r="M1044">
        <v>81.099541405617401</v>
      </c>
      <c r="N1044">
        <v>3.0263377354080401</v>
      </c>
      <c r="O1044">
        <v>1.52881223049783</v>
      </c>
      <c r="P1044">
        <v>82.860829360954796</v>
      </c>
      <c r="Q1044">
        <v>0.15319733712497499</v>
      </c>
    </row>
    <row r="1045" spans="1:17" hidden="1" x14ac:dyDescent="0.3">
      <c r="A1045" t="s">
        <v>2236</v>
      </c>
      <c r="B1045" t="s">
        <v>2237</v>
      </c>
      <c r="C1045" t="str">
        <f>IFERROR(VLOOKUP(Table1[[#This Row],[Ticker]],[1]!Table1[[Symbol]:[Industry]],2,FALSE),"-")</f>
        <v>-</v>
      </c>
      <c r="D1045" t="s">
        <v>418</v>
      </c>
      <c r="E1045">
        <v>2237.1786567499998</v>
      </c>
      <c r="F1045">
        <v>924.45</v>
      </c>
      <c r="G1045">
        <v>-6.1265646866222596</v>
      </c>
      <c r="H1045">
        <v>6.0280955025762202</v>
      </c>
      <c r="I1045">
        <v>-21.0782795887629</v>
      </c>
      <c r="J1045">
        <v>2.7106788961784298</v>
      </c>
      <c r="K1045">
        <v>904.05079815542695</v>
      </c>
      <c r="L1045">
        <v>947.15217090482997</v>
      </c>
      <c r="M1045">
        <v>62.455017285987999</v>
      </c>
      <c r="N1045">
        <v>1.626982894932</v>
      </c>
      <c r="O1045">
        <v>56.850018930174699</v>
      </c>
      <c r="P1045">
        <v>23.804740859782999</v>
      </c>
      <c r="Q1045">
        <v>1.1289142908777999E-2</v>
      </c>
    </row>
    <row r="1046" spans="1:17" hidden="1" x14ac:dyDescent="0.3">
      <c r="A1046" t="s">
        <v>2238</v>
      </c>
      <c r="B1046" t="s">
        <v>2239</v>
      </c>
      <c r="C1046" t="str">
        <f>IFERROR(VLOOKUP(Table1[[#This Row],[Ticker]],[1]!Table1[[Symbol]:[Industry]],2,FALSE),"-")</f>
        <v>-</v>
      </c>
      <c r="D1046" t="s">
        <v>1156</v>
      </c>
      <c r="E1046">
        <v>2232.9883109000002</v>
      </c>
      <c r="F1046">
        <v>825.5</v>
      </c>
      <c r="G1046">
        <v>-4.2707122518674501</v>
      </c>
      <c r="H1046">
        <v>-7.3009735078911602</v>
      </c>
      <c r="I1046">
        <v>-16.343496778096601</v>
      </c>
      <c r="J1046">
        <v>-3.0565602522439499</v>
      </c>
      <c r="K1046">
        <v>871.79116163913</v>
      </c>
      <c r="L1046">
        <v>846.57283379480396</v>
      </c>
      <c r="M1046">
        <v>43.717712930346103</v>
      </c>
      <c r="N1046">
        <v>0.73832637831880399</v>
      </c>
      <c r="O1046">
        <v>39.424591156874598</v>
      </c>
      <c r="P1046">
        <v>39.195683331928102</v>
      </c>
      <c r="Q1046">
        <v>1.3464318182433E-2</v>
      </c>
    </row>
    <row r="1047" spans="1:17" hidden="1" x14ac:dyDescent="0.3">
      <c r="A1047" t="s">
        <v>2240</v>
      </c>
      <c r="B1047" t="s">
        <v>2241</v>
      </c>
      <c r="C1047" t="str">
        <f>IFERROR(VLOOKUP(Table1[[#This Row],[Ticker]],[1]!Table1[[Symbol]:[Industry]],2,FALSE),"-")</f>
        <v>-</v>
      </c>
      <c r="D1047" t="s">
        <v>140</v>
      </c>
      <c r="E1047">
        <v>2230.3663145</v>
      </c>
      <c r="F1047">
        <v>70.19</v>
      </c>
      <c r="G1047">
        <v>158.20557747030799</v>
      </c>
      <c r="H1047">
        <v>7.9574169934672998</v>
      </c>
      <c r="I1047">
        <v>24.180581799540001</v>
      </c>
      <c r="J1047">
        <v>7.6717001280636197</v>
      </c>
      <c r="K1047">
        <v>61.859922932615802</v>
      </c>
      <c r="L1047">
        <v>51.057021669992501</v>
      </c>
      <c r="M1047">
        <v>64.352333759460393</v>
      </c>
      <c r="N1047">
        <v>1.1847292685739499</v>
      </c>
      <c r="O1047">
        <v>11.4546231656931</v>
      </c>
      <c r="P1047">
        <v>205.838779956427</v>
      </c>
      <c r="Q1047">
        <v>0.14420139580573199</v>
      </c>
    </row>
    <row r="1048" spans="1:17" hidden="1" x14ac:dyDescent="0.3">
      <c r="A1048" t="s">
        <v>2242</v>
      </c>
      <c r="B1048" t="s">
        <v>2243</v>
      </c>
      <c r="C1048" t="str">
        <f>IFERROR(VLOOKUP(Table1[[#This Row],[Ticker]],[1]!Table1[[Symbol]:[Industry]],2,FALSE),"-")</f>
        <v>-</v>
      </c>
      <c r="D1048" t="s">
        <v>264</v>
      </c>
      <c r="E1048">
        <v>2228.63248733</v>
      </c>
      <c r="F1048">
        <v>4256.5</v>
      </c>
      <c r="G1048">
        <v>60.041853803515998</v>
      </c>
      <c r="H1048">
        <v>19.335347762879302</v>
      </c>
      <c r="I1048">
        <v>16.300268867506801</v>
      </c>
      <c r="J1048">
        <v>21.303882570898601</v>
      </c>
      <c r="K1048">
        <v>3531.2924296538899</v>
      </c>
      <c r="L1048">
        <v>3185.9693341205798</v>
      </c>
      <c r="M1048">
        <v>90.943353043930699</v>
      </c>
      <c r="N1048">
        <v>3.7968869806197398</v>
      </c>
      <c r="O1048">
        <v>6.2704099612357496</v>
      </c>
      <c r="P1048">
        <v>89.177777777777706</v>
      </c>
      <c r="Q1048">
        <v>8.8821597562573004E-2</v>
      </c>
    </row>
    <row r="1049" spans="1:17" hidden="1" x14ac:dyDescent="0.3">
      <c r="A1049" t="s">
        <v>2244</v>
      </c>
      <c r="B1049" t="s">
        <v>2245</v>
      </c>
      <c r="C1049" t="str">
        <f>IFERROR(VLOOKUP(Table1[[#This Row],[Ticker]],[1]!Table1[[Symbol]:[Industry]],2,FALSE),"-")</f>
        <v>-</v>
      </c>
      <c r="D1049" t="s">
        <v>284</v>
      </c>
      <c r="E1049">
        <v>2224.0508500000001</v>
      </c>
      <c r="F1049">
        <v>446.1</v>
      </c>
      <c r="G1049">
        <v>-9.8874521399235409</v>
      </c>
      <c r="H1049">
        <v>-7.6598006789907398</v>
      </c>
      <c r="I1049">
        <v>-3.86621200481127</v>
      </c>
      <c r="J1049">
        <v>-5.3343625004388304</v>
      </c>
      <c r="K1049">
        <v>459.42593516575897</v>
      </c>
      <c r="L1049">
        <v>436.93175609008898</v>
      </c>
      <c r="M1049">
        <v>31.623838000079701</v>
      </c>
      <c r="N1049">
        <v>1.0659033280816399</v>
      </c>
      <c r="O1049">
        <v>11.387581259807201</v>
      </c>
      <c r="P1049">
        <v>20.0807537012113</v>
      </c>
      <c r="Q1049">
        <v>6.4279662013856001E-2</v>
      </c>
    </row>
    <row r="1050" spans="1:17" hidden="1" x14ac:dyDescent="0.3">
      <c r="A1050" t="s">
        <v>2246</v>
      </c>
      <c r="B1050" t="s">
        <v>2247</v>
      </c>
      <c r="C1050" t="str">
        <f>IFERROR(VLOOKUP(Table1[[#This Row],[Ticker]],[1]!Table1[[Symbol]:[Industry]],2,FALSE),"-")</f>
        <v>-</v>
      </c>
      <c r="D1050" t="s">
        <v>859</v>
      </c>
      <c r="E1050">
        <v>2222.1367037999999</v>
      </c>
      <c r="F1050">
        <v>333.7</v>
      </c>
      <c r="G1050">
        <v>-23.906023889153801</v>
      </c>
      <c r="H1050">
        <v>-3.8525555737852599</v>
      </c>
      <c r="I1050">
        <v>-7.5266364162318498</v>
      </c>
      <c r="J1050">
        <v>-0.40596643309591901</v>
      </c>
      <c r="K1050">
        <v>329.76911539676001</v>
      </c>
      <c r="M1050">
        <v>59.744298180582099</v>
      </c>
      <c r="N1050">
        <v>0.528189910878755</v>
      </c>
      <c r="O1050">
        <v>16.406952352412301</v>
      </c>
      <c r="P1050">
        <v>18.249468462083598</v>
      </c>
    </row>
    <row r="1051" spans="1:17" hidden="1" x14ac:dyDescent="0.3">
      <c r="A1051" t="s">
        <v>2248</v>
      </c>
      <c r="B1051" t="s">
        <v>2249</v>
      </c>
      <c r="C1051" t="str">
        <f>IFERROR(VLOOKUP(Table1[[#This Row],[Ticker]],[1]!Table1[[Symbol]:[Industry]],2,FALSE),"-")</f>
        <v>-</v>
      </c>
      <c r="D1051" t="s">
        <v>471</v>
      </c>
      <c r="E1051">
        <v>2220.3257152000001</v>
      </c>
      <c r="F1051">
        <v>287.79000000000002</v>
      </c>
      <c r="G1051">
        <v>-16.0026961985998</v>
      </c>
      <c r="H1051">
        <v>3.66167880959902</v>
      </c>
      <c r="I1051">
        <v>-2.9666800276916798</v>
      </c>
      <c r="J1051">
        <v>1.5598017000139199</v>
      </c>
      <c r="K1051">
        <v>262.95659172989002</v>
      </c>
      <c r="L1051">
        <v>265.60923001855701</v>
      </c>
      <c r="M1051">
        <v>66.887573261986901</v>
      </c>
      <c r="N1051">
        <v>2.3166448378481599</v>
      </c>
      <c r="O1051">
        <v>7.2483408040584898</v>
      </c>
      <c r="P1051">
        <v>26.863566233193701</v>
      </c>
      <c r="Q1051">
        <v>-9.1566255764440996E-2</v>
      </c>
    </row>
    <row r="1052" spans="1:17" hidden="1" x14ac:dyDescent="0.3">
      <c r="A1052" t="s">
        <v>2250</v>
      </c>
      <c r="B1052" t="s">
        <v>2251</v>
      </c>
      <c r="C1052" t="str">
        <f>IFERROR(VLOOKUP(Table1[[#This Row],[Ticker]],[1]!Table1[[Symbol]:[Industry]],2,FALSE),"-")</f>
        <v>-</v>
      </c>
      <c r="D1052" t="s">
        <v>309</v>
      </c>
      <c r="E1052">
        <v>2220.1576057500001</v>
      </c>
      <c r="F1052">
        <v>847.1</v>
      </c>
      <c r="G1052">
        <v>44.947791288256298</v>
      </c>
      <c r="H1052">
        <v>-2.4547548570951001</v>
      </c>
      <c r="I1052">
        <v>50.9117260845481</v>
      </c>
      <c r="J1052">
        <v>-4.2712048661032798</v>
      </c>
      <c r="K1052">
        <v>792.09642959978999</v>
      </c>
      <c r="L1052">
        <v>609.78063580644596</v>
      </c>
      <c r="M1052">
        <v>48.6919173788256</v>
      </c>
      <c r="N1052">
        <v>0.99848683892816903</v>
      </c>
      <c r="O1052">
        <v>16.869318852555701</v>
      </c>
      <c r="P1052">
        <v>110.721393034825</v>
      </c>
      <c r="Q1052">
        <v>0.24525345138223401</v>
      </c>
    </row>
    <row r="1053" spans="1:17" hidden="1" x14ac:dyDescent="0.3">
      <c r="A1053" t="s">
        <v>2252</v>
      </c>
      <c r="B1053" t="s">
        <v>2253</v>
      </c>
      <c r="C1053" t="str">
        <f>IFERROR(VLOOKUP(Table1[[#This Row],[Ticker]],[1]!Table1[[Symbol]:[Industry]],2,FALSE),"-")</f>
        <v>-</v>
      </c>
      <c r="D1053" t="s">
        <v>670</v>
      </c>
      <c r="E1053">
        <v>2218.1739252249999</v>
      </c>
      <c r="F1053">
        <v>557.25</v>
      </c>
      <c r="G1053">
        <v>9.1820935962424493</v>
      </c>
      <c r="H1053">
        <v>2.5915378152288402</v>
      </c>
      <c r="I1053">
        <v>-19.788825706332599</v>
      </c>
      <c r="J1053">
        <v>-2.73974164388353</v>
      </c>
      <c r="K1053">
        <v>526.65985925487496</v>
      </c>
      <c r="L1053">
        <v>523.33417883832101</v>
      </c>
      <c r="M1053">
        <v>64.152379638918106</v>
      </c>
      <c r="N1053">
        <v>1.7516602732320501</v>
      </c>
      <c r="O1053">
        <v>21.112606550022399</v>
      </c>
      <c r="P1053">
        <v>42.409915665729599</v>
      </c>
      <c r="Q1053">
        <v>8.2030732757965005E-2</v>
      </c>
    </row>
    <row r="1054" spans="1:17" hidden="1" x14ac:dyDescent="0.3">
      <c r="A1054" t="s">
        <v>2254</v>
      </c>
      <c r="B1054" t="s">
        <v>2255</v>
      </c>
      <c r="C1054" t="str">
        <f>IFERROR(VLOOKUP(Table1[[#This Row],[Ticker]],[1]!Table1[[Symbol]:[Industry]],2,FALSE),"-")</f>
        <v>-</v>
      </c>
      <c r="D1054" t="s">
        <v>83</v>
      </c>
      <c r="E1054">
        <v>2216.3221108600001</v>
      </c>
      <c r="F1054">
        <v>258.02</v>
      </c>
      <c r="G1054">
        <v>29.2457358441522</v>
      </c>
      <c r="H1054">
        <v>1.9884222658134501</v>
      </c>
      <c r="I1054">
        <v>10.042715267506001</v>
      </c>
      <c r="J1054">
        <v>2.7079081198732302</v>
      </c>
      <c r="K1054">
        <v>235.97603797003501</v>
      </c>
      <c r="L1054">
        <v>217.59341702374101</v>
      </c>
      <c r="M1054">
        <v>64.836773470751993</v>
      </c>
      <c r="N1054">
        <v>1.0858750440329901</v>
      </c>
      <c r="O1054">
        <v>6.3871017750562098</v>
      </c>
      <c r="P1054">
        <v>59.715258433921299</v>
      </c>
      <c r="Q1054">
        <v>-5.1848404554386003E-2</v>
      </c>
    </row>
    <row r="1055" spans="1:17" hidden="1" x14ac:dyDescent="0.3">
      <c r="A1055" t="s">
        <v>2256</v>
      </c>
      <c r="B1055" t="s">
        <v>2257</v>
      </c>
      <c r="C1055" t="str">
        <f>IFERROR(VLOOKUP(Table1[[#This Row],[Ticker]],[1]!Table1[[Symbol]:[Industry]],2,FALSE),"-")</f>
        <v>-</v>
      </c>
      <c r="D1055" t="s">
        <v>602</v>
      </c>
      <c r="E1055">
        <v>2214.2871448400001</v>
      </c>
      <c r="F1055">
        <v>494</v>
      </c>
      <c r="G1055">
        <v>-35.459115411611499</v>
      </c>
      <c r="H1055">
        <v>4.74999835984719</v>
      </c>
      <c r="I1055">
        <v>-19.848336944219898</v>
      </c>
      <c r="J1055">
        <v>0.70916893833674199</v>
      </c>
      <c r="K1055">
        <v>468.384355557687</v>
      </c>
      <c r="L1055">
        <v>495.08966024660202</v>
      </c>
      <c r="M1055">
        <v>66.688528100905202</v>
      </c>
      <c r="N1055">
        <v>1.79149382385162</v>
      </c>
      <c r="O1055">
        <v>28.542510121457401</v>
      </c>
      <c r="P1055">
        <v>20.60546875</v>
      </c>
      <c r="Q1055">
        <v>3.3951474514119999E-2</v>
      </c>
    </row>
    <row r="1056" spans="1:17" hidden="1" x14ac:dyDescent="0.3">
      <c r="A1056" t="s">
        <v>2258</v>
      </c>
      <c r="B1056" t="s">
        <v>2259</v>
      </c>
      <c r="C1056" t="str">
        <f>IFERROR(VLOOKUP(Table1[[#This Row],[Ticker]],[1]!Table1[[Symbol]:[Industry]],2,FALSE),"-")</f>
        <v>-</v>
      </c>
      <c r="D1056" t="s">
        <v>129</v>
      </c>
      <c r="E1056">
        <v>2210.4717805199998</v>
      </c>
      <c r="F1056">
        <v>41.91</v>
      </c>
      <c r="G1056">
        <v>26.493524310338699</v>
      </c>
      <c r="H1056">
        <v>6.6387591562058601</v>
      </c>
      <c r="I1056">
        <v>-7.0935446735419401</v>
      </c>
      <c r="J1056">
        <v>6.3352762742723003</v>
      </c>
      <c r="K1056">
        <v>38.051958865217003</v>
      </c>
      <c r="L1056">
        <v>36.575878026003203</v>
      </c>
      <c r="M1056">
        <v>70.028121591572997</v>
      </c>
      <c r="N1056">
        <v>2.1691955083846102</v>
      </c>
      <c r="O1056">
        <v>9.8305893581484192</v>
      </c>
      <c r="P1056">
        <v>61.192307692307601</v>
      </c>
      <c r="Q1056">
        <v>8.0977094637461E-2</v>
      </c>
    </row>
    <row r="1057" spans="1:17" hidden="1" x14ac:dyDescent="0.3">
      <c r="A1057" t="s">
        <v>2260</v>
      </c>
      <c r="B1057" t="s">
        <v>2261</v>
      </c>
      <c r="C1057" t="str">
        <f>IFERROR(VLOOKUP(Table1[[#This Row],[Ticker]],[1]!Table1[[Symbol]:[Industry]],2,FALSE),"-")</f>
        <v>-</v>
      </c>
      <c r="E1057">
        <v>2205.76765617</v>
      </c>
      <c r="F1057">
        <v>855.35</v>
      </c>
      <c r="G1057">
        <v>51.915823394897103</v>
      </c>
      <c r="H1057">
        <v>-8.4344076677130992</v>
      </c>
      <c r="I1057">
        <v>3.8462829119894799</v>
      </c>
      <c r="J1057">
        <v>-0.40538623379177302</v>
      </c>
      <c r="K1057">
        <v>875.46518623783595</v>
      </c>
      <c r="L1057">
        <v>796.29736894781104</v>
      </c>
      <c r="M1057">
        <v>51.209228634956098</v>
      </c>
      <c r="N1057">
        <v>1.4899573133071999</v>
      </c>
      <c r="O1057">
        <v>51.984567720816003</v>
      </c>
      <c r="P1057">
        <v>90.077777777777698</v>
      </c>
      <c r="Q1057">
        <v>0.20667744683730599</v>
      </c>
    </row>
    <row r="1058" spans="1:17" hidden="1" x14ac:dyDescent="0.3">
      <c r="A1058" t="s">
        <v>2262</v>
      </c>
      <c r="B1058" t="s">
        <v>2263</v>
      </c>
      <c r="C1058" t="str">
        <f>IFERROR(VLOOKUP(Table1[[#This Row],[Ticker]],[1]!Table1[[Symbol]:[Industry]],2,FALSE),"-")</f>
        <v>-</v>
      </c>
      <c r="D1058" t="s">
        <v>670</v>
      </c>
      <c r="E1058">
        <v>2203.6008115999998</v>
      </c>
      <c r="F1058">
        <v>344.75</v>
      </c>
      <c r="G1058">
        <v>-2.5191820721896998</v>
      </c>
      <c r="H1058">
        <v>2.03596113400708</v>
      </c>
      <c r="I1058">
        <v>-14.0168045307844</v>
      </c>
      <c r="J1058">
        <v>-1.7144490623256501</v>
      </c>
      <c r="K1058">
        <v>331.60265917197</v>
      </c>
      <c r="L1058">
        <v>326.54529286154099</v>
      </c>
      <c r="M1058">
        <v>65.614493591887197</v>
      </c>
      <c r="N1058">
        <v>1.79283343701006</v>
      </c>
      <c r="O1058">
        <v>22.364031907179101</v>
      </c>
      <c r="P1058">
        <v>35.648239228801799</v>
      </c>
      <c r="Q1058">
        <v>5.2466333995393001E-2</v>
      </c>
    </row>
    <row r="1059" spans="1:17" hidden="1" x14ac:dyDescent="0.3">
      <c r="A1059" t="s">
        <v>2264</v>
      </c>
      <c r="B1059" t="s">
        <v>2265</v>
      </c>
      <c r="C1059" t="str">
        <f>IFERROR(VLOOKUP(Table1[[#This Row],[Ticker]],[1]!Table1[[Symbol]:[Industry]],2,FALSE),"-")</f>
        <v>-</v>
      </c>
      <c r="D1059" t="s">
        <v>62</v>
      </c>
      <c r="E1059">
        <v>2194.98390595</v>
      </c>
      <c r="F1059">
        <v>481.35</v>
      </c>
      <c r="G1059">
        <v>11.854526653423701</v>
      </c>
      <c r="H1059">
        <v>-6.2787662050976101</v>
      </c>
      <c r="I1059">
        <v>27.621422615061199</v>
      </c>
      <c r="J1059">
        <v>4.59023209354622</v>
      </c>
      <c r="K1059">
        <v>439.88780730554703</v>
      </c>
      <c r="L1059">
        <v>398.07147284676199</v>
      </c>
      <c r="M1059">
        <v>65.196183069010402</v>
      </c>
      <c r="N1059">
        <v>0.47219672311836902</v>
      </c>
      <c r="O1059">
        <v>16.090163082995701</v>
      </c>
      <c r="P1059">
        <v>82.641730338447303</v>
      </c>
      <c r="Q1059">
        <v>-0.109930534991205</v>
      </c>
    </row>
    <row r="1060" spans="1:17" hidden="1" x14ac:dyDescent="0.3">
      <c r="A1060" t="s">
        <v>2266</v>
      </c>
      <c r="B1060" t="s">
        <v>2267</v>
      </c>
      <c r="C1060" t="str">
        <f>IFERROR(VLOOKUP(Table1[[#This Row],[Ticker]],[1]!Table1[[Symbol]:[Industry]],2,FALSE),"-")</f>
        <v>-</v>
      </c>
      <c r="D1060" t="s">
        <v>83</v>
      </c>
      <c r="E1060">
        <v>2194.3262000099999</v>
      </c>
      <c r="F1060">
        <v>2879.1</v>
      </c>
      <c r="G1060">
        <v>-33.736864828565402</v>
      </c>
      <c r="H1060">
        <v>13.131983536502601</v>
      </c>
      <c r="I1060">
        <v>-7.4745705819554802</v>
      </c>
      <c r="J1060">
        <v>-1.6460952703406699</v>
      </c>
      <c r="K1060">
        <v>2702.53126975345</v>
      </c>
      <c r="L1060">
        <v>2762.7232675073901</v>
      </c>
      <c r="M1060">
        <v>66.177394826801802</v>
      </c>
      <c r="N1060">
        <v>1.5588384080640301</v>
      </c>
      <c r="O1060">
        <v>11.701573408356699</v>
      </c>
      <c r="P1060">
        <v>22.742097073305899</v>
      </c>
      <c r="Q1060">
        <v>-9.2324940935911995E-2</v>
      </c>
    </row>
    <row r="1061" spans="1:17" hidden="1" x14ac:dyDescent="0.3">
      <c r="A1061" t="s">
        <v>2268</v>
      </c>
      <c r="B1061" t="s">
        <v>2269</v>
      </c>
      <c r="C1061" t="str">
        <f>IFERROR(VLOOKUP(Table1[[#This Row],[Ticker]],[1]!Table1[[Symbol]:[Industry]],2,FALSE),"-")</f>
        <v>-</v>
      </c>
      <c r="E1061">
        <v>2192.5040509199998</v>
      </c>
      <c r="F1061">
        <v>127.91</v>
      </c>
      <c r="G1061">
        <v>463.79059330445602</v>
      </c>
      <c r="H1061">
        <v>-5.7351121831827001</v>
      </c>
      <c r="I1061">
        <v>118.36082044826399</v>
      </c>
      <c r="J1061">
        <v>-2.49477354793876</v>
      </c>
      <c r="K1061">
        <v>115.48814810729399</v>
      </c>
      <c r="L1061">
        <v>80.946845173400703</v>
      </c>
      <c r="M1061">
        <v>55.692678007773203</v>
      </c>
      <c r="N1061">
        <v>0.76431885666068999</v>
      </c>
      <c r="O1061">
        <v>4.7611601907591297</v>
      </c>
      <c r="P1061">
        <v>539.54999999999995</v>
      </c>
    </row>
    <row r="1062" spans="1:17" hidden="1" x14ac:dyDescent="0.3">
      <c r="A1062" t="s">
        <v>2270</v>
      </c>
      <c r="B1062" t="s">
        <v>2271</v>
      </c>
      <c r="C1062" t="str">
        <f>IFERROR(VLOOKUP(Table1[[#This Row],[Ticker]],[1]!Table1[[Symbol]:[Industry]],2,FALSE),"-")</f>
        <v>-</v>
      </c>
      <c r="D1062" t="s">
        <v>92</v>
      </c>
      <c r="E1062">
        <v>2191.5868934999999</v>
      </c>
      <c r="F1062">
        <v>1650.7</v>
      </c>
      <c r="G1062">
        <v>484.00947320026597</v>
      </c>
      <c r="H1062">
        <v>25.678503886921799</v>
      </c>
      <c r="I1062">
        <v>53.107379258561799</v>
      </c>
      <c r="J1062">
        <v>19.267239211226201</v>
      </c>
      <c r="K1062">
        <v>1258.9180443657101</v>
      </c>
      <c r="L1062">
        <v>985.07487636568999</v>
      </c>
      <c r="M1062">
        <v>85.422161865532402</v>
      </c>
      <c r="N1062">
        <v>1.40982274393834</v>
      </c>
      <c r="O1062">
        <v>1.7144241836796399</v>
      </c>
      <c r="P1062">
        <v>568.29959514170002</v>
      </c>
    </row>
    <row r="1063" spans="1:17" hidden="1" x14ac:dyDescent="0.3">
      <c r="A1063" t="s">
        <v>2272</v>
      </c>
      <c r="B1063" t="s">
        <v>2273</v>
      </c>
      <c r="C1063" t="str">
        <f>IFERROR(VLOOKUP(Table1[[#This Row],[Ticker]],[1]!Table1[[Symbol]:[Industry]],2,FALSE),"-")</f>
        <v>-</v>
      </c>
      <c r="D1063" t="s">
        <v>500</v>
      </c>
      <c r="E1063">
        <v>2190.4963265299998</v>
      </c>
      <c r="F1063">
        <v>72.290000000000006</v>
      </c>
      <c r="G1063">
        <v>71.995396421372604</v>
      </c>
      <c r="H1063">
        <v>-19.141708198474301</v>
      </c>
      <c r="I1063">
        <v>-33.254394058761903</v>
      </c>
      <c r="J1063">
        <v>-4.98955995826711</v>
      </c>
      <c r="K1063">
        <v>75.424522196921501</v>
      </c>
      <c r="L1063">
        <v>72.204946806544598</v>
      </c>
      <c r="M1063">
        <v>40.4884598821304</v>
      </c>
      <c r="N1063">
        <v>0.55128085746848698</v>
      </c>
      <c r="O1063">
        <v>61.640614192834398</v>
      </c>
      <c r="P1063">
        <v>111.683748169838</v>
      </c>
      <c r="Q1063">
        <v>0.113553105446431</v>
      </c>
    </row>
    <row r="1064" spans="1:17" hidden="1" x14ac:dyDescent="0.3">
      <c r="A1064" t="s">
        <v>2274</v>
      </c>
      <c r="B1064" t="s">
        <v>2275</v>
      </c>
      <c r="C1064" t="str">
        <f>IFERROR(VLOOKUP(Table1[[#This Row],[Ticker]],[1]!Table1[[Symbol]:[Industry]],2,FALSE),"-")</f>
        <v>-</v>
      </c>
      <c r="D1064" t="s">
        <v>355</v>
      </c>
      <c r="E1064">
        <v>2188.9042906589998</v>
      </c>
      <c r="F1064">
        <v>243.08</v>
      </c>
      <c r="G1064">
        <v>-10.610177408453</v>
      </c>
      <c r="H1064">
        <v>12.9033598875144</v>
      </c>
      <c r="I1064">
        <v>5.7692100644688704</v>
      </c>
      <c r="J1064">
        <v>-0.48787671926135401</v>
      </c>
      <c r="K1064">
        <v>197.95554388799201</v>
      </c>
      <c r="M1064">
        <v>70.425844683241294</v>
      </c>
      <c r="N1064">
        <v>2.61734874647538</v>
      </c>
      <c r="O1064">
        <v>5.0312654270198998</v>
      </c>
      <c r="P1064">
        <v>61.407702523240303</v>
      </c>
    </row>
    <row r="1065" spans="1:17" hidden="1" x14ac:dyDescent="0.3">
      <c r="A1065" t="s">
        <v>2276</v>
      </c>
      <c r="B1065" t="s">
        <v>2277</v>
      </c>
      <c r="C1065" t="str">
        <f>IFERROR(VLOOKUP(Table1[[#This Row],[Ticker]],[1]!Table1[[Symbol]:[Industry]],2,FALSE),"-")</f>
        <v>-</v>
      </c>
      <c r="D1065" t="s">
        <v>62</v>
      </c>
      <c r="E1065">
        <v>2181.8275385849902</v>
      </c>
      <c r="F1065">
        <v>103.13</v>
      </c>
      <c r="G1065">
        <v>34.964878966643397</v>
      </c>
      <c r="H1065">
        <v>-3.6202672599125201</v>
      </c>
      <c r="I1065">
        <v>15.218528598222999</v>
      </c>
      <c r="J1065">
        <v>2.3399109158021898</v>
      </c>
      <c r="K1065">
        <v>100.18542584929099</v>
      </c>
      <c r="L1065">
        <v>93.744418353504102</v>
      </c>
      <c r="M1065">
        <v>59.083758408577701</v>
      </c>
      <c r="N1065">
        <v>1.02516043504126</v>
      </c>
      <c r="O1065">
        <v>25.084844371182001</v>
      </c>
      <c r="P1065">
        <v>73.036912751677804</v>
      </c>
      <c r="Q1065">
        <v>8.5749060069979996E-3</v>
      </c>
    </row>
    <row r="1066" spans="1:17" hidden="1" x14ac:dyDescent="0.3">
      <c r="A1066" t="s">
        <v>2278</v>
      </c>
      <c r="B1066" t="s">
        <v>2279</v>
      </c>
      <c r="C1066" t="str">
        <f>IFERROR(VLOOKUP(Table1[[#This Row],[Ticker]],[1]!Table1[[Symbol]:[Industry]],2,FALSE),"-")</f>
        <v>-</v>
      </c>
      <c r="D1066" t="s">
        <v>272</v>
      </c>
      <c r="E1066">
        <v>2181.5305884039999</v>
      </c>
      <c r="F1066">
        <v>114.11</v>
      </c>
      <c r="G1066">
        <v>-15.8501186493371</v>
      </c>
      <c r="H1066">
        <v>-22.277271496426302</v>
      </c>
      <c r="I1066">
        <v>-12.5931950425877</v>
      </c>
      <c r="J1066">
        <v>-8.2669218120995591</v>
      </c>
      <c r="K1066">
        <v>120.478982463984</v>
      </c>
      <c r="L1066">
        <v>114.072246679963</v>
      </c>
      <c r="M1066">
        <v>27.7526183689194</v>
      </c>
      <c r="N1066">
        <v>2.9156648590698402</v>
      </c>
      <c r="O1066">
        <v>36.710191920077101</v>
      </c>
      <c r="P1066">
        <v>31.9801064075873</v>
      </c>
      <c r="Q1066">
        <v>0.16710811830716399</v>
      </c>
    </row>
    <row r="1067" spans="1:17" hidden="1" x14ac:dyDescent="0.3">
      <c r="A1067" t="s">
        <v>2280</v>
      </c>
      <c r="B1067" t="s">
        <v>2281</v>
      </c>
      <c r="C1067" t="str">
        <f>IFERROR(VLOOKUP(Table1[[#This Row],[Ticker]],[1]!Table1[[Symbol]:[Industry]],2,FALSE),"-")</f>
        <v>-</v>
      </c>
      <c r="D1067" t="s">
        <v>703</v>
      </c>
      <c r="E1067">
        <v>2180.653534008</v>
      </c>
      <c r="F1067">
        <v>263.8</v>
      </c>
      <c r="G1067">
        <v>1.3978250461811501</v>
      </c>
      <c r="H1067">
        <v>-1.0724271979170801</v>
      </c>
      <c r="I1067">
        <v>0.59583767069509297</v>
      </c>
      <c r="J1067">
        <v>-1.2238954171866101</v>
      </c>
      <c r="K1067">
        <v>252.30271983727701</v>
      </c>
      <c r="L1067">
        <v>237.04070984866399</v>
      </c>
      <c r="M1067">
        <v>58.290846172297002</v>
      </c>
      <c r="N1067">
        <v>0.55611958209572698</v>
      </c>
      <c r="O1067">
        <v>0.62547384382107796</v>
      </c>
      <c r="P1067">
        <v>33.097880928355202</v>
      </c>
      <c r="Q1067">
        <v>3.2968413234804997E-2</v>
      </c>
    </row>
    <row r="1068" spans="1:17" hidden="1" x14ac:dyDescent="0.3">
      <c r="A1068" t="s">
        <v>2282</v>
      </c>
      <c r="B1068" t="s">
        <v>2283</v>
      </c>
      <c r="C1068" t="str">
        <f>IFERROR(VLOOKUP(Table1[[#This Row],[Ticker]],[1]!Table1[[Symbol]:[Industry]],2,FALSE),"-")</f>
        <v>-</v>
      </c>
      <c r="D1068" t="s">
        <v>505</v>
      </c>
      <c r="E1068">
        <v>2176.0986013249999</v>
      </c>
      <c r="F1068">
        <v>2546.4499999999998</v>
      </c>
      <c r="G1068">
        <v>22.1477352990748</v>
      </c>
      <c r="H1068">
        <v>38.5384288842302</v>
      </c>
      <c r="I1068">
        <v>64.029842593574202</v>
      </c>
      <c r="J1068">
        <v>20.311649616471801</v>
      </c>
      <c r="K1068">
        <v>1878.1553062706801</v>
      </c>
      <c r="L1068">
        <v>1679.1126901996399</v>
      </c>
      <c r="M1068">
        <v>87.645597739393097</v>
      </c>
      <c r="N1068">
        <v>3.0961799457247099</v>
      </c>
      <c r="O1068">
        <v>7.0902629150385801</v>
      </c>
      <c r="P1068">
        <v>96.964071624705099</v>
      </c>
      <c r="Q1068">
        <v>-3.9619305628109003E-2</v>
      </c>
    </row>
    <row r="1069" spans="1:17" hidden="1" x14ac:dyDescent="0.3">
      <c r="A1069" t="s">
        <v>2284</v>
      </c>
      <c r="B1069" t="s">
        <v>2285</v>
      </c>
      <c r="C1069" t="str">
        <f>IFERROR(VLOOKUP(Table1[[#This Row],[Ticker]],[1]!Table1[[Symbol]:[Industry]],2,FALSE),"-")</f>
        <v>-</v>
      </c>
      <c r="D1069" t="s">
        <v>62</v>
      </c>
      <c r="E1069">
        <v>2167.39966916</v>
      </c>
      <c r="F1069">
        <v>756.1</v>
      </c>
      <c r="G1069">
        <v>-8.3761879231227301</v>
      </c>
      <c r="H1069">
        <v>1.4382622699444301</v>
      </c>
      <c r="I1069">
        <v>14.7793851201578</v>
      </c>
      <c r="J1069">
        <v>-3.8624598698423398</v>
      </c>
      <c r="K1069">
        <v>717.84159045415504</v>
      </c>
      <c r="L1069">
        <v>665.70415941685906</v>
      </c>
      <c r="M1069">
        <v>55.964186827031902</v>
      </c>
      <c r="N1069">
        <v>0.52283081670930598</v>
      </c>
      <c r="O1069">
        <v>6.3351408543843304</v>
      </c>
      <c r="P1069">
        <v>34.0840574569959</v>
      </c>
      <c r="Q1069">
        <v>-4.4389019589765003E-2</v>
      </c>
    </row>
    <row r="1070" spans="1:17" hidden="1" x14ac:dyDescent="0.3">
      <c r="A1070" t="s">
        <v>2286</v>
      </c>
      <c r="B1070" t="s">
        <v>2287</v>
      </c>
      <c r="C1070" t="str">
        <f>IFERROR(VLOOKUP(Table1[[#This Row],[Ticker]],[1]!Table1[[Symbol]:[Industry]],2,FALSE),"-")</f>
        <v>-</v>
      </c>
      <c r="D1070" t="s">
        <v>533</v>
      </c>
      <c r="E1070">
        <v>2166.1329799999999</v>
      </c>
      <c r="F1070">
        <v>1963.25</v>
      </c>
      <c r="G1070">
        <v>-15.898306263271699</v>
      </c>
      <c r="H1070">
        <v>-0.64070595500813698</v>
      </c>
      <c r="I1070">
        <v>7.2252366487356596</v>
      </c>
      <c r="J1070">
        <v>-2.3946955334583402</v>
      </c>
      <c r="K1070">
        <v>1847.12903859211</v>
      </c>
      <c r="L1070">
        <v>1763.73769566036</v>
      </c>
      <c r="M1070">
        <v>61.272783688248801</v>
      </c>
      <c r="N1070">
        <v>1.0598365991718599</v>
      </c>
      <c r="O1070">
        <v>23.6037183242073</v>
      </c>
      <c r="P1070">
        <v>29.5874587458745</v>
      </c>
    </row>
    <row r="1071" spans="1:17" hidden="1" x14ac:dyDescent="0.3">
      <c r="A1071" t="s">
        <v>2288</v>
      </c>
      <c r="B1071" t="s">
        <v>2289</v>
      </c>
      <c r="C1071" t="str">
        <f>IFERROR(VLOOKUP(Table1[[#This Row],[Ticker]],[1]!Table1[[Symbol]:[Industry]],2,FALSE),"-")</f>
        <v>-</v>
      </c>
      <c r="D1071" t="s">
        <v>1371</v>
      </c>
      <c r="E1071">
        <v>2163.6402939</v>
      </c>
      <c r="F1071">
        <v>407.8</v>
      </c>
      <c r="G1071">
        <v>62.371508056801197</v>
      </c>
      <c r="H1071">
        <v>19.547476573090201</v>
      </c>
      <c r="I1071">
        <v>52.322311008684899</v>
      </c>
      <c r="J1071">
        <v>5.1058447896741699</v>
      </c>
      <c r="K1071">
        <v>330.356627058936</v>
      </c>
      <c r="L1071">
        <v>276.08617351626299</v>
      </c>
      <c r="M1071">
        <v>78.243345049878798</v>
      </c>
      <c r="N1071">
        <v>1.818912807899</v>
      </c>
      <c r="O1071">
        <v>6.6454144188327504</v>
      </c>
      <c r="P1071">
        <v>109.128205128205</v>
      </c>
      <c r="Q1071">
        <v>4.9156646494812002E-2</v>
      </c>
    </row>
    <row r="1072" spans="1:17" hidden="1" x14ac:dyDescent="0.3">
      <c r="A1072" t="s">
        <v>2290</v>
      </c>
      <c r="B1072" t="s">
        <v>2291</v>
      </c>
      <c r="C1072" t="str">
        <f>IFERROR(VLOOKUP(Table1[[#This Row],[Ticker]],[1]!Table1[[Symbol]:[Industry]],2,FALSE),"-")</f>
        <v>-</v>
      </c>
      <c r="E1072">
        <v>2160.8727178499998</v>
      </c>
      <c r="F1072">
        <v>45.99</v>
      </c>
      <c r="G1072">
        <v>64.324316016754295</v>
      </c>
      <c r="H1072">
        <v>12.3710920319709</v>
      </c>
      <c r="I1072">
        <v>25.798508184908201</v>
      </c>
      <c r="J1072">
        <v>9.7624588213247296</v>
      </c>
      <c r="K1072">
        <v>39.184350413145403</v>
      </c>
      <c r="L1072">
        <v>35.7951710337652</v>
      </c>
      <c r="M1072">
        <v>40.367538925958897</v>
      </c>
      <c r="N1072">
        <v>3.1210886525036301</v>
      </c>
      <c r="O1072">
        <v>5.6751467710371699</v>
      </c>
      <c r="P1072">
        <v>96.119402985074601</v>
      </c>
    </row>
    <row r="1073" spans="1:17" hidden="1" x14ac:dyDescent="0.3">
      <c r="A1073" t="s">
        <v>2292</v>
      </c>
      <c r="B1073" t="s">
        <v>2293</v>
      </c>
      <c r="C1073" t="str">
        <f>IFERROR(VLOOKUP(Table1[[#This Row],[Ticker]],[1]!Table1[[Symbol]:[Industry]],2,FALSE),"-")</f>
        <v>-</v>
      </c>
      <c r="D1073" t="s">
        <v>829</v>
      </c>
      <c r="E1073">
        <v>2157.8739271949999</v>
      </c>
      <c r="F1073">
        <v>18.850000000000001</v>
      </c>
      <c r="G1073">
        <v>25.764610359340999</v>
      </c>
      <c r="H1073">
        <v>1.5842351361646001</v>
      </c>
      <c r="I1073">
        <v>-14.206459470036</v>
      </c>
      <c r="J1073">
        <v>-6.2143975727147396</v>
      </c>
      <c r="K1073">
        <v>18.041752693184499</v>
      </c>
      <c r="L1073">
        <v>18.373946776901299</v>
      </c>
      <c r="M1073">
        <v>62.803925717170699</v>
      </c>
      <c r="N1073">
        <v>3.3557008834804298</v>
      </c>
      <c r="O1073">
        <v>55.437665782493298</v>
      </c>
      <c r="P1073">
        <v>57.0833333333333</v>
      </c>
      <c r="Q1073">
        <v>7.8590976982687993E-2</v>
      </c>
    </row>
    <row r="1074" spans="1:17" hidden="1" x14ac:dyDescent="0.3">
      <c r="A1074" t="s">
        <v>2294</v>
      </c>
      <c r="B1074" t="s">
        <v>2295</v>
      </c>
      <c r="C1074" t="str">
        <f>IFERROR(VLOOKUP(Table1[[#This Row],[Ticker]],[1]!Table1[[Symbol]:[Industry]],2,FALSE),"-")</f>
        <v>-</v>
      </c>
      <c r="D1074" t="s">
        <v>269</v>
      </c>
      <c r="E1074">
        <v>2147.839711225</v>
      </c>
      <c r="F1074">
        <v>340.5</v>
      </c>
      <c r="G1074">
        <v>19.925537399367801</v>
      </c>
      <c r="H1074">
        <v>-15.685237945164101</v>
      </c>
      <c r="I1074">
        <v>37.596210886500799</v>
      </c>
      <c r="J1074">
        <v>-3.6008553169104398</v>
      </c>
      <c r="K1074">
        <v>349.22807760447699</v>
      </c>
      <c r="L1074">
        <v>308.59982472768797</v>
      </c>
      <c r="M1074">
        <v>48.422764945251899</v>
      </c>
      <c r="N1074">
        <v>0.55907340810791795</v>
      </c>
      <c r="O1074">
        <v>24.126284875183501</v>
      </c>
      <c r="P1074">
        <v>60.0846262341326</v>
      </c>
      <c r="Q1074">
        <v>9.9230782641976004E-2</v>
      </c>
    </row>
    <row r="1075" spans="1:17" hidden="1" x14ac:dyDescent="0.3">
      <c r="A1075" t="s">
        <v>2296</v>
      </c>
      <c r="B1075" t="s">
        <v>2297</v>
      </c>
      <c r="C1075" t="str">
        <f>IFERROR(VLOOKUP(Table1[[#This Row],[Ticker]],[1]!Table1[[Symbol]:[Industry]],2,FALSE),"-")</f>
        <v>-</v>
      </c>
      <c r="D1075" t="s">
        <v>132</v>
      </c>
      <c r="E1075">
        <v>2146.4800730450002</v>
      </c>
      <c r="F1075">
        <v>1646</v>
      </c>
      <c r="G1075">
        <v>-4.5478425312287802</v>
      </c>
      <c r="H1075">
        <v>-5.7824764324879103</v>
      </c>
      <c r="I1075">
        <v>8.9519332383497208</v>
      </c>
      <c r="J1075">
        <v>-3.9302000393243199</v>
      </c>
      <c r="K1075">
        <v>1730.94807822437</v>
      </c>
      <c r="L1075">
        <v>1582.0368613032399</v>
      </c>
      <c r="M1075">
        <v>44.830250452292098</v>
      </c>
      <c r="N1075">
        <v>0.44746124687641597</v>
      </c>
      <c r="O1075">
        <v>27.521263669501799</v>
      </c>
      <c r="P1075">
        <v>32.522845296082998</v>
      </c>
      <c r="Q1075">
        <v>0.12907034892248301</v>
      </c>
    </row>
    <row r="1076" spans="1:17" hidden="1" x14ac:dyDescent="0.3">
      <c r="A1076" t="s">
        <v>2298</v>
      </c>
      <c r="B1076" t="s">
        <v>2299</v>
      </c>
      <c r="C1076" t="str">
        <f>IFERROR(VLOOKUP(Table1[[#This Row],[Ticker]],[1]!Table1[[Symbol]:[Industry]],2,FALSE),"-")</f>
        <v>-</v>
      </c>
      <c r="E1076">
        <v>2141.1163326619999</v>
      </c>
      <c r="F1076">
        <v>43.58</v>
      </c>
      <c r="G1076">
        <v>56.569876932509899</v>
      </c>
      <c r="H1076">
        <v>-3.2815066691035302</v>
      </c>
      <c r="I1076">
        <v>3.9391643893841701</v>
      </c>
      <c r="J1076">
        <v>-4.7267744824494704</v>
      </c>
      <c r="K1076">
        <v>42.167215781530899</v>
      </c>
      <c r="L1076">
        <v>38.746403511334996</v>
      </c>
      <c r="M1076">
        <v>55.734237386343601</v>
      </c>
      <c r="N1076">
        <v>1.5894990724298801</v>
      </c>
      <c r="O1076">
        <v>58.054153281321703</v>
      </c>
      <c r="P1076">
        <v>86.638115631691605</v>
      </c>
      <c r="Q1076">
        <v>3.9829165657423997E-2</v>
      </c>
    </row>
    <row r="1077" spans="1:17" hidden="1" x14ac:dyDescent="0.3">
      <c r="A1077" t="s">
        <v>2300</v>
      </c>
      <c r="B1077" t="s">
        <v>2301</v>
      </c>
      <c r="C1077" t="str">
        <f>IFERROR(VLOOKUP(Table1[[#This Row],[Ticker]],[1]!Table1[[Symbol]:[Industry]],2,FALSE),"-")</f>
        <v>-</v>
      </c>
      <c r="E1077">
        <v>2140.7784999999999</v>
      </c>
      <c r="F1077">
        <v>380.05</v>
      </c>
      <c r="G1077">
        <v>-63.375225454393899</v>
      </c>
      <c r="H1077">
        <v>-19.095974159003099</v>
      </c>
      <c r="I1077">
        <v>-34.543570924612602</v>
      </c>
      <c r="J1077">
        <v>-8.0628313835397396</v>
      </c>
      <c r="K1077">
        <v>423.73023916185599</v>
      </c>
      <c r="L1077">
        <v>457.476259272601</v>
      </c>
      <c r="M1077">
        <v>21.126704640295301</v>
      </c>
      <c r="N1077">
        <v>0.80672104525793698</v>
      </c>
      <c r="O1077">
        <v>72.056308380476196</v>
      </c>
      <c r="P1077">
        <v>1.8218352310783701</v>
      </c>
      <c r="Q1077">
        <v>0.33235117948035697</v>
      </c>
    </row>
    <row r="1078" spans="1:17" hidden="1" x14ac:dyDescent="0.3">
      <c r="A1078" t="s">
        <v>2302</v>
      </c>
      <c r="B1078" t="s">
        <v>2303</v>
      </c>
      <c r="C1078" t="str">
        <f>IFERROR(VLOOKUP(Table1[[#This Row],[Ticker]],[1]!Table1[[Symbol]:[Industry]],2,FALSE),"-")</f>
        <v>-</v>
      </c>
      <c r="D1078" t="s">
        <v>216</v>
      </c>
      <c r="E1078">
        <v>2140.4211435000002</v>
      </c>
      <c r="F1078">
        <v>159.93</v>
      </c>
      <c r="G1078">
        <v>199.68923311844301</v>
      </c>
      <c r="H1078">
        <v>49.466625372335102</v>
      </c>
      <c r="I1078">
        <v>49.412319639318</v>
      </c>
      <c r="J1078">
        <v>-0.66275514543289105</v>
      </c>
      <c r="K1078">
        <v>118.597781983099</v>
      </c>
      <c r="L1078">
        <v>95.682250809313203</v>
      </c>
      <c r="M1078">
        <v>74.461787740038105</v>
      </c>
      <c r="N1078">
        <v>2.8830143252532698</v>
      </c>
      <c r="O1078">
        <v>6.2339773650972301</v>
      </c>
      <c r="P1078">
        <v>233.534932221063</v>
      </c>
      <c r="Q1078">
        <v>8.4313027835875007E-2</v>
      </c>
    </row>
    <row r="1079" spans="1:17" hidden="1" x14ac:dyDescent="0.3">
      <c r="A1079" t="s">
        <v>2304</v>
      </c>
      <c r="B1079" t="s">
        <v>2305</v>
      </c>
      <c r="C1079" t="str">
        <f>IFERROR(VLOOKUP(Table1[[#This Row],[Ticker]],[1]!Table1[[Symbol]:[Industry]],2,FALSE),"-")</f>
        <v>-</v>
      </c>
      <c r="D1079" t="s">
        <v>284</v>
      </c>
      <c r="E1079">
        <v>2137.510943455</v>
      </c>
      <c r="F1079">
        <v>84.04</v>
      </c>
      <c r="G1079">
        <v>-37.480661027700997</v>
      </c>
      <c r="H1079">
        <v>-1.3373604301278401E-2</v>
      </c>
      <c r="I1079">
        <v>-6.2056513915712097</v>
      </c>
      <c r="J1079">
        <v>-2.9078797788639799</v>
      </c>
      <c r="K1079">
        <v>83.199250913243702</v>
      </c>
      <c r="L1079">
        <v>84.345121240749705</v>
      </c>
      <c r="M1079">
        <v>52.656630650282501</v>
      </c>
      <c r="N1079">
        <v>1.4390169955749299</v>
      </c>
      <c r="O1079">
        <v>24.345549738219798</v>
      </c>
      <c r="P1079">
        <v>17.703081232492998</v>
      </c>
      <c r="Q1079">
        <v>-2.8931572992506E-2</v>
      </c>
    </row>
    <row r="1080" spans="1:17" hidden="1" x14ac:dyDescent="0.3">
      <c r="A1080" t="s">
        <v>2306</v>
      </c>
      <c r="B1080" t="s">
        <v>2307</v>
      </c>
      <c r="C1080" t="str">
        <f>IFERROR(VLOOKUP(Table1[[#This Row],[Ticker]],[1]!Table1[[Symbol]:[Industry]],2,FALSE),"-")</f>
        <v>-</v>
      </c>
      <c r="D1080" t="s">
        <v>373</v>
      </c>
      <c r="E1080">
        <v>2129.712361335</v>
      </c>
      <c r="F1080">
        <v>699.85</v>
      </c>
      <c r="G1080">
        <v>29.3747884571642</v>
      </c>
      <c r="H1080">
        <v>23.9373099245784</v>
      </c>
      <c r="I1080">
        <v>-11.335635437157199</v>
      </c>
      <c r="J1080">
        <v>3.7663676327106201</v>
      </c>
      <c r="K1080">
        <v>598.91540983957998</v>
      </c>
      <c r="L1080">
        <v>567.68057369939504</v>
      </c>
      <c r="M1080">
        <v>86.561412432849494</v>
      </c>
      <c r="N1080">
        <v>2.2311229250126998</v>
      </c>
      <c r="O1080">
        <v>5.42973494320211</v>
      </c>
      <c r="P1080">
        <v>69.025480014490995</v>
      </c>
      <c r="Q1080">
        <v>2.0492999637077999E-2</v>
      </c>
    </row>
    <row r="1081" spans="1:17" x14ac:dyDescent="0.3">
      <c r="A1081" t="s">
        <v>2308</v>
      </c>
      <c r="B1081" t="s">
        <v>2309</v>
      </c>
      <c r="C1081" t="str">
        <f>IFERROR(VLOOKUP(Table1[[#This Row],[Ticker]],[1]!Table1[[Symbol]:[Industry]],2,FALSE),"-")</f>
        <v>-</v>
      </c>
      <c r="D1081" t="s">
        <v>528</v>
      </c>
      <c r="E1081">
        <v>2128.451067725</v>
      </c>
      <c r="F1081">
        <v>547.29999999999995</v>
      </c>
      <c r="G1081">
        <v>-46.056818818707598</v>
      </c>
      <c r="H1081">
        <v>2.4251639556090399</v>
      </c>
      <c r="I1081">
        <v>-29.1256589824836</v>
      </c>
      <c r="J1081">
        <v>-5.9049230404930002</v>
      </c>
      <c r="K1081">
        <v>545.000917335704</v>
      </c>
      <c r="L1081">
        <v>604.14326398595404</v>
      </c>
      <c r="M1081">
        <v>42.940130388376602</v>
      </c>
      <c r="N1081">
        <v>0.72700935880968098</v>
      </c>
      <c r="O1081">
        <v>44.6555819477434</v>
      </c>
      <c r="P1081">
        <v>18.707298557640101</v>
      </c>
      <c r="Q1081">
        <v>-7.4864329678107994E-2</v>
      </c>
    </row>
    <row r="1082" spans="1:17" hidden="1" x14ac:dyDescent="0.3">
      <c r="A1082" t="s">
        <v>2310</v>
      </c>
      <c r="B1082" t="s">
        <v>2311</v>
      </c>
      <c r="C1082" t="str">
        <f>IFERROR(VLOOKUP(Table1[[#This Row],[Ticker]],[1]!Table1[[Symbol]:[Industry]],2,FALSE),"-")</f>
        <v>-</v>
      </c>
      <c r="D1082" t="s">
        <v>46</v>
      </c>
      <c r="E1082">
        <v>2126.80096</v>
      </c>
      <c r="F1082">
        <v>93.28</v>
      </c>
      <c r="G1082">
        <v>87.726515556789096</v>
      </c>
      <c r="H1082">
        <v>35.378753435852701</v>
      </c>
      <c r="I1082">
        <v>31.308620716569699</v>
      </c>
      <c r="J1082">
        <v>3.6959981997945701</v>
      </c>
      <c r="K1082">
        <v>77.340522617966599</v>
      </c>
      <c r="L1082">
        <v>66.783740006448696</v>
      </c>
      <c r="M1082">
        <v>72.158600649064795</v>
      </c>
      <c r="N1082">
        <v>1.96874487002704</v>
      </c>
      <c r="O1082">
        <v>5.9176672384219504</v>
      </c>
      <c r="P1082">
        <v>140.41237113401999</v>
      </c>
      <c r="Q1082">
        <v>0.12727949496817001</v>
      </c>
    </row>
    <row r="1083" spans="1:17" hidden="1" x14ac:dyDescent="0.3">
      <c r="A1083" t="s">
        <v>2312</v>
      </c>
      <c r="B1083" t="s">
        <v>2313</v>
      </c>
      <c r="C1083" t="str">
        <f>IFERROR(VLOOKUP(Table1[[#This Row],[Ticker]],[1]!Table1[[Symbol]:[Industry]],2,FALSE),"-")</f>
        <v>-</v>
      </c>
      <c r="D1083" t="s">
        <v>376</v>
      </c>
      <c r="E1083">
        <v>2110.0936999999999</v>
      </c>
      <c r="F1083">
        <v>132.33000000000001</v>
      </c>
      <c r="G1083">
        <v>51.7297722992638</v>
      </c>
      <c r="H1083">
        <v>-2.0592745302896098</v>
      </c>
      <c r="I1083">
        <v>6.5672927229992801</v>
      </c>
      <c r="J1083">
        <v>-0.10777302703385699</v>
      </c>
      <c r="K1083">
        <v>129.058924175595</v>
      </c>
      <c r="L1083">
        <v>120.070529983559</v>
      </c>
      <c r="M1083">
        <v>57.249941324317902</v>
      </c>
      <c r="N1083">
        <v>1.62709368379171</v>
      </c>
      <c r="O1083">
        <v>28.466712007859101</v>
      </c>
      <c r="P1083">
        <v>86.380281690140805</v>
      </c>
      <c r="Q1083">
        <v>0.106646879642586</v>
      </c>
    </row>
    <row r="1084" spans="1:17" hidden="1" x14ac:dyDescent="0.3">
      <c r="A1084" t="s">
        <v>2314</v>
      </c>
      <c r="B1084" t="s">
        <v>2315</v>
      </c>
      <c r="C1084" t="str">
        <f>IFERROR(VLOOKUP(Table1[[#This Row],[Ticker]],[1]!Table1[[Symbol]:[Industry]],2,FALSE),"-")</f>
        <v>-</v>
      </c>
      <c r="D1084" t="s">
        <v>119</v>
      </c>
      <c r="E1084">
        <v>2110.0753198520001</v>
      </c>
      <c r="F1084">
        <v>179.36</v>
      </c>
      <c r="G1084">
        <v>2.5534395690594001</v>
      </c>
      <c r="H1084">
        <v>-4.0447045571273303</v>
      </c>
      <c r="I1084">
        <v>-35.498055529699698</v>
      </c>
      <c r="J1084">
        <v>-6.8371535411548097</v>
      </c>
      <c r="K1084">
        <v>191.219164296202</v>
      </c>
      <c r="L1084">
        <v>197.50882895351199</v>
      </c>
      <c r="M1084">
        <v>37.5565559237209</v>
      </c>
      <c r="N1084">
        <v>0.59208996962765303</v>
      </c>
      <c r="O1084">
        <v>61.546610169491501</v>
      </c>
      <c r="P1084">
        <v>47.016393442622899</v>
      </c>
      <c r="Q1084">
        <v>1.7259910708296002E-2</v>
      </c>
    </row>
    <row r="1085" spans="1:17" hidden="1" x14ac:dyDescent="0.3">
      <c r="A1085" t="s">
        <v>2316</v>
      </c>
      <c r="B1085" t="s">
        <v>2317</v>
      </c>
      <c r="C1085" t="str">
        <f>IFERROR(VLOOKUP(Table1[[#This Row],[Ticker]],[1]!Table1[[Symbol]:[Industry]],2,FALSE),"-")</f>
        <v>-</v>
      </c>
      <c r="D1085" t="s">
        <v>140</v>
      </c>
      <c r="E1085">
        <v>2104.4536132399999</v>
      </c>
      <c r="F1085">
        <v>110.29</v>
      </c>
      <c r="G1085">
        <v>92.000459043811006</v>
      </c>
      <c r="H1085">
        <v>19.549881942391099</v>
      </c>
      <c r="I1085">
        <v>28.197942885212299</v>
      </c>
      <c r="J1085">
        <v>23.4970289393036</v>
      </c>
      <c r="K1085">
        <v>96.364901435898204</v>
      </c>
      <c r="L1085">
        <v>87.491125048161393</v>
      </c>
      <c r="M1085">
        <v>76.663654597511993</v>
      </c>
      <c r="N1085">
        <v>1.8642277362547099</v>
      </c>
      <c r="O1085">
        <v>11.025478284522601</v>
      </c>
      <c r="P1085">
        <v>162.28299643281801</v>
      </c>
      <c r="Q1085">
        <v>1.9897212546994E-2</v>
      </c>
    </row>
    <row r="1086" spans="1:17" hidden="1" x14ac:dyDescent="0.3">
      <c r="A1086" t="s">
        <v>1601</v>
      </c>
      <c r="B1086" t="s">
        <v>2318</v>
      </c>
      <c r="C1086" t="str">
        <f>IFERROR(VLOOKUP(Table1[[#This Row],[Ticker]],[1]!Table1[[Symbol]:[Industry]],2,FALSE),"-")</f>
        <v>-</v>
      </c>
      <c r="D1086" t="s">
        <v>1603</v>
      </c>
      <c r="E1086">
        <v>2091.9342556299998</v>
      </c>
      <c r="F1086">
        <v>41.09</v>
      </c>
      <c r="G1086">
        <v>68.902134638084704</v>
      </c>
      <c r="H1086">
        <v>24.4777194624406</v>
      </c>
      <c r="I1086">
        <v>13.193802812761</v>
      </c>
      <c r="J1086">
        <v>6.6858608038082004</v>
      </c>
      <c r="K1086">
        <v>36.288628586604098</v>
      </c>
      <c r="L1086">
        <v>32.837328514014402</v>
      </c>
      <c r="M1086">
        <v>49.333103027404697</v>
      </c>
      <c r="N1086">
        <v>2.2665375483429999</v>
      </c>
      <c r="O1086">
        <v>11.8276953029934</v>
      </c>
      <c r="P1086">
        <v>108.578680203045</v>
      </c>
      <c r="Q1086">
        <v>7.0291434656782004E-2</v>
      </c>
    </row>
    <row r="1087" spans="1:17" hidden="1" x14ac:dyDescent="0.3">
      <c r="A1087" t="s">
        <v>2319</v>
      </c>
      <c r="B1087" t="s">
        <v>2320</v>
      </c>
      <c r="C1087" t="str">
        <f>IFERROR(VLOOKUP(Table1[[#This Row],[Ticker]],[1]!Table1[[Symbol]:[Industry]],2,FALSE),"-")</f>
        <v>-</v>
      </c>
      <c r="D1087" t="s">
        <v>129</v>
      </c>
      <c r="E1087">
        <v>2089.5585384599999</v>
      </c>
      <c r="F1087">
        <v>162.96</v>
      </c>
      <c r="G1087">
        <v>-27.878377829217399</v>
      </c>
      <c r="H1087">
        <v>11.4017606230938</v>
      </c>
      <c r="I1087">
        <v>-0.98959514788809599</v>
      </c>
      <c r="J1087">
        <v>4.6836181541662496</v>
      </c>
      <c r="K1087">
        <v>144.76918753568401</v>
      </c>
      <c r="L1087">
        <v>149.83623201355701</v>
      </c>
      <c r="M1087">
        <v>80.107122080483293</v>
      </c>
      <c r="N1087">
        <v>1.9340555109589901</v>
      </c>
      <c r="O1087">
        <v>20.489690721649399</v>
      </c>
      <c r="P1087">
        <v>41.704347826086902</v>
      </c>
    </row>
    <row r="1088" spans="1:17" hidden="1" x14ac:dyDescent="0.3">
      <c r="A1088" t="s">
        <v>2321</v>
      </c>
      <c r="B1088" t="s">
        <v>2322</v>
      </c>
      <c r="C1088" t="str">
        <f>IFERROR(VLOOKUP(Table1[[#This Row],[Ticker]],[1]!Table1[[Symbol]:[Industry]],2,FALSE),"-")</f>
        <v>-</v>
      </c>
      <c r="D1088" t="s">
        <v>62</v>
      </c>
      <c r="E1088">
        <v>2083.588252515</v>
      </c>
      <c r="F1088">
        <v>1460.4</v>
      </c>
      <c r="G1088">
        <v>-9.1810153507709593</v>
      </c>
      <c r="H1088">
        <v>-4.87188831481755</v>
      </c>
      <c r="I1088">
        <v>-5.2608526785697096</v>
      </c>
      <c r="J1088">
        <v>-2.60022496333423</v>
      </c>
      <c r="K1088">
        <v>1485.5006658735699</v>
      </c>
      <c r="L1088">
        <v>1408.4455622195101</v>
      </c>
      <c r="M1088">
        <v>52.933783413783601</v>
      </c>
      <c r="N1088">
        <v>0.877670638769669</v>
      </c>
      <c r="O1088">
        <v>19.419337167899201</v>
      </c>
      <c r="P1088">
        <v>32.618961133309099</v>
      </c>
      <c r="Q1088">
        <v>6.8802330627690006E-2</v>
      </c>
    </row>
    <row r="1089" spans="1:17" hidden="1" x14ac:dyDescent="0.3">
      <c r="A1089" t="s">
        <v>2323</v>
      </c>
      <c r="B1089" t="s">
        <v>2324</v>
      </c>
      <c r="C1089" t="str">
        <f>IFERROR(VLOOKUP(Table1[[#This Row],[Ticker]],[1]!Table1[[Symbol]:[Industry]],2,FALSE),"-")</f>
        <v>-</v>
      </c>
      <c r="D1089" t="s">
        <v>196</v>
      </c>
      <c r="E1089">
        <v>2079.6454084000002</v>
      </c>
      <c r="F1089">
        <v>1271.25</v>
      </c>
      <c r="G1089">
        <v>43.177683073292897</v>
      </c>
      <c r="H1089">
        <v>6.3694906246124798</v>
      </c>
      <c r="I1089">
        <v>38.696352501291301</v>
      </c>
      <c r="J1089">
        <v>-2.97180643785557</v>
      </c>
      <c r="K1089">
        <v>1070.2085699305901</v>
      </c>
      <c r="L1089">
        <v>936.82875786705995</v>
      </c>
      <c r="M1089">
        <v>71.300954211846701</v>
      </c>
      <c r="N1089">
        <v>1.77962600896392</v>
      </c>
      <c r="O1089">
        <v>6.19469026548673</v>
      </c>
      <c r="P1089">
        <v>71.327493261455501</v>
      </c>
      <c r="Q1089">
        <v>4.2531504824562999E-2</v>
      </c>
    </row>
    <row r="1090" spans="1:17" hidden="1" x14ac:dyDescent="0.3">
      <c r="A1090" t="s">
        <v>2325</v>
      </c>
      <c r="B1090" t="s">
        <v>2326</v>
      </c>
      <c r="C1090" t="str">
        <f>IFERROR(VLOOKUP(Table1[[#This Row],[Ticker]],[1]!Table1[[Symbol]:[Industry]],2,FALSE),"-")</f>
        <v>-</v>
      </c>
      <c r="D1090" t="s">
        <v>18</v>
      </c>
      <c r="E1090">
        <v>2076.7976228399998</v>
      </c>
      <c r="F1090">
        <v>212.25</v>
      </c>
      <c r="G1090">
        <v>-57.279369221098698</v>
      </c>
      <c r="H1090">
        <v>-1.45924312470496</v>
      </c>
      <c r="I1090">
        <v>-35.477146451184403</v>
      </c>
      <c r="J1090">
        <v>-5.1858034388243199</v>
      </c>
      <c r="K1090">
        <v>214.69483607485901</v>
      </c>
      <c r="M1090">
        <v>54.878124056598502</v>
      </c>
      <c r="N1090">
        <v>0.91785165185206796</v>
      </c>
      <c r="O1090">
        <v>62.096584216725503</v>
      </c>
      <c r="P1090">
        <v>16.3332419841052</v>
      </c>
    </row>
    <row r="1091" spans="1:17" hidden="1" x14ac:dyDescent="0.3">
      <c r="A1091" t="s">
        <v>2327</v>
      </c>
      <c r="B1091" t="s">
        <v>2328</v>
      </c>
      <c r="C1091" t="str">
        <f>IFERROR(VLOOKUP(Table1[[#This Row],[Ticker]],[1]!Table1[[Symbol]:[Industry]],2,FALSE),"-")</f>
        <v>-</v>
      </c>
      <c r="D1091" t="s">
        <v>24</v>
      </c>
      <c r="E1091">
        <v>2072.600556075</v>
      </c>
      <c r="F1091">
        <v>191.5</v>
      </c>
      <c r="G1091">
        <v>-13.746555871831299</v>
      </c>
      <c r="H1091">
        <v>-4.6636085334148696</v>
      </c>
      <c r="I1091">
        <v>10.6531735906031</v>
      </c>
      <c r="J1091">
        <v>-4.44055365289557</v>
      </c>
      <c r="K1091">
        <v>195.450153052161</v>
      </c>
      <c r="L1091">
        <v>177.19301213753999</v>
      </c>
      <c r="M1091">
        <v>40.213330690041801</v>
      </c>
      <c r="N1091">
        <v>0.53891530693822898</v>
      </c>
      <c r="O1091">
        <v>13.6814621409921</v>
      </c>
      <c r="P1091">
        <v>34.574841883345002</v>
      </c>
      <c r="Q1091">
        <v>-1.3885016950598E-2</v>
      </c>
    </row>
    <row r="1092" spans="1:17" hidden="1" x14ac:dyDescent="0.3">
      <c r="A1092" t="s">
        <v>2329</v>
      </c>
      <c r="B1092" t="s">
        <v>2330</v>
      </c>
      <c r="C1092" t="str">
        <f>IFERROR(VLOOKUP(Table1[[#This Row],[Ticker]],[1]!Table1[[Symbol]:[Industry]],2,FALSE),"-")</f>
        <v>-</v>
      </c>
      <c r="D1092" t="s">
        <v>1645</v>
      </c>
      <c r="E1092">
        <v>2066.8446668799902</v>
      </c>
      <c r="F1092">
        <v>194.67</v>
      </c>
      <c r="G1092">
        <v>-58.644333195532298</v>
      </c>
      <c r="H1092">
        <v>-9.6192246110077093</v>
      </c>
      <c r="I1092">
        <v>-38.9802115786446</v>
      </c>
      <c r="J1092">
        <v>-3.0202551454328801</v>
      </c>
      <c r="K1092">
        <v>206.45119045818299</v>
      </c>
      <c r="L1092">
        <v>230.89108474335899</v>
      </c>
      <c r="M1092">
        <v>42.675587778452503</v>
      </c>
      <c r="N1092">
        <v>0.62585104509950795</v>
      </c>
      <c r="O1092">
        <v>71.058714748035101</v>
      </c>
      <c r="P1092">
        <v>6.3770491803278597</v>
      </c>
      <c r="Q1092">
        <v>0.16167617613957999</v>
      </c>
    </row>
    <row r="1093" spans="1:17" hidden="1" x14ac:dyDescent="0.3">
      <c r="A1093" t="s">
        <v>2331</v>
      </c>
      <c r="B1093" t="s">
        <v>2332</v>
      </c>
      <c r="C1093" t="str">
        <f>IFERROR(VLOOKUP(Table1[[#This Row],[Ticker]],[1]!Table1[[Symbol]:[Industry]],2,FALSE),"-")</f>
        <v>-</v>
      </c>
      <c r="D1093" t="s">
        <v>98</v>
      </c>
      <c r="E1093">
        <v>2042.848044091</v>
      </c>
      <c r="F1093">
        <v>20.56</v>
      </c>
      <c r="G1093">
        <v>70.779391688299697</v>
      </c>
      <c r="H1093">
        <v>0.17867958060903699</v>
      </c>
      <c r="I1093">
        <v>-17.6539227342811</v>
      </c>
      <c r="J1093">
        <v>-2.0255655561301298</v>
      </c>
      <c r="K1093">
        <v>20.640264324027498</v>
      </c>
      <c r="L1093">
        <v>19.5008660018378</v>
      </c>
      <c r="M1093">
        <v>54.019820527825701</v>
      </c>
      <c r="N1093">
        <v>1.4074502848941399</v>
      </c>
      <c r="O1093">
        <v>67.558365758754803</v>
      </c>
      <c r="P1093">
        <v>115.73926941696899</v>
      </c>
      <c r="Q1093">
        <v>0.15392696369095701</v>
      </c>
    </row>
    <row r="1094" spans="1:17" hidden="1" x14ac:dyDescent="0.3">
      <c r="A1094" t="s">
        <v>2333</v>
      </c>
      <c r="B1094" t="s">
        <v>2334</v>
      </c>
      <c r="C1094" t="str">
        <f>IFERROR(VLOOKUP(Table1[[#This Row],[Ticker]],[1]!Table1[[Symbol]:[Industry]],2,FALSE),"-")</f>
        <v>-</v>
      </c>
      <c r="D1094" t="s">
        <v>1498</v>
      </c>
      <c r="E1094">
        <v>2036.8678740749999</v>
      </c>
      <c r="F1094">
        <v>775.45</v>
      </c>
      <c r="G1094">
        <v>-17.0801940925734</v>
      </c>
      <c r="H1094">
        <v>33.467490769420202</v>
      </c>
      <c r="I1094">
        <v>16.4193645831708</v>
      </c>
      <c r="J1094">
        <v>8.91407069726373</v>
      </c>
      <c r="K1094">
        <v>628.46136430078695</v>
      </c>
      <c r="L1094">
        <v>613.58425423947597</v>
      </c>
      <c r="M1094">
        <v>87.119266895825504</v>
      </c>
      <c r="N1094">
        <v>2.5760083663942401</v>
      </c>
      <c r="O1094">
        <v>4.4554774646979203</v>
      </c>
      <c r="P1094">
        <v>71.749723145071997</v>
      </c>
      <c r="Q1094">
        <v>4.2041879275500002E-3</v>
      </c>
    </row>
    <row r="1095" spans="1:17" hidden="1" x14ac:dyDescent="0.3">
      <c r="A1095" t="s">
        <v>2335</v>
      </c>
      <c r="B1095" t="s">
        <v>2336</v>
      </c>
      <c r="C1095" t="str">
        <f>IFERROR(VLOOKUP(Table1[[#This Row],[Ticker]],[1]!Table1[[Symbol]:[Industry]],2,FALSE),"-")</f>
        <v>-</v>
      </c>
      <c r="E1095">
        <v>2033.4841799999999</v>
      </c>
      <c r="F1095">
        <v>348.5</v>
      </c>
      <c r="G1095">
        <v>1343.20671031247</v>
      </c>
      <c r="H1095">
        <v>63.097684363118702</v>
      </c>
      <c r="I1095">
        <v>379.178299432725</v>
      </c>
      <c r="J1095">
        <v>-2.00208615045119</v>
      </c>
      <c r="K1095">
        <v>245.846070015191</v>
      </c>
      <c r="L1095">
        <v>136.00416415096299</v>
      </c>
      <c r="M1095">
        <v>65.940440943967403</v>
      </c>
      <c r="N1095">
        <v>0.96949042074942604</v>
      </c>
      <c r="O1095">
        <v>17.761836441893799</v>
      </c>
      <c r="P1095">
        <v>1443.9873417721501</v>
      </c>
      <c r="Q1095">
        <v>0.23824768474048</v>
      </c>
    </row>
    <row r="1096" spans="1:17" hidden="1" x14ac:dyDescent="0.3">
      <c r="A1096" t="s">
        <v>2337</v>
      </c>
      <c r="B1096" t="s">
        <v>2338</v>
      </c>
      <c r="C1096" t="str">
        <f>IFERROR(VLOOKUP(Table1[[#This Row],[Ticker]],[1]!Table1[[Symbol]:[Industry]],2,FALSE),"-")</f>
        <v>-</v>
      </c>
      <c r="D1096" t="s">
        <v>230</v>
      </c>
      <c r="E1096">
        <v>2031.6238406099999</v>
      </c>
      <c r="F1096">
        <v>662.95</v>
      </c>
      <c r="G1096">
        <v>-50.053746247928899</v>
      </c>
      <c r="H1096">
        <v>-19.3471165977349</v>
      </c>
      <c r="I1096">
        <v>-44.4849740678507</v>
      </c>
      <c r="J1096">
        <v>-4.9380049819035801</v>
      </c>
      <c r="K1096">
        <v>745.69169981983998</v>
      </c>
      <c r="L1096">
        <v>827.40141843333197</v>
      </c>
      <c r="M1096">
        <v>34.502845799029402</v>
      </c>
      <c r="N1096">
        <v>2.00120981514937</v>
      </c>
      <c r="O1096">
        <v>73.467078965231096</v>
      </c>
      <c r="P1096">
        <v>3.7236955331299399</v>
      </c>
    </row>
    <row r="1097" spans="1:17" hidden="1" x14ac:dyDescent="0.3">
      <c r="A1097" t="s">
        <v>2339</v>
      </c>
      <c r="B1097" t="s">
        <v>2340</v>
      </c>
      <c r="C1097" t="str">
        <f>IFERROR(VLOOKUP(Table1[[#This Row],[Ticker]],[1]!Table1[[Symbol]:[Industry]],2,FALSE),"-")</f>
        <v>-</v>
      </c>
      <c r="D1097" t="s">
        <v>230</v>
      </c>
      <c r="E1097">
        <v>2030.0866739999999</v>
      </c>
      <c r="F1097">
        <v>1403.4</v>
      </c>
      <c r="G1097">
        <v>21.819826364640601</v>
      </c>
      <c r="H1097">
        <v>3.4511741732550401</v>
      </c>
      <c r="I1097">
        <v>-7.0142395567514697</v>
      </c>
      <c r="J1097">
        <v>11.1528523700668</v>
      </c>
      <c r="K1097">
        <v>1332.10170212924</v>
      </c>
      <c r="L1097">
        <v>1270.84966666888</v>
      </c>
      <c r="M1097">
        <v>84.973244633382706</v>
      </c>
      <c r="N1097">
        <v>2.3938396250567102</v>
      </c>
      <c r="O1097">
        <v>13.0112583725238</v>
      </c>
      <c r="P1097">
        <v>53.377049180327802</v>
      </c>
      <c r="Q1097">
        <v>3.4338826012061001E-2</v>
      </c>
    </row>
    <row r="1098" spans="1:17" hidden="1" x14ac:dyDescent="0.3">
      <c r="A1098" t="s">
        <v>2341</v>
      </c>
      <c r="B1098" t="s">
        <v>2342</v>
      </c>
      <c r="C1098" t="str">
        <f>IFERROR(VLOOKUP(Table1[[#This Row],[Ticker]],[1]!Table1[[Symbol]:[Industry]],2,FALSE),"-")</f>
        <v>-</v>
      </c>
      <c r="D1098" t="s">
        <v>196</v>
      </c>
      <c r="E1098">
        <v>2029.6443999999999</v>
      </c>
      <c r="F1098">
        <v>816.3</v>
      </c>
      <c r="G1098">
        <v>-18.507071195355799</v>
      </c>
      <c r="H1098">
        <v>10.8117688317834</v>
      </c>
      <c r="I1098">
        <v>5.7444766238679401</v>
      </c>
      <c r="J1098">
        <v>-2.3239390418158501</v>
      </c>
      <c r="K1098">
        <v>689.38997283786296</v>
      </c>
      <c r="L1098">
        <v>659.47752099067395</v>
      </c>
      <c r="M1098">
        <v>74.611628603876795</v>
      </c>
      <c r="N1098">
        <v>1.3007354254710799</v>
      </c>
      <c r="O1098">
        <v>5.8066887173833202</v>
      </c>
      <c r="P1098">
        <v>48.959854014598498</v>
      </c>
      <c r="Q1098">
        <v>2.029462421593E-2</v>
      </c>
    </row>
    <row r="1099" spans="1:17" hidden="1" x14ac:dyDescent="0.3">
      <c r="A1099" t="s">
        <v>2343</v>
      </c>
      <c r="B1099" t="s">
        <v>2344</v>
      </c>
      <c r="C1099" t="str">
        <f>IFERROR(VLOOKUP(Table1[[#This Row],[Ticker]],[1]!Table1[[Symbol]:[Industry]],2,FALSE),"-")</f>
        <v>-</v>
      </c>
      <c r="D1099" t="s">
        <v>284</v>
      </c>
      <c r="E1099">
        <v>2028.9013663599901</v>
      </c>
      <c r="F1099">
        <v>61.39</v>
      </c>
      <c r="G1099">
        <v>79.873228321728902</v>
      </c>
      <c r="H1099">
        <v>-20.768090271342501</v>
      </c>
      <c r="I1099">
        <v>5.3896779135791002</v>
      </c>
      <c r="J1099">
        <v>-5.14738731500894</v>
      </c>
      <c r="K1099">
        <v>65.303890141750699</v>
      </c>
      <c r="L1099">
        <v>59.159674679410799</v>
      </c>
      <c r="M1099">
        <v>34.040516291223597</v>
      </c>
      <c r="N1099">
        <v>0.850365562061838</v>
      </c>
      <c r="O1099">
        <v>56.214367160775303</v>
      </c>
      <c r="P1099">
        <v>120.827338129496</v>
      </c>
      <c r="Q1099">
        <v>1.3703893573329001E-2</v>
      </c>
    </row>
    <row r="1100" spans="1:17" hidden="1" x14ac:dyDescent="0.3">
      <c r="A1100" t="s">
        <v>2345</v>
      </c>
      <c r="B1100" t="s">
        <v>2346</v>
      </c>
      <c r="C1100" t="str">
        <f>IFERROR(VLOOKUP(Table1[[#This Row],[Ticker]],[1]!Table1[[Symbol]:[Industry]],2,FALSE),"-")</f>
        <v>-</v>
      </c>
      <c r="D1100" t="s">
        <v>62</v>
      </c>
      <c r="E1100">
        <v>2017.9796309999999</v>
      </c>
      <c r="F1100">
        <v>214.55</v>
      </c>
      <c r="G1100">
        <v>27.052581770446299</v>
      </c>
      <c r="H1100">
        <v>-3.9485102004128398</v>
      </c>
      <c r="I1100">
        <v>-13.375674198852399</v>
      </c>
      <c r="J1100">
        <v>-0.92686065002004903</v>
      </c>
      <c r="K1100">
        <v>214.31901275188599</v>
      </c>
      <c r="L1100">
        <v>199.76168123929301</v>
      </c>
      <c r="M1100">
        <v>56.697924009809697</v>
      </c>
      <c r="N1100">
        <v>1.2021254419384599</v>
      </c>
      <c r="O1100">
        <v>22.978326730365801</v>
      </c>
      <c r="P1100">
        <v>61.796312356245998</v>
      </c>
      <c r="Q1100">
        <v>0.12048817716352</v>
      </c>
    </row>
    <row r="1101" spans="1:17" hidden="1" x14ac:dyDescent="0.3">
      <c r="A1101" t="s">
        <v>2347</v>
      </c>
      <c r="B1101" t="s">
        <v>2348</v>
      </c>
      <c r="C1101" t="str">
        <f>IFERROR(VLOOKUP(Table1[[#This Row],[Ticker]],[1]!Table1[[Symbol]:[Industry]],2,FALSE),"-")</f>
        <v>-</v>
      </c>
      <c r="D1101" t="s">
        <v>1779</v>
      </c>
      <c r="E1101">
        <v>2017.699364758</v>
      </c>
      <c r="F1101">
        <v>175.55</v>
      </c>
      <c r="G1101">
        <v>29.5316865743516</v>
      </c>
      <c r="H1101">
        <v>-0.35595801684980999</v>
      </c>
      <c r="I1101">
        <v>-22.682116185349301</v>
      </c>
      <c r="J1101">
        <v>3.23412897599149</v>
      </c>
      <c r="K1101">
        <v>173.610132758162</v>
      </c>
      <c r="L1101">
        <v>171.93095804539999</v>
      </c>
      <c r="M1101">
        <v>68.159391532983605</v>
      </c>
      <c r="N1101">
        <v>0.86031777348348804</v>
      </c>
      <c r="O1101">
        <v>24.0672173170036</v>
      </c>
      <c r="P1101">
        <v>58.796924468566203</v>
      </c>
      <c r="Q1101">
        <v>-1.8037319248539001E-2</v>
      </c>
    </row>
    <row r="1102" spans="1:17" x14ac:dyDescent="0.3">
      <c r="A1102" t="s">
        <v>2349</v>
      </c>
      <c r="B1102" t="s">
        <v>2350</v>
      </c>
      <c r="C1102" t="str">
        <f>IFERROR(VLOOKUP(Table1[[#This Row],[Ticker]],[1]!Table1[[Symbol]:[Industry]],2,FALSE),"-")</f>
        <v>-</v>
      </c>
      <c r="D1102" t="s">
        <v>281</v>
      </c>
      <c r="E1102">
        <v>2014.396864755</v>
      </c>
      <c r="F1102">
        <v>627</v>
      </c>
      <c r="G1102">
        <v>-17.381390701572599</v>
      </c>
      <c r="H1102">
        <v>1.31093424266289</v>
      </c>
      <c r="I1102">
        <v>-27.0924395137822</v>
      </c>
      <c r="J1102">
        <v>-5.5233320685098102</v>
      </c>
      <c r="K1102">
        <v>607.68144953185401</v>
      </c>
      <c r="L1102">
        <v>617.80160175918695</v>
      </c>
      <c r="M1102">
        <v>51.102807783201001</v>
      </c>
      <c r="N1102">
        <v>1.89234252667862</v>
      </c>
      <c r="O1102">
        <v>22.472089314194498</v>
      </c>
      <c r="P1102">
        <v>39.7681676326348</v>
      </c>
      <c r="Q1102">
        <v>-6.6321774689587998E-2</v>
      </c>
    </row>
    <row r="1103" spans="1:17" hidden="1" x14ac:dyDescent="0.3">
      <c r="A1103" t="s">
        <v>2351</v>
      </c>
      <c r="B1103" t="s">
        <v>2352</v>
      </c>
      <c r="C1103" t="str">
        <f>IFERROR(VLOOKUP(Table1[[#This Row],[Ticker]],[1]!Table1[[Symbol]:[Industry]],2,FALSE),"-")</f>
        <v>-</v>
      </c>
      <c r="E1103">
        <v>2011.845155815</v>
      </c>
      <c r="F1103">
        <v>8.2100000000000009</v>
      </c>
      <c r="G1103">
        <v>-67.333089116488907</v>
      </c>
      <c r="H1103">
        <v>-42.269192759816399</v>
      </c>
      <c r="I1103">
        <v>-52.086139467181198</v>
      </c>
      <c r="J1103">
        <v>-18.957560648279099</v>
      </c>
      <c r="K1103">
        <v>11.588772215896901</v>
      </c>
      <c r="L1103">
        <v>13.4877903168438</v>
      </c>
      <c r="M1103">
        <v>41.0789610349604</v>
      </c>
      <c r="N1103">
        <v>3.0525757043183401</v>
      </c>
      <c r="O1103">
        <v>161.87576126674699</v>
      </c>
      <c r="P1103">
        <v>1.3580246913580301</v>
      </c>
      <c r="Q1103">
        <v>0.11029071634559</v>
      </c>
    </row>
    <row r="1104" spans="1:17" hidden="1" x14ac:dyDescent="0.3">
      <c r="A1104" t="s">
        <v>2353</v>
      </c>
      <c r="B1104" t="s">
        <v>2354</v>
      </c>
      <c r="C1104" t="str">
        <f>IFERROR(VLOOKUP(Table1[[#This Row],[Ticker]],[1]!Table1[[Symbol]:[Industry]],2,FALSE),"-")</f>
        <v>-</v>
      </c>
      <c r="E1104">
        <v>2009.1506400000001</v>
      </c>
      <c r="F1104">
        <v>825.55</v>
      </c>
      <c r="G1104">
        <v>2719.02340175572</v>
      </c>
      <c r="H1104">
        <v>48.300980050092598</v>
      </c>
      <c r="I1104">
        <v>357.76018869766602</v>
      </c>
      <c r="J1104">
        <v>-3.73681169233426</v>
      </c>
      <c r="K1104">
        <v>654.37860934540095</v>
      </c>
      <c r="L1104">
        <v>385.608241981753</v>
      </c>
      <c r="M1104">
        <v>50.971855977123901</v>
      </c>
      <c r="N1104">
        <v>1.83336579032781</v>
      </c>
      <c r="O1104">
        <v>15.3170613530373</v>
      </c>
      <c r="P1104">
        <v>3277.4693161893601</v>
      </c>
    </row>
    <row r="1105" spans="1:17" hidden="1" x14ac:dyDescent="0.3">
      <c r="A1105" t="s">
        <v>2355</v>
      </c>
      <c r="B1105" t="s">
        <v>2356</v>
      </c>
      <c r="C1105" t="str">
        <f>IFERROR(VLOOKUP(Table1[[#This Row],[Ticker]],[1]!Table1[[Symbol]:[Industry]],2,FALSE),"-")</f>
        <v>-</v>
      </c>
      <c r="D1105" t="s">
        <v>471</v>
      </c>
      <c r="E1105">
        <v>2006.8947697999999</v>
      </c>
      <c r="F1105">
        <v>239.73</v>
      </c>
      <c r="G1105">
        <v>-10.0995588390357</v>
      </c>
      <c r="H1105">
        <v>6.0974869200585804</v>
      </c>
      <c r="I1105">
        <v>-13.3323848765167</v>
      </c>
      <c r="J1105">
        <v>-3.2205090876815099</v>
      </c>
      <c r="K1105">
        <v>220.15663162500101</v>
      </c>
      <c r="L1105">
        <v>221.41158430800499</v>
      </c>
      <c r="M1105">
        <v>63.524963149691899</v>
      </c>
      <c r="N1105">
        <v>1.7323395140144</v>
      </c>
      <c r="O1105">
        <v>16.2975013556918</v>
      </c>
      <c r="P1105">
        <v>32.777623926890001</v>
      </c>
      <c r="Q1105">
        <v>9.5553338941877994E-2</v>
      </c>
    </row>
    <row r="1106" spans="1:17" hidden="1" x14ac:dyDescent="0.3">
      <c r="A1106" t="s">
        <v>2357</v>
      </c>
      <c r="B1106" t="s">
        <v>2358</v>
      </c>
      <c r="C1106" t="str">
        <f>IFERROR(VLOOKUP(Table1[[#This Row],[Ticker]],[1]!Table1[[Symbol]:[Industry]],2,FALSE),"-")</f>
        <v>-</v>
      </c>
      <c r="D1106" t="s">
        <v>457</v>
      </c>
      <c r="E1106">
        <v>2004.9780000000001</v>
      </c>
      <c r="F1106">
        <v>1331.3</v>
      </c>
      <c r="G1106">
        <v>14.7299902609772</v>
      </c>
      <c r="H1106">
        <v>2.5552149410326401</v>
      </c>
      <c r="I1106">
        <v>-12.6041605072251</v>
      </c>
      <c r="J1106">
        <v>-3.4569855596690302</v>
      </c>
      <c r="K1106">
        <v>1275.6433399505599</v>
      </c>
      <c r="L1106">
        <v>1222.71682794208</v>
      </c>
      <c r="M1106">
        <v>60.334730028399299</v>
      </c>
      <c r="N1106">
        <v>1.4364739313442301</v>
      </c>
      <c r="O1106">
        <v>20.558852249680701</v>
      </c>
      <c r="P1106">
        <v>44.251814931195099</v>
      </c>
      <c r="Q1106">
        <v>4.7331454508508002E-2</v>
      </c>
    </row>
    <row r="1107" spans="1:17" hidden="1" x14ac:dyDescent="0.3">
      <c r="A1107" t="s">
        <v>2359</v>
      </c>
      <c r="B1107" t="s">
        <v>2360</v>
      </c>
      <c r="C1107" t="str">
        <f>IFERROR(VLOOKUP(Table1[[#This Row],[Ticker]],[1]!Table1[[Symbol]:[Industry]],2,FALSE),"-")</f>
        <v>-</v>
      </c>
      <c r="D1107" t="s">
        <v>112</v>
      </c>
      <c r="E1107">
        <v>1999.5299915200001</v>
      </c>
      <c r="F1107">
        <v>895.8</v>
      </c>
      <c r="G1107">
        <v>93.756903484324994</v>
      </c>
      <c r="H1107">
        <v>-11.1101276973663</v>
      </c>
      <c r="I1107">
        <v>59.355987679432801</v>
      </c>
      <c r="J1107">
        <v>-0.80720797351248996</v>
      </c>
      <c r="K1107">
        <v>809.04082446597295</v>
      </c>
      <c r="L1107">
        <v>637.58978261973698</v>
      </c>
      <c r="M1107">
        <v>64.243941804970007</v>
      </c>
      <c r="N1107">
        <v>0.86688190710604696</v>
      </c>
      <c r="O1107">
        <v>9.1761553918285408</v>
      </c>
      <c r="P1107">
        <v>132.01243201243199</v>
      </c>
      <c r="Q1107">
        <v>5.1601154201677997E-2</v>
      </c>
    </row>
    <row r="1108" spans="1:17" hidden="1" x14ac:dyDescent="0.3">
      <c r="A1108" t="s">
        <v>2361</v>
      </c>
      <c r="B1108" t="s">
        <v>2362</v>
      </c>
      <c r="C1108" t="str">
        <f>IFERROR(VLOOKUP(Table1[[#This Row],[Ticker]],[1]!Table1[[Symbol]:[Industry]],2,FALSE),"-")</f>
        <v>-</v>
      </c>
      <c r="D1108" t="s">
        <v>355</v>
      </c>
      <c r="E1108">
        <v>1998.47460793499</v>
      </c>
      <c r="F1108">
        <v>596.25</v>
      </c>
      <c r="G1108">
        <v>9.6840564514156693</v>
      </c>
      <c r="H1108">
        <v>13.8941766566324</v>
      </c>
      <c r="I1108">
        <v>17.625450605567998</v>
      </c>
      <c r="J1108">
        <v>6.4729591402813798</v>
      </c>
      <c r="K1108">
        <v>502.65883681116799</v>
      </c>
      <c r="L1108">
        <v>483.503822881144</v>
      </c>
      <c r="M1108">
        <v>82.644657097108194</v>
      </c>
      <c r="N1108">
        <v>2.1342601352881099</v>
      </c>
      <c r="O1108">
        <v>2.7924528301886702</v>
      </c>
      <c r="P1108">
        <v>45.604395604395599</v>
      </c>
      <c r="Q1108">
        <v>-4.6781438756980001E-2</v>
      </c>
    </row>
    <row r="1109" spans="1:17" hidden="1" x14ac:dyDescent="0.3">
      <c r="A1109" t="s">
        <v>2363</v>
      </c>
      <c r="B1109" t="s">
        <v>2364</v>
      </c>
      <c r="C1109" t="str">
        <f>IFERROR(VLOOKUP(Table1[[#This Row],[Ticker]],[1]!Table1[[Symbol]:[Industry]],2,FALSE),"-")</f>
        <v>-</v>
      </c>
      <c r="D1109" t="s">
        <v>2365</v>
      </c>
      <c r="E1109">
        <v>1995.80638389</v>
      </c>
      <c r="F1109">
        <v>480.85</v>
      </c>
      <c r="G1109">
        <v>16.0511322850762</v>
      </c>
      <c r="H1109">
        <v>12.976950960905301</v>
      </c>
      <c r="I1109">
        <v>32.430519757998098</v>
      </c>
      <c r="J1109">
        <v>1.9250322108889399</v>
      </c>
      <c r="K1109">
        <v>390.20209341946997</v>
      </c>
      <c r="M1109">
        <v>73.279548824975194</v>
      </c>
      <c r="N1109">
        <v>1.4096676543638</v>
      </c>
      <c r="O1109">
        <v>1.34137464905894</v>
      </c>
      <c r="P1109">
        <v>87.978889757623094</v>
      </c>
    </row>
    <row r="1110" spans="1:17" hidden="1" x14ac:dyDescent="0.3">
      <c r="A1110" t="s">
        <v>2366</v>
      </c>
      <c r="B1110" t="s">
        <v>2367</v>
      </c>
      <c r="C1110" t="str">
        <f>IFERROR(VLOOKUP(Table1[[#This Row],[Ticker]],[1]!Table1[[Symbol]:[Industry]],2,FALSE),"-")</f>
        <v>-</v>
      </c>
      <c r="D1110" t="s">
        <v>373</v>
      </c>
      <c r="E1110">
        <v>1992.5489886599901</v>
      </c>
      <c r="F1110">
        <v>232.25</v>
      </c>
      <c r="G1110">
        <v>-52.307131241048502</v>
      </c>
      <c r="H1110">
        <v>-10.950252716384201</v>
      </c>
      <c r="I1110">
        <v>-33.149016154426803</v>
      </c>
      <c r="J1110">
        <v>-7.5374452280775204</v>
      </c>
      <c r="K1110">
        <v>235.05357122963301</v>
      </c>
      <c r="L1110">
        <v>257.06480214108501</v>
      </c>
      <c r="M1110">
        <v>41.016724253797101</v>
      </c>
      <c r="N1110">
        <v>1.6615352723174801</v>
      </c>
      <c r="O1110">
        <v>49.989235737351997</v>
      </c>
      <c r="P1110">
        <v>10.5952380952381</v>
      </c>
      <c r="Q1110">
        <v>0.168267888823184</v>
      </c>
    </row>
    <row r="1111" spans="1:17" hidden="1" x14ac:dyDescent="0.3">
      <c r="A1111" t="s">
        <v>2368</v>
      </c>
      <c r="B1111" t="s">
        <v>2369</v>
      </c>
      <c r="C1111" t="str">
        <f>IFERROR(VLOOKUP(Table1[[#This Row],[Ticker]],[1]!Table1[[Symbol]:[Industry]],2,FALSE),"-")</f>
        <v>-</v>
      </c>
      <c r="D1111" t="s">
        <v>602</v>
      </c>
      <c r="E1111">
        <v>1987.06239544</v>
      </c>
      <c r="F1111">
        <v>400.65</v>
      </c>
      <c r="G1111">
        <v>8.7604354868128809</v>
      </c>
      <c r="H1111">
        <v>-0.86894192921515301</v>
      </c>
      <c r="I1111">
        <v>-18.771106152147901</v>
      </c>
      <c r="J1111">
        <v>-10.1371394524202</v>
      </c>
      <c r="K1111">
        <v>409.03125491880701</v>
      </c>
      <c r="L1111">
        <v>396.38995574547801</v>
      </c>
      <c r="M1111">
        <v>41.796826962071101</v>
      </c>
      <c r="N1111">
        <v>1.6055680820293501</v>
      </c>
      <c r="O1111">
        <v>57.231998003244698</v>
      </c>
      <c r="P1111">
        <v>46.356164383561598</v>
      </c>
      <c r="Q1111">
        <v>0.116859712421781</v>
      </c>
    </row>
    <row r="1112" spans="1:17" hidden="1" x14ac:dyDescent="0.3">
      <c r="A1112" t="s">
        <v>2370</v>
      </c>
      <c r="B1112" t="s">
        <v>2371</v>
      </c>
      <c r="C1112" t="str">
        <f>IFERROR(VLOOKUP(Table1[[#This Row],[Ticker]],[1]!Table1[[Symbol]:[Industry]],2,FALSE),"-")</f>
        <v>-</v>
      </c>
      <c r="D1112" t="s">
        <v>1622</v>
      </c>
      <c r="E1112">
        <v>1984.1380216</v>
      </c>
      <c r="F1112">
        <v>60.96</v>
      </c>
      <c r="G1112">
        <v>-6.0483713778668102</v>
      </c>
      <c r="H1112">
        <v>-4.49385471070382</v>
      </c>
      <c r="I1112">
        <v>2.4312170748067499</v>
      </c>
      <c r="J1112">
        <v>-1.92523062761661</v>
      </c>
      <c r="K1112">
        <v>60.669773249245502</v>
      </c>
      <c r="L1112">
        <v>56.272814494966198</v>
      </c>
      <c r="M1112">
        <v>58.880462682991599</v>
      </c>
      <c r="N1112">
        <v>1.12216783115626</v>
      </c>
      <c r="O1112">
        <v>4.90485564304461</v>
      </c>
      <c r="P1112">
        <v>27</v>
      </c>
      <c r="Q1112">
        <v>-2.8254867209200001E-2</v>
      </c>
    </row>
    <row r="1113" spans="1:17" hidden="1" x14ac:dyDescent="0.3">
      <c r="A1113" t="s">
        <v>2372</v>
      </c>
      <c r="B1113" t="s">
        <v>2373</v>
      </c>
      <c r="C1113" t="str">
        <f>IFERROR(VLOOKUP(Table1[[#This Row],[Ticker]],[1]!Table1[[Symbol]:[Industry]],2,FALSE),"-")</f>
        <v>-</v>
      </c>
      <c r="D1113" t="s">
        <v>149</v>
      </c>
      <c r="E1113">
        <v>1981.85151759</v>
      </c>
      <c r="F1113">
        <v>123.61</v>
      </c>
      <c r="G1113">
        <v>-34.764753835356501</v>
      </c>
      <c r="H1113">
        <v>-12.283480129009799</v>
      </c>
      <c r="I1113">
        <v>-23.933579172521199</v>
      </c>
      <c r="J1113">
        <v>-5.6659733334592897</v>
      </c>
      <c r="K1113">
        <v>137.07783817448299</v>
      </c>
      <c r="M1113">
        <v>28.113692284268801</v>
      </c>
      <c r="N1113">
        <v>2.0663444605633599</v>
      </c>
      <c r="O1113">
        <v>56.9452309683682</v>
      </c>
      <c r="P1113">
        <v>3.00833333333332</v>
      </c>
    </row>
    <row r="1114" spans="1:17" hidden="1" x14ac:dyDescent="0.3">
      <c r="A1114" t="s">
        <v>2374</v>
      </c>
      <c r="B1114" t="s">
        <v>2375</v>
      </c>
      <c r="C1114" t="str">
        <f>IFERROR(VLOOKUP(Table1[[#This Row],[Ticker]],[1]!Table1[[Symbol]:[Industry]],2,FALSE),"-")</f>
        <v>-</v>
      </c>
      <c r="D1114" t="s">
        <v>1592</v>
      </c>
      <c r="E1114">
        <v>1976.30078975999</v>
      </c>
      <c r="F1114">
        <v>89.72</v>
      </c>
      <c r="G1114">
        <v>-13.0425892104562</v>
      </c>
      <c r="H1114">
        <v>-10.8431152911858</v>
      </c>
      <c r="I1114">
        <v>-15.3641294510535</v>
      </c>
      <c r="J1114">
        <v>-3.9602401062235302</v>
      </c>
      <c r="K1114">
        <v>95.119820905577598</v>
      </c>
      <c r="L1114">
        <v>97.201765133198194</v>
      </c>
      <c r="M1114">
        <v>42.957544236984504</v>
      </c>
      <c r="N1114">
        <v>1.73395050806461</v>
      </c>
      <c r="O1114">
        <v>44.337940258582201</v>
      </c>
      <c r="P1114">
        <v>16.443867618429501</v>
      </c>
      <c r="Q1114">
        <v>2.1058290866725001E-2</v>
      </c>
    </row>
    <row r="1115" spans="1:17" hidden="1" x14ac:dyDescent="0.3">
      <c r="A1115" t="s">
        <v>2376</v>
      </c>
      <c r="B1115" t="s">
        <v>2377</v>
      </c>
      <c r="C1115" t="str">
        <f>IFERROR(VLOOKUP(Table1[[#This Row],[Ticker]],[1]!Table1[[Symbol]:[Industry]],2,FALSE),"-")</f>
        <v>-</v>
      </c>
      <c r="D1115" t="s">
        <v>216</v>
      </c>
      <c r="E1115">
        <v>1974.9262667999999</v>
      </c>
      <c r="F1115">
        <v>87.53</v>
      </c>
      <c r="G1115">
        <v>-20.9893676900945</v>
      </c>
      <c r="H1115">
        <v>2.2191557710852301</v>
      </c>
      <c r="I1115">
        <v>5.4631743129530799</v>
      </c>
      <c r="J1115">
        <v>-0.113576354798659</v>
      </c>
      <c r="K1115">
        <v>85.546062213781099</v>
      </c>
      <c r="L1115">
        <v>80.216484021354702</v>
      </c>
      <c r="M1115">
        <v>63.211643396617902</v>
      </c>
      <c r="N1115">
        <v>1.9927667628388499</v>
      </c>
      <c r="O1115">
        <v>24.185993373700398</v>
      </c>
      <c r="P1115">
        <v>25.9424460431654</v>
      </c>
      <c r="Q1115">
        <v>0.26118780323443203</v>
      </c>
    </row>
    <row r="1116" spans="1:17" hidden="1" x14ac:dyDescent="0.3">
      <c r="A1116" t="s">
        <v>2378</v>
      </c>
      <c r="B1116" t="s">
        <v>2379</v>
      </c>
      <c r="C1116" t="str">
        <f>IFERROR(VLOOKUP(Table1[[#This Row],[Ticker]],[1]!Table1[[Symbol]:[Industry]],2,FALSE),"-")</f>
        <v>-</v>
      </c>
      <c r="D1116" t="s">
        <v>418</v>
      </c>
      <c r="E1116">
        <v>1971.6778730250001</v>
      </c>
      <c r="F1116">
        <v>219.72</v>
      </c>
      <c r="G1116">
        <v>142.890396829613</v>
      </c>
      <c r="H1116">
        <v>-4.1255054414173804</v>
      </c>
      <c r="I1116">
        <v>28.183413202371401</v>
      </c>
      <c r="J1116">
        <v>-5.2745609958192299</v>
      </c>
      <c r="K1116">
        <v>212.06949245017199</v>
      </c>
      <c r="L1116">
        <v>177.004839412309</v>
      </c>
      <c r="M1116">
        <v>54.545826813425201</v>
      </c>
      <c r="N1116">
        <v>1.22455946163191</v>
      </c>
      <c r="O1116">
        <v>10.3677407609685</v>
      </c>
      <c r="P1116">
        <v>184.42718446601901</v>
      </c>
      <c r="Q1116">
        <v>0.10219514270772501</v>
      </c>
    </row>
    <row r="1117" spans="1:17" hidden="1" x14ac:dyDescent="0.3">
      <c r="A1117" t="s">
        <v>2380</v>
      </c>
      <c r="B1117" t="s">
        <v>2381</v>
      </c>
      <c r="C1117" t="str">
        <f>IFERROR(VLOOKUP(Table1[[#This Row],[Ticker]],[1]!Table1[[Symbol]:[Industry]],2,FALSE),"-")</f>
        <v>-</v>
      </c>
      <c r="D1117" t="s">
        <v>196</v>
      </c>
      <c r="E1117">
        <v>1965.4242959999999</v>
      </c>
      <c r="F1117">
        <v>321.75</v>
      </c>
      <c r="G1117">
        <v>89.492459450446901</v>
      </c>
      <c r="H1117">
        <v>1.3196848716143299</v>
      </c>
      <c r="I1117">
        <v>-5.4651223493718799</v>
      </c>
      <c r="J1117">
        <v>-4.6043330517019196</v>
      </c>
      <c r="K1117">
        <v>299.55382310496799</v>
      </c>
      <c r="L1117">
        <v>262.52352381788103</v>
      </c>
      <c r="M1117">
        <v>58.637974621353898</v>
      </c>
      <c r="N1117">
        <v>1.3731176873922299</v>
      </c>
      <c r="O1117">
        <v>9.0909090909090793</v>
      </c>
      <c r="P1117">
        <v>123.4375</v>
      </c>
      <c r="Q1117">
        <v>0.14469979570884001</v>
      </c>
    </row>
    <row r="1118" spans="1:17" hidden="1" x14ac:dyDescent="0.3">
      <c r="A1118" t="s">
        <v>2382</v>
      </c>
      <c r="B1118" t="s">
        <v>2383</v>
      </c>
      <c r="C1118" t="str">
        <f>IFERROR(VLOOKUP(Table1[[#This Row],[Ticker]],[1]!Table1[[Symbol]:[Industry]],2,FALSE),"-")</f>
        <v>-</v>
      </c>
      <c r="D1118" t="s">
        <v>303</v>
      </c>
      <c r="E1118">
        <v>1958.43586440999</v>
      </c>
      <c r="F1118">
        <v>1260.0999999999999</v>
      </c>
      <c r="G1118">
        <v>-47.270532562623302</v>
      </c>
      <c r="H1118">
        <v>-2.7723950414688199</v>
      </c>
      <c r="I1118">
        <v>-16.2086944396437</v>
      </c>
      <c r="J1118">
        <v>-1.4883668949870701</v>
      </c>
      <c r="K1118">
        <v>1272.85939002994</v>
      </c>
      <c r="L1118">
        <v>1323.44609593019</v>
      </c>
      <c r="M1118">
        <v>52.297222411639403</v>
      </c>
      <c r="N1118">
        <v>0.84937345279305099</v>
      </c>
      <c r="O1118">
        <v>41.036425680501502</v>
      </c>
      <c r="P1118">
        <v>9.9659656165459207</v>
      </c>
      <c r="Q1118">
        <v>3.1494064786837001E-2</v>
      </c>
    </row>
    <row r="1119" spans="1:17" hidden="1" x14ac:dyDescent="0.3">
      <c r="A1119" t="s">
        <v>2384</v>
      </c>
      <c r="B1119" t="s">
        <v>2385</v>
      </c>
      <c r="C1119" t="str">
        <f>IFERROR(VLOOKUP(Table1[[#This Row],[Ticker]],[1]!Table1[[Symbol]:[Industry]],2,FALSE),"-")</f>
        <v>-</v>
      </c>
      <c r="D1119" t="s">
        <v>602</v>
      </c>
      <c r="E1119">
        <v>1957.0182</v>
      </c>
      <c r="F1119">
        <v>358.1</v>
      </c>
      <c r="G1119">
        <v>9.5812266385652602</v>
      </c>
      <c r="H1119">
        <v>-0.87639964343951104</v>
      </c>
      <c r="I1119">
        <v>-6.9798568608986198</v>
      </c>
      <c r="J1119">
        <v>-2.9441962552856502</v>
      </c>
      <c r="K1119">
        <v>342.71850685764502</v>
      </c>
      <c r="L1119">
        <v>326.49913323951603</v>
      </c>
      <c r="M1119">
        <v>60.806649857961901</v>
      </c>
      <c r="N1119">
        <v>0.95550559140886904</v>
      </c>
      <c r="O1119">
        <v>10.1926836079307</v>
      </c>
      <c r="P1119">
        <v>57.753303964757698</v>
      </c>
      <c r="Q1119">
        <v>8.2685227414013004E-2</v>
      </c>
    </row>
    <row r="1120" spans="1:17" hidden="1" x14ac:dyDescent="0.3">
      <c r="A1120" t="s">
        <v>2386</v>
      </c>
      <c r="B1120" t="s">
        <v>2387</v>
      </c>
      <c r="C1120" t="str">
        <f>IFERROR(VLOOKUP(Table1[[#This Row],[Ticker]],[1]!Table1[[Symbol]:[Industry]],2,FALSE),"-")</f>
        <v>-</v>
      </c>
      <c r="D1120" t="s">
        <v>249</v>
      </c>
      <c r="E1120">
        <v>1950.0386517500001</v>
      </c>
      <c r="F1120">
        <v>554.4</v>
      </c>
      <c r="G1120">
        <v>32.9483510457828</v>
      </c>
      <c r="H1120">
        <v>-1.15903779989379</v>
      </c>
      <c r="I1120">
        <v>3.6397710487759198</v>
      </c>
      <c r="J1120">
        <v>1.1386337434559799</v>
      </c>
      <c r="K1120">
        <v>461.40546323822002</v>
      </c>
      <c r="L1120">
        <v>432.84005430895797</v>
      </c>
      <c r="M1120">
        <v>60.8475501377741</v>
      </c>
      <c r="N1120">
        <v>3.0881062384961901</v>
      </c>
      <c r="O1120">
        <v>4.8791486291486397</v>
      </c>
      <c r="P1120">
        <v>62.461538461538403</v>
      </c>
      <c r="Q1120">
        <v>0.115648888079736</v>
      </c>
    </row>
    <row r="1121" spans="1:17" hidden="1" x14ac:dyDescent="0.3">
      <c r="A1121" t="s">
        <v>2388</v>
      </c>
      <c r="B1121" t="s">
        <v>2389</v>
      </c>
      <c r="C1121" t="str">
        <f>IFERROR(VLOOKUP(Table1[[#This Row],[Ticker]],[1]!Table1[[Symbol]:[Industry]],2,FALSE),"-")</f>
        <v>-</v>
      </c>
      <c r="E1121">
        <v>1947.6936415799901</v>
      </c>
      <c r="F1121">
        <v>123.89</v>
      </c>
      <c r="G1121">
        <v>156.77687576498599</v>
      </c>
      <c r="H1121">
        <v>-2.1926318948007801</v>
      </c>
      <c r="I1121">
        <v>-42.627142991273203</v>
      </c>
      <c r="J1121">
        <v>-2.16425514543289</v>
      </c>
      <c r="K1121">
        <v>128.852870333787</v>
      </c>
      <c r="L1121">
        <v>129.47404270247699</v>
      </c>
      <c r="M1121">
        <v>38.761442105584898</v>
      </c>
      <c r="N1121">
        <v>0.84919230360520204</v>
      </c>
      <c r="O1121">
        <v>121.486802808943</v>
      </c>
      <c r="P1121">
        <v>253.97142857142799</v>
      </c>
    </row>
    <row r="1122" spans="1:17" hidden="1" x14ac:dyDescent="0.3">
      <c r="A1122" t="s">
        <v>2390</v>
      </c>
      <c r="B1122" t="s">
        <v>2391</v>
      </c>
      <c r="C1122" t="str">
        <f>IFERROR(VLOOKUP(Table1[[#This Row],[Ticker]],[1]!Table1[[Symbol]:[Industry]],2,FALSE),"-")</f>
        <v>-</v>
      </c>
      <c r="D1122" t="s">
        <v>46</v>
      </c>
      <c r="E1122">
        <v>1947.371232</v>
      </c>
      <c r="F1122">
        <v>189.25</v>
      </c>
      <c r="G1122">
        <v>1081.5644395435299</v>
      </c>
      <c r="H1122">
        <v>-10.1186690819906</v>
      </c>
      <c r="I1122">
        <v>256.65454085623202</v>
      </c>
      <c r="J1122">
        <v>4.7132339676844603</v>
      </c>
      <c r="K1122">
        <v>185.11645358111701</v>
      </c>
      <c r="L1122">
        <v>95.816460795788998</v>
      </c>
      <c r="M1122">
        <v>56.1327386198084</v>
      </c>
      <c r="N1122">
        <v>0.79520292033497897</v>
      </c>
      <c r="O1122">
        <v>21.743725231175599</v>
      </c>
      <c r="P1122">
        <v>1161.6666666666599</v>
      </c>
    </row>
    <row r="1123" spans="1:17" hidden="1" x14ac:dyDescent="0.3">
      <c r="A1123" t="s">
        <v>2392</v>
      </c>
      <c r="B1123" t="s">
        <v>2393</v>
      </c>
      <c r="C1123" t="str">
        <f>IFERROR(VLOOKUP(Table1[[#This Row],[Ticker]],[1]!Table1[[Symbol]:[Industry]],2,FALSE),"-")</f>
        <v>-</v>
      </c>
      <c r="D1123" t="s">
        <v>659</v>
      </c>
      <c r="E1123">
        <v>1945.51951595999</v>
      </c>
      <c r="F1123">
        <v>285.5</v>
      </c>
      <c r="G1123">
        <v>-27.137157450409202</v>
      </c>
      <c r="H1123">
        <v>-7.37833388124902</v>
      </c>
      <c r="I1123">
        <v>-29.901129110204501</v>
      </c>
      <c r="J1123">
        <v>-2.3193677734192302</v>
      </c>
      <c r="K1123">
        <v>299.89287553377898</v>
      </c>
      <c r="M1123">
        <v>47.953755574440798</v>
      </c>
      <c r="N1123">
        <v>0.76899662412062897</v>
      </c>
      <c r="O1123">
        <v>34.816112084063001</v>
      </c>
      <c r="P1123">
        <v>21.334466638334</v>
      </c>
    </row>
    <row r="1124" spans="1:17" hidden="1" x14ac:dyDescent="0.3">
      <c r="A1124" t="s">
        <v>2394</v>
      </c>
      <c r="B1124" t="s">
        <v>2395</v>
      </c>
      <c r="C1124" t="str">
        <f>IFERROR(VLOOKUP(Table1[[#This Row],[Ticker]],[1]!Table1[[Symbol]:[Industry]],2,FALSE),"-")</f>
        <v>-</v>
      </c>
      <c r="D1124" t="s">
        <v>149</v>
      </c>
      <c r="E1124">
        <v>1940.9819087159999</v>
      </c>
      <c r="F1124">
        <v>33.950000000000003</v>
      </c>
      <c r="G1124">
        <v>75.592676998340195</v>
      </c>
      <c r="H1124">
        <v>21.570420255564599</v>
      </c>
      <c r="I1124">
        <v>-3.88463984163098</v>
      </c>
      <c r="J1124">
        <v>-0.78780145492277598</v>
      </c>
      <c r="K1124">
        <v>30.0032616240116</v>
      </c>
      <c r="L1124">
        <v>28.3741994388241</v>
      </c>
      <c r="M1124">
        <v>72.062573976350293</v>
      </c>
      <c r="N1124">
        <v>1.8967590679822699</v>
      </c>
      <c r="O1124">
        <v>16.053019145802601</v>
      </c>
      <c r="P1124">
        <v>121.172638436482</v>
      </c>
      <c r="Q1124">
        <v>0.22934187603851999</v>
      </c>
    </row>
    <row r="1125" spans="1:17" hidden="1" x14ac:dyDescent="0.3">
      <c r="A1125" t="s">
        <v>2396</v>
      </c>
      <c r="B1125" t="s">
        <v>2397</v>
      </c>
      <c r="C1125" t="str">
        <f>IFERROR(VLOOKUP(Table1[[#This Row],[Ticker]],[1]!Table1[[Symbol]:[Industry]],2,FALSE),"-")</f>
        <v>-</v>
      </c>
      <c r="D1125" t="s">
        <v>62</v>
      </c>
      <c r="E1125">
        <v>1939.2933552699999</v>
      </c>
      <c r="F1125">
        <v>226.11</v>
      </c>
      <c r="G1125">
        <v>117.272178234221</v>
      </c>
      <c r="H1125">
        <v>7.3454920198704503</v>
      </c>
      <c r="I1125">
        <v>78.447849786908705</v>
      </c>
      <c r="J1125">
        <v>8.1121850459546607</v>
      </c>
      <c r="K1125">
        <v>204.76865867865001</v>
      </c>
      <c r="L1125">
        <v>163.52386359324399</v>
      </c>
      <c r="M1125">
        <v>65.608578263395799</v>
      </c>
      <c r="N1125">
        <v>1.6420512952405899</v>
      </c>
      <c r="O1125">
        <v>10.3002963159524</v>
      </c>
      <c r="P1125">
        <v>156.94318181818099</v>
      </c>
      <c r="Q1125">
        <v>5.7345939589560002E-3</v>
      </c>
    </row>
    <row r="1126" spans="1:17" hidden="1" x14ac:dyDescent="0.3">
      <c r="A1126" t="s">
        <v>2398</v>
      </c>
      <c r="B1126" t="s">
        <v>2399</v>
      </c>
      <c r="C1126" t="str">
        <f>IFERROR(VLOOKUP(Table1[[#This Row],[Ticker]],[1]!Table1[[Symbol]:[Industry]],2,FALSE),"-")</f>
        <v>-</v>
      </c>
      <c r="D1126" t="s">
        <v>670</v>
      </c>
      <c r="E1126">
        <v>1933.6057427999999</v>
      </c>
      <c r="F1126">
        <v>277.69</v>
      </c>
      <c r="G1126">
        <v>3.6568797187272799</v>
      </c>
      <c r="H1126">
        <v>3.6480940644302899</v>
      </c>
      <c r="I1126">
        <v>-18.912030898729899</v>
      </c>
      <c r="J1126">
        <v>-1.72168371686146</v>
      </c>
      <c r="K1126">
        <v>266.51498928581901</v>
      </c>
      <c r="L1126">
        <v>265.43814889511998</v>
      </c>
      <c r="M1126">
        <v>64.046875048657995</v>
      </c>
      <c r="N1126">
        <v>1.7397830560128</v>
      </c>
      <c r="O1126">
        <v>19.197666462602101</v>
      </c>
      <c r="P1126">
        <v>37.5383853392768</v>
      </c>
      <c r="Q1126">
        <v>4.8316928112517997E-2</v>
      </c>
    </row>
    <row r="1127" spans="1:17" hidden="1" x14ac:dyDescent="0.3">
      <c r="A1127" t="s">
        <v>2400</v>
      </c>
      <c r="B1127" t="s">
        <v>2401</v>
      </c>
      <c r="C1127" t="str">
        <f>IFERROR(VLOOKUP(Table1[[#This Row],[Ticker]],[1]!Table1[[Symbol]:[Industry]],2,FALSE),"-")</f>
        <v>-</v>
      </c>
      <c r="D1127" t="s">
        <v>829</v>
      </c>
      <c r="E1127">
        <v>1927.688388715</v>
      </c>
      <c r="F1127">
        <v>9.3800000000000008</v>
      </c>
      <c r="G1127">
        <v>-96.276950580672505</v>
      </c>
      <c r="H1127">
        <v>-9.6999636354713399</v>
      </c>
      <c r="I1127">
        <v>-62.845896506008003</v>
      </c>
      <c r="K1127">
        <v>12.2894296795962</v>
      </c>
      <c r="L1127">
        <v>16.9575383003524</v>
      </c>
      <c r="M1127">
        <v>21.428162892539799</v>
      </c>
      <c r="N1127">
        <v>0.52704865143104596</v>
      </c>
      <c r="O1127">
        <v>249.14712153518099</v>
      </c>
      <c r="P1127">
        <v>8.4393063583815007</v>
      </c>
      <c r="Q1127">
        <v>8.7231183411698998E-2</v>
      </c>
    </row>
    <row r="1128" spans="1:17" hidden="1" x14ac:dyDescent="0.3">
      <c r="A1128" t="s">
        <v>2402</v>
      </c>
      <c r="B1128" t="s">
        <v>2403</v>
      </c>
      <c r="C1128" t="str">
        <f>IFERROR(VLOOKUP(Table1[[#This Row],[Ticker]],[1]!Table1[[Symbol]:[Industry]],2,FALSE),"-")</f>
        <v>-</v>
      </c>
      <c r="D1128" t="s">
        <v>140</v>
      </c>
      <c r="E1128">
        <v>1921.7511438669901</v>
      </c>
      <c r="F1128">
        <v>112.21</v>
      </c>
      <c r="G1128">
        <v>39.901952398249897</v>
      </c>
      <c r="H1128">
        <v>-6.6374118775445297</v>
      </c>
      <c r="I1128">
        <v>-18.239639867881898</v>
      </c>
      <c r="J1128">
        <v>-1.91515627537639</v>
      </c>
      <c r="K1128">
        <v>115.16421736029601</v>
      </c>
      <c r="L1128">
        <v>110.10779655029999</v>
      </c>
      <c r="M1128">
        <v>48.933195489941703</v>
      </c>
      <c r="N1128">
        <v>0.61609225870540896</v>
      </c>
      <c r="O1128">
        <v>25.568131182603999</v>
      </c>
      <c r="P1128">
        <v>78.252581413820394</v>
      </c>
      <c r="Q1128">
        <v>2.4483930658242999E-2</v>
      </c>
    </row>
    <row r="1129" spans="1:17" hidden="1" x14ac:dyDescent="0.3">
      <c r="A1129" t="s">
        <v>2404</v>
      </c>
      <c r="B1129" t="s">
        <v>2405</v>
      </c>
      <c r="C1129" t="str">
        <f>IFERROR(VLOOKUP(Table1[[#This Row],[Ticker]],[1]!Table1[[Symbol]:[Industry]],2,FALSE),"-")</f>
        <v>-</v>
      </c>
      <c r="D1129" t="s">
        <v>216</v>
      </c>
      <c r="E1129">
        <v>1913.7176562</v>
      </c>
      <c r="F1129">
        <v>1292.75</v>
      </c>
      <c r="G1129">
        <v>277.10590230910901</v>
      </c>
      <c r="H1129">
        <v>3.35705365074719</v>
      </c>
      <c r="I1129">
        <v>118.21522800215401</v>
      </c>
      <c r="J1129">
        <v>3.0071951856929302</v>
      </c>
      <c r="K1129">
        <v>1216.84053241988</v>
      </c>
      <c r="L1129">
        <v>929.36251572273795</v>
      </c>
      <c r="M1129">
        <v>51.3545912074215</v>
      </c>
      <c r="N1129">
        <v>1.2443104641982501</v>
      </c>
      <c r="O1129">
        <v>15.470895378070001</v>
      </c>
      <c r="P1129">
        <v>310.39682539682502</v>
      </c>
      <c r="Q1129">
        <v>0.14625279676977601</v>
      </c>
    </row>
    <row r="1130" spans="1:17" hidden="1" x14ac:dyDescent="0.3">
      <c r="A1130" t="s">
        <v>2406</v>
      </c>
      <c r="B1130" t="s">
        <v>2407</v>
      </c>
      <c r="C1130" t="str">
        <f>IFERROR(VLOOKUP(Table1[[#This Row],[Ticker]],[1]!Table1[[Symbol]:[Industry]],2,FALSE),"-")</f>
        <v>-</v>
      </c>
      <c r="D1130" t="s">
        <v>1622</v>
      </c>
      <c r="E1130">
        <v>1906.0882018</v>
      </c>
      <c r="F1130">
        <v>62.51</v>
      </c>
      <c r="G1130">
        <v>-6.0622851147948298</v>
      </c>
      <c r="H1130">
        <v>-4.5905646239003097</v>
      </c>
      <c r="I1130">
        <v>2.3952239736146099</v>
      </c>
      <c r="J1130">
        <v>-1.9772785195782201</v>
      </c>
      <c r="K1130">
        <v>62.1844287491652</v>
      </c>
      <c r="L1130">
        <v>57.684238320442702</v>
      </c>
      <c r="M1130">
        <v>59.453032016997597</v>
      </c>
      <c r="N1130">
        <v>0.70904388947257402</v>
      </c>
      <c r="O1130">
        <v>5.4391297392417197</v>
      </c>
      <c r="P1130">
        <v>26.282828282828198</v>
      </c>
      <c r="Q1130">
        <v>-2.8326200589973E-2</v>
      </c>
    </row>
    <row r="1131" spans="1:17" hidden="1" x14ac:dyDescent="0.3">
      <c r="A1131" t="s">
        <v>2408</v>
      </c>
      <c r="B1131" t="s">
        <v>2409</v>
      </c>
      <c r="C1131" t="str">
        <f>IFERROR(VLOOKUP(Table1[[#This Row],[Ticker]],[1]!Table1[[Symbol]:[Industry]],2,FALSE),"-")</f>
        <v>-</v>
      </c>
      <c r="D1131" t="s">
        <v>264</v>
      </c>
      <c r="E1131">
        <v>1905.8493544200001</v>
      </c>
      <c r="F1131">
        <v>1726.3</v>
      </c>
      <c r="G1131">
        <v>118.228461060957</v>
      </c>
      <c r="H1131">
        <v>17.854463552734401</v>
      </c>
      <c r="I1131">
        <v>19.463908314920701</v>
      </c>
      <c r="J1131">
        <v>9.8500633259046797</v>
      </c>
      <c r="K1131">
        <v>1443.0880745669599</v>
      </c>
      <c r="L1131">
        <v>1252.55367380855</v>
      </c>
      <c r="M1131">
        <v>74.611955757267296</v>
      </c>
      <c r="N1131">
        <v>2.4786704272112798</v>
      </c>
      <c r="O1131">
        <v>8.8252331576203602</v>
      </c>
      <c r="P1131">
        <v>149.80826278851001</v>
      </c>
      <c r="Q1131">
        <v>0.101298673911948</v>
      </c>
    </row>
    <row r="1132" spans="1:17" hidden="1" x14ac:dyDescent="0.3">
      <c r="A1132" t="s">
        <v>2410</v>
      </c>
      <c r="B1132" t="s">
        <v>2411</v>
      </c>
      <c r="C1132" t="str">
        <f>IFERROR(VLOOKUP(Table1[[#This Row],[Ticker]],[1]!Table1[[Symbol]:[Industry]],2,FALSE),"-")</f>
        <v>-</v>
      </c>
      <c r="D1132" t="s">
        <v>1622</v>
      </c>
      <c r="E1132">
        <v>1905.052968</v>
      </c>
      <c r="F1132">
        <v>62.37</v>
      </c>
      <c r="G1132">
        <v>-6.2638202874619697</v>
      </c>
      <c r="H1132">
        <v>-4.4002322541804704</v>
      </c>
      <c r="I1132">
        <v>2.0580368638701998</v>
      </c>
      <c r="J1132">
        <v>-1.43639818502421</v>
      </c>
      <c r="K1132">
        <v>62.157991555074098</v>
      </c>
      <c r="L1132">
        <v>57.674862402366202</v>
      </c>
      <c r="M1132">
        <v>55.931821315525497</v>
      </c>
      <c r="N1132">
        <v>0.85038596725556104</v>
      </c>
      <c r="O1132">
        <v>6.8622735289401904</v>
      </c>
      <c r="P1132">
        <v>26.742532005689899</v>
      </c>
      <c r="Q1132">
        <v>-2.9924776916618E-2</v>
      </c>
    </row>
    <row r="1133" spans="1:17" hidden="1" x14ac:dyDescent="0.3">
      <c r="A1133" t="s">
        <v>2412</v>
      </c>
      <c r="B1133" t="s">
        <v>2413</v>
      </c>
      <c r="C1133" t="str">
        <f>IFERROR(VLOOKUP(Table1[[#This Row],[Ticker]],[1]!Table1[[Symbol]:[Industry]],2,FALSE),"-")</f>
        <v>-</v>
      </c>
      <c r="D1133" t="s">
        <v>182</v>
      </c>
      <c r="E1133">
        <v>1904.1425208749999</v>
      </c>
      <c r="F1133">
        <v>461.7</v>
      </c>
      <c r="G1133">
        <v>-30.1206875649351</v>
      </c>
      <c r="H1133">
        <v>-9.3284632765338102</v>
      </c>
      <c r="I1133">
        <v>-26.853730700195001</v>
      </c>
      <c r="J1133">
        <v>-5.08653373171148</v>
      </c>
      <c r="K1133">
        <v>494.790429856716</v>
      </c>
      <c r="M1133">
        <v>41.592697157495998</v>
      </c>
      <c r="N1133">
        <v>0.56824435939476203</v>
      </c>
      <c r="O1133">
        <v>38.834741173922403</v>
      </c>
      <c r="P1133">
        <v>6.9740500463391903</v>
      </c>
    </row>
    <row r="1134" spans="1:17" hidden="1" x14ac:dyDescent="0.3">
      <c r="A1134" t="s">
        <v>2414</v>
      </c>
      <c r="B1134" t="s">
        <v>2415</v>
      </c>
      <c r="C1134" t="str">
        <f>IFERROR(VLOOKUP(Table1[[#This Row],[Ticker]],[1]!Table1[[Symbol]:[Industry]],2,FALSE),"-")</f>
        <v>-</v>
      </c>
      <c r="D1134" t="s">
        <v>284</v>
      </c>
      <c r="E1134">
        <v>1902.0334143799901</v>
      </c>
      <c r="F1134">
        <v>161.69999999999999</v>
      </c>
      <c r="G1134">
        <v>28.5915506988418</v>
      </c>
      <c r="H1134">
        <v>14.273915107397899</v>
      </c>
      <c r="I1134">
        <v>22.891798707968</v>
      </c>
      <c r="J1134">
        <v>-7.65322318196257</v>
      </c>
      <c r="K1134">
        <v>149.893685600607</v>
      </c>
      <c r="L1134">
        <v>132.472207822759</v>
      </c>
      <c r="M1134">
        <v>66.3928202797876</v>
      </c>
      <c r="N1134">
        <v>1.6529005979048299</v>
      </c>
      <c r="O1134">
        <v>14.285714285714301</v>
      </c>
      <c r="P1134">
        <v>59.153543307086601</v>
      </c>
      <c r="Q1134">
        <v>0.15018586822076699</v>
      </c>
    </row>
    <row r="1135" spans="1:17" hidden="1" x14ac:dyDescent="0.3">
      <c r="A1135" t="s">
        <v>2416</v>
      </c>
      <c r="B1135" t="s">
        <v>2417</v>
      </c>
      <c r="C1135" t="str">
        <f>IFERROR(VLOOKUP(Table1[[#This Row],[Ticker]],[1]!Table1[[Symbol]:[Industry]],2,FALSE),"-")</f>
        <v>-</v>
      </c>
      <c r="D1135" t="s">
        <v>703</v>
      </c>
      <c r="E1135">
        <v>1901.11000107</v>
      </c>
      <c r="F1135">
        <v>759.1</v>
      </c>
      <c r="G1135">
        <v>39.108765659570103</v>
      </c>
      <c r="H1135">
        <v>-0.93073878990947501</v>
      </c>
      <c r="I1135">
        <v>24.818108604950002</v>
      </c>
      <c r="J1135">
        <v>-2.4948665847628901</v>
      </c>
      <c r="K1135">
        <v>717.54318493109201</v>
      </c>
      <c r="L1135">
        <v>616.33985671535004</v>
      </c>
      <c r="M1135">
        <v>43.078312623575101</v>
      </c>
      <c r="N1135">
        <v>0.86350908791807701</v>
      </c>
      <c r="O1135">
        <v>3.5107363983664701</v>
      </c>
      <c r="P1135">
        <v>71.1419231202795</v>
      </c>
      <c r="Q1135">
        <v>-3.6227040049000002E-5</v>
      </c>
    </row>
    <row r="1136" spans="1:17" hidden="1" x14ac:dyDescent="0.3">
      <c r="A1136" t="s">
        <v>2418</v>
      </c>
      <c r="B1136" t="s">
        <v>2419</v>
      </c>
      <c r="C1136" t="str">
        <f>IFERROR(VLOOKUP(Table1[[#This Row],[Ticker]],[1]!Table1[[Symbol]:[Industry]],2,FALSE),"-")</f>
        <v>-</v>
      </c>
      <c r="D1136" t="s">
        <v>196</v>
      </c>
      <c r="E1136">
        <v>1900.889535</v>
      </c>
      <c r="F1136">
        <v>136.57</v>
      </c>
      <c r="G1136">
        <v>5.86405600072667</v>
      </c>
      <c r="H1136">
        <v>9.2062873131905807</v>
      </c>
      <c r="I1136">
        <v>50.972174767603498</v>
      </c>
      <c r="J1136">
        <v>-3.9170896478289001</v>
      </c>
      <c r="K1136">
        <v>131.861886883159</v>
      </c>
      <c r="L1136">
        <v>113.103717760332</v>
      </c>
      <c r="M1136">
        <v>60.307199145776302</v>
      </c>
      <c r="N1136">
        <v>1.13079507024945</v>
      </c>
      <c r="O1136">
        <v>14.9593614995972</v>
      </c>
      <c r="P1136">
        <v>73.532401524777598</v>
      </c>
      <c r="Q1136">
        <v>0.10081533840812799</v>
      </c>
    </row>
    <row r="1137" spans="1:17" hidden="1" x14ac:dyDescent="0.3">
      <c r="A1137" t="s">
        <v>2420</v>
      </c>
      <c r="B1137" t="s">
        <v>2421</v>
      </c>
      <c r="C1137" t="str">
        <f>IFERROR(VLOOKUP(Table1[[#This Row],[Ticker]],[1]!Table1[[Symbol]:[Industry]],2,FALSE),"-")</f>
        <v>-</v>
      </c>
      <c r="D1137" t="s">
        <v>836</v>
      </c>
      <c r="E1137">
        <v>1900.82267824</v>
      </c>
      <c r="F1137">
        <v>296.89999999999998</v>
      </c>
      <c r="G1137">
        <v>786.57590607558802</v>
      </c>
      <c r="H1137">
        <v>16.7197364911781</v>
      </c>
      <c r="I1137">
        <v>163.71066733570601</v>
      </c>
      <c r="J1137">
        <v>8.8509806843385093</v>
      </c>
      <c r="K1137">
        <v>235.50468709062201</v>
      </c>
      <c r="L1137">
        <v>159.57665630409201</v>
      </c>
      <c r="M1137">
        <v>82.159351258311105</v>
      </c>
      <c r="N1137">
        <v>2.8764817276025698</v>
      </c>
      <c r="O1137">
        <v>0</v>
      </c>
      <c r="Q1137">
        <v>0.14396893108130601</v>
      </c>
    </row>
    <row r="1138" spans="1:17" hidden="1" x14ac:dyDescent="0.3">
      <c r="A1138" t="s">
        <v>2422</v>
      </c>
      <c r="B1138" t="s">
        <v>2423</v>
      </c>
      <c r="C1138" t="str">
        <f>IFERROR(VLOOKUP(Table1[[#This Row],[Ticker]],[1]!Table1[[Symbol]:[Industry]],2,FALSE),"-")</f>
        <v>-</v>
      </c>
      <c r="D1138" t="s">
        <v>230</v>
      </c>
      <c r="E1138">
        <v>1885.1151930999999</v>
      </c>
      <c r="F1138">
        <v>317.05</v>
      </c>
      <c r="G1138">
        <v>617.24757209536403</v>
      </c>
      <c r="H1138">
        <v>19.767072798210901</v>
      </c>
      <c r="I1138">
        <v>29.090520208149801</v>
      </c>
      <c r="J1138">
        <v>4.5000906958259703</v>
      </c>
      <c r="K1138">
        <v>264.47266079805598</v>
      </c>
      <c r="L1138">
        <v>196.03440440335899</v>
      </c>
      <c r="M1138">
        <v>73.2261549811316</v>
      </c>
      <c r="N1138">
        <v>1.03238702659713</v>
      </c>
      <c r="O1138">
        <v>0.26809651474530799</v>
      </c>
      <c r="P1138">
        <v>673.292682926829</v>
      </c>
      <c r="Q1138">
        <v>0.21627271419010699</v>
      </c>
    </row>
    <row r="1139" spans="1:17" hidden="1" x14ac:dyDescent="0.3">
      <c r="A1139" t="s">
        <v>2424</v>
      </c>
      <c r="B1139" t="s">
        <v>2425</v>
      </c>
      <c r="C1139" t="str">
        <f>IFERROR(VLOOKUP(Table1[[#This Row],[Ticker]],[1]!Table1[[Symbol]:[Industry]],2,FALSE),"-")</f>
        <v>-</v>
      </c>
      <c r="D1139" t="s">
        <v>119</v>
      </c>
      <c r="E1139">
        <v>1879.0532125039999</v>
      </c>
      <c r="F1139">
        <v>17.91</v>
      </c>
      <c r="G1139">
        <v>49.547661544546301</v>
      </c>
      <c r="H1139">
        <v>-3.00044663298319</v>
      </c>
      <c r="I1139">
        <v>-6.2546205323924902</v>
      </c>
      <c r="J1139">
        <v>-8.1528422626451498</v>
      </c>
      <c r="K1139">
        <v>17.716061031250899</v>
      </c>
      <c r="L1139">
        <v>16.775780697528699</v>
      </c>
      <c r="M1139">
        <v>56.737174895990897</v>
      </c>
      <c r="N1139">
        <v>1.54437539713427</v>
      </c>
      <c r="O1139">
        <v>47.1532465223071</v>
      </c>
      <c r="P1139">
        <v>87.587887586850499</v>
      </c>
      <c r="Q1139">
        <v>0.14972238343154201</v>
      </c>
    </row>
    <row r="1140" spans="1:17" hidden="1" x14ac:dyDescent="0.3">
      <c r="A1140" t="s">
        <v>2426</v>
      </c>
      <c r="B1140" t="s">
        <v>2427</v>
      </c>
      <c r="C1140" t="str">
        <f>IFERROR(VLOOKUP(Table1[[#This Row],[Ticker]],[1]!Table1[[Symbol]:[Industry]],2,FALSE),"-")</f>
        <v>-</v>
      </c>
      <c r="D1140" t="s">
        <v>124</v>
      </c>
      <c r="E1140">
        <v>1878.48385357599</v>
      </c>
      <c r="F1140">
        <v>202.38</v>
      </c>
      <c r="G1140">
        <v>147.45901909321199</v>
      </c>
      <c r="H1140">
        <v>17.945746888301301</v>
      </c>
      <c r="I1140">
        <v>38.700889992939302</v>
      </c>
      <c r="J1140">
        <v>13.904489151739799</v>
      </c>
      <c r="K1140">
        <v>175.80291015314299</v>
      </c>
      <c r="L1140">
        <v>155.46938787220799</v>
      </c>
      <c r="M1140">
        <v>77.696194713098706</v>
      </c>
      <c r="N1140">
        <v>1.83422800472436</v>
      </c>
      <c r="O1140">
        <v>32.201798596699199</v>
      </c>
      <c r="P1140">
        <v>177.23287671232799</v>
      </c>
      <c r="Q1140">
        <v>9.0141950794033004E-2</v>
      </c>
    </row>
    <row r="1141" spans="1:17" hidden="1" x14ac:dyDescent="0.3">
      <c r="A1141" t="s">
        <v>2428</v>
      </c>
      <c r="B1141" t="s">
        <v>2429</v>
      </c>
      <c r="C1141" t="str">
        <f>IFERROR(VLOOKUP(Table1[[#This Row],[Ticker]],[1]!Table1[[Symbol]:[Industry]],2,FALSE),"-")</f>
        <v>-</v>
      </c>
      <c r="D1141" t="s">
        <v>533</v>
      </c>
      <c r="E1141">
        <v>1876.79213325</v>
      </c>
      <c r="F1141">
        <v>601.6</v>
      </c>
      <c r="G1141">
        <v>-4.6993049751488698</v>
      </c>
      <c r="H1141">
        <v>18.963626630533401</v>
      </c>
      <c r="I1141">
        <v>17.074766973631199</v>
      </c>
      <c r="J1141">
        <v>2.5014513392087498</v>
      </c>
      <c r="K1141">
        <v>522.19781265356198</v>
      </c>
      <c r="L1141">
        <v>495.57156759102702</v>
      </c>
      <c r="M1141">
        <v>82.918023297005504</v>
      </c>
      <c r="N1141">
        <v>2.2420338611056798</v>
      </c>
      <c r="O1141">
        <v>3.4075797872340399</v>
      </c>
      <c r="P1141">
        <v>49.465838509316697</v>
      </c>
      <c r="Q1141">
        <v>-3.5851600791014002E-2</v>
      </c>
    </row>
    <row r="1142" spans="1:17" hidden="1" x14ac:dyDescent="0.3">
      <c r="A1142" t="s">
        <v>2430</v>
      </c>
      <c r="B1142" t="s">
        <v>2431</v>
      </c>
      <c r="C1142" t="str">
        <f>IFERROR(VLOOKUP(Table1[[#This Row],[Ticker]],[1]!Table1[[Symbol]:[Industry]],2,FALSE),"-")</f>
        <v>-</v>
      </c>
      <c r="D1142" t="s">
        <v>1969</v>
      </c>
      <c r="E1142">
        <v>1867.52</v>
      </c>
      <c r="F1142">
        <v>293.14999999999998</v>
      </c>
      <c r="G1142">
        <v>41.359240756636702</v>
      </c>
      <c r="H1142">
        <v>-2.7573072386764199</v>
      </c>
      <c r="I1142">
        <v>5.8449182840203804</v>
      </c>
      <c r="J1142">
        <v>-4.6211050790318202</v>
      </c>
      <c r="K1142">
        <v>289.62043851246301</v>
      </c>
      <c r="L1142">
        <v>263.97129747349999</v>
      </c>
      <c r="M1142">
        <v>47.670870441018202</v>
      </c>
      <c r="N1142">
        <v>0.403187185331919</v>
      </c>
      <c r="O1142">
        <v>13.167320484393599</v>
      </c>
      <c r="P1142">
        <v>69.794381697074996</v>
      </c>
      <c r="Q1142">
        <v>0.18643212021137701</v>
      </c>
    </row>
    <row r="1143" spans="1:17" hidden="1" x14ac:dyDescent="0.3">
      <c r="A1143" t="s">
        <v>2432</v>
      </c>
      <c r="B1143" t="s">
        <v>2433</v>
      </c>
      <c r="C1143" t="str">
        <f>IFERROR(VLOOKUP(Table1[[#This Row],[Ticker]],[1]!Table1[[Symbol]:[Industry]],2,FALSE),"-")</f>
        <v>-</v>
      </c>
      <c r="D1143" t="s">
        <v>196</v>
      </c>
      <c r="E1143">
        <v>1858.1854523049999</v>
      </c>
      <c r="F1143">
        <v>1321.7</v>
      </c>
      <c r="G1143">
        <v>-0.57752755744189999</v>
      </c>
      <c r="H1143">
        <v>-1.44650554622253</v>
      </c>
      <c r="I1143">
        <v>-9.5581827030064197</v>
      </c>
      <c r="J1143">
        <v>-0.76883099682607803</v>
      </c>
      <c r="K1143">
        <v>1244.87465122813</v>
      </c>
      <c r="L1143">
        <v>1180.81209320314</v>
      </c>
      <c r="M1143">
        <v>68.845280560489002</v>
      </c>
      <c r="N1143">
        <v>1.0270736261626701</v>
      </c>
      <c r="O1143">
        <v>13.414541877884499</v>
      </c>
      <c r="P1143">
        <v>47.667728059884901</v>
      </c>
      <c r="Q1143">
        <v>6.6495923859775E-2</v>
      </c>
    </row>
    <row r="1144" spans="1:17" hidden="1" x14ac:dyDescent="0.3">
      <c r="A1144" t="s">
        <v>2434</v>
      </c>
      <c r="B1144" t="s">
        <v>2435</v>
      </c>
      <c r="C1144" t="str">
        <f>IFERROR(VLOOKUP(Table1[[#This Row],[Ticker]],[1]!Table1[[Symbol]:[Industry]],2,FALSE),"-")</f>
        <v>-</v>
      </c>
      <c r="D1144" t="s">
        <v>533</v>
      </c>
      <c r="E1144">
        <v>1845.30788350999</v>
      </c>
      <c r="F1144">
        <v>5932.75</v>
      </c>
      <c r="G1144">
        <v>-42.809507550737003</v>
      </c>
      <c r="H1144">
        <v>10.506148420493901</v>
      </c>
      <c r="I1144">
        <v>-6.5616721944091196</v>
      </c>
      <c r="J1144">
        <v>-0.31381446746679198</v>
      </c>
      <c r="K1144">
        <v>5440.1015424532197</v>
      </c>
      <c r="L1144">
        <v>5744.53296363766</v>
      </c>
      <c r="M1144">
        <v>67.343304362700394</v>
      </c>
      <c r="N1144">
        <v>1.27289668667947</v>
      </c>
      <c r="O1144">
        <v>19.168176646580399</v>
      </c>
      <c r="P1144">
        <v>32.902105734766998</v>
      </c>
      <c r="Q1144">
        <v>-6.4109802528397E-2</v>
      </c>
    </row>
    <row r="1145" spans="1:17" hidden="1" x14ac:dyDescent="0.3">
      <c r="A1145" t="s">
        <v>2436</v>
      </c>
      <c r="B1145" t="s">
        <v>2437</v>
      </c>
      <c r="C1145" t="str">
        <f>IFERROR(VLOOKUP(Table1[[#This Row],[Ticker]],[1]!Table1[[Symbol]:[Industry]],2,FALSE),"-")</f>
        <v>-</v>
      </c>
      <c r="D1145" t="s">
        <v>196</v>
      </c>
      <c r="E1145">
        <v>1844.7771272</v>
      </c>
      <c r="F1145">
        <v>801.6</v>
      </c>
      <c r="G1145">
        <v>53.656729888035898</v>
      </c>
      <c r="H1145">
        <v>16.3355321291079</v>
      </c>
      <c r="I1145">
        <v>36.275778898419603</v>
      </c>
      <c r="J1145">
        <v>-0.67810023413908405</v>
      </c>
      <c r="K1145">
        <v>712.29515875873994</v>
      </c>
      <c r="L1145">
        <v>625.58673881582899</v>
      </c>
      <c r="M1145">
        <v>72.172330903116205</v>
      </c>
      <c r="N1145">
        <v>2.4167568015363399</v>
      </c>
      <c r="O1145">
        <v>5.6449600798403203</v>
      </c>
      <c r="P1145">
        <v>88.367994360239607</v>
      </c>
      <c r="Q1145">
        <v>7.0102576066125993E-2</v>
      </c>
    </row>
    <row r="1146" spans="1:17" hidden="1" x14ac:dyDescent="0.3">
      <c r="A1146" t="s">
        <v>2438</v>
      </c>
      <c r="B1146" t="s">
        <v>2439</v>
      </c>
      <c r="C1146" t="str">
        <f>IFERROR(VLOOKUP(Table1[[#This Row],[Ticker]],[1]!Table1[[Symbol]:[Industry]],2,FALSE),"-")</f>
        <v>-</v>
      </c>
      <c r="D1146" t="s">
        <v>46</v>
      </c>
      <c r="E1146">
        <v>1844.09025</v>
      </c>
      <c r="F1146">
        <v>452.8</v>
      </c>
      <c r="G1146">
        <v>49.243382621092401</v>
      </c>
      <c r="H1146">
        <v>26.201333437473401</v>
      </c>
      <c r="I1146">
        <v>50.248678059429302</v>
      </c>
      <c r="J1146">
        <v>3.1917941266835599</v>
      </c>
      <c r="K1146">
        <v>371.06670782128703</v>
      </c>
      <c r="L1146">
        <v>309.90609254386999</v>
      </c>
      <c r="M1146">
        <v>69.595889544903699</v>
      </c>
      <c r="N1146">
        <v>1.05891913586599</v>
      </c>
      <c r="O1146">
        <v>9.86086572438162</v>
      </c>
      <c r="P1146">
        <v>96.741255702802505</v>
      </c>
      <c r="Q1146">
        <v>7.0383704110927994E-2</v>
      </c>
    </row>
    <row r="1147" spans="1:17" hidden="1" x14ac:dyDescent="0.3">
      <c r="A1147" t="s">
        <v>2440</v>
      </c>
      <c r="B1147" t="s">
        <v>2441</v>
      </c>
      <c r="C1147" t="str">
        <f>IFERROR(VLOOKUP(Table1[[#This Row],[Ticker]],[1]!Table1[[Symbol]:[Industry]],2,FALSE),"-")</f>
        <v>-</v>
      </c>
      <c r="D1147" t="s">
        <v>230</v>
      </c>
      <c r="E1147">
        <v>1834.5011906349901</v>
      </c>
      <c r="F1147">
        <v>1337.75</v>
      </c>
      <c r="G1147">
        <v>-8.4610534941465598</v>
      </c>
      <c r="H1147">
        <v>-6.64779843403584</v>
      </c>
      <c r="I1147">
        <v>-22.1617912510441</v>
      </c>
      <c r="J1147">
        <v>-2.7844641312370699</v>
      </c>
      <c r="K1147">
        <v>1352.1047319115801</v>
      </c>
      <c r="L1147">
        <v>1342.6506445029599</v>
      </c>
      <c r="M1147">
        <v>53.632332251446002</v>
      </c>
      <c r="N1147">
        <v>0.87957062366768202</v>
      </c>
      <c r="O1147">
        <v>32.311717435993202</v>
      </c>
      <c r="P1147">
        <v>30.895303326810101</v>
      </c>
      <c r="Q1147">
        <v>6.1535455737604002E-2</v>
      </c>
    </row>
    <row r="1148" spans="1:17" hidden="1" x14ac:dyDescent="0.3">
      <c r="A1148" t="s">
        <v>2442</v>
      </c>
      <c r="B1148" t="s">
        <v>2443</v>
      </c>
      <c r="C1148" t="str">
        <f>IFERROR(VLOOKUP(Table1[[#This Row],[Ticker]],[1]!Table1[[Symbol]:[Industry]],2,FALSE),"-")</f>
        <v>-</v>
      </c>
      <c r="D1148" t="s">
        <v>230</v>
      </c>
      <c r="E1148">
        <v>1833.28</v>
      </c>
      <c r="F1148">
        <v>566.70000000000005</v>
      </c>
      <c r="G1148">
        <v>91.780286287894398</v>
      </c>
      <c r="H1148">
        <v>14.030739312843799</v>
      </c>
      <c r="I1148">
        <v>49.080576007487799</v>
      </c>
      <c r="J1148">
        <v>1.0872638804422801</v>
      </c>
      <c r="K1148">
        <v>506.541787089548</v>
      </c>
      <c r="L1148">
        <v>428.602360159113</v>
      </c>
      <c r="M1148">
        <v>68.533892050574494</v>
      </c>
      <c r="N1148">
        <v>1.60549010448874</v>
      </c>
      <c r="O1148">
        <v>6.5113816834303702</v>
      </c>
      <c r="P1148">
        <v>120.67757009345701</v>
      </c>
      <c r="Q1148">
        <v>0.13689109331596</v>
      </c>
    </row>
    <row r="1149" spans="1:17" hidden="1" x14ac:dyDescent="0.3">
      <c r="A1149" t="s">
        <v>2444</v>
      </c>
      <c r="B1149" t="s">
        <v>2445</v>
      </c>
      <c r="C1149" t="str">
        <f>IFERROR(VLOOKUP(Table1[[#This Row],[Ticker]],[1]!Table1[[Symbol]:[Industry]],2,FALSE),"-")</f>
        <v>-</v>
      </c>
      <c r="D1149" t="s">
        <v>196</v>
      </c>
      <c r="E1149">
        <v>1831.8018279749999</v>
      </c>
      <c r="F1149">
        <v>194.98</v>
      </c>
      <c r="G1149">
        <v>-26.3070804290826</v>
      </c>
      <c r="H1149">
        <v>-4.7431238667796798</v>
      </c>
      <c r="I1149">
        <v>-32.061186100764402</v>
      </c>
      <c r="J1149">
        <v>-7.42708441372557</v>
      </c>
      <c r="K1149">
        <v>199.53839962575199</v>
      </c>
      <c r="L1149">
        <v>211.20888116703901</v>
      </c>
      <c r="M1149">
        <v>40.4885137562515</v>
      </c>
      <c r="N1149">
        <v>1.02014335412699</v>
      </c>
      <c r="O1149">
        <v>63.606523746025204</v>
      </c>
      <c r="P1149">
        <v>13.657825706791</v>
      </c>
      <c r="Q1149">
        <v>8.2861837139209998E-2</v>
      </c>
    </row>
    <row r="1150" spans="1:17" hidden="1" x14ac:dyDescent="0.3">
      <c r="A1150" t="s">
        <v>2446</v>
      </c>
      <c r="B1150" t="s">
        <v>2447</v>
      </c>
      <c r="C1150" t="str">
        <f>IFERROR(VLOOKUP(Table1[[#This Row],[Ticker]],[1]!Table1[[Symbol]:[Industry]],2,FALSE),"-")</f>
        <v>-</v>
      </c>
      <c r="D1150" t="s">
        <v>230</v>
      </c>
      <c r="E1150">
        <v>1831.31347682</v>
      </c>
      <c r="F1150">
        <v>442.6</v>
      </c>
      <c r="G1150">
        <v>222.596058442811</v>
      </c>
      <c r="H1150">
        <v>-4.3920139952863497</v>
      </c>
      <c r="I1150">
        <v>45.796152185078398</v>
      </c>
      <c r="J1150">
        <v>-1.5230861956612001</v>
      </c>
      <c r="K1150">
        <v>397.16344208306202</v>
      </c>
      <c r="L1150">
        <v>306.77704497373998</v>
      </c>
      <c r="M1150">
        <v>67.777316728658903</v>
      </c>
      <c r="N1150">
        <v>0.76448409372399495</v>
      </c>
      <c r="O1150">
        <v>0.99412562132850102</v>
      </c>
      <c r="P1150">
        <v>258.38056680161901</v>
      </c>
      <c r="Q1150">
        <v>0.237696504855261</v>
      </c>
    </row>
    <row r="1151" spans="1:17" hidden="1" x14ac:dyDescent="0.3">
      <c r="A1151" t="s">
        <v>2448</v>
      </c>
      <c r="B1151" t="s">
        <v>2449</v>
      </c>
      <c r="C1151" t="str">
        <f>IFERROR(VLOOKUP(Table1[[#This Row],[Ticker]],[1]!Table1[[Symbol]:[Industry]],2,FALSE),"-")</f>
        <v>-</v>
      </c>
      <c r="D1151" t="s">
        <v>2450</v>
      </c>
      <c r="E1151">
        <v>1825.0079706449999</v>
      </c>
      <c r="F1151">
        <v>1181.6500000000001</v>
      </c>
      <c r="G1151">
        <v>-0.60059634525973105</v>
      </c>
      <c r="H1151">
        <v>-8.9976232305038799</v>
      </c>
      <c r="I1151">
        <v>-18.907474694647899</v>
      </c>
      <c r="J1151">
        <v>-0.322496826693835</v>
      </c>
      <c r="K1151">
        <v>1141.38783013895</v>
      </c>
      <c r="L1151">
        <v>1135.76677988028</v>
      </c>
      <c r="M1151">
        <v>65.696220460585195</v>
      </c>
      <c r="N1151">
        <v>1.0401078678498401</v>
      </c>
      <c r="O1151">
        <v>22.790166292895499</v>
      </c>
      <c r="P1151">
        <v>41.922892145087602</v>
      </c>
      <c r="Q1151">
        <v>0.111860076824047</v>
      </c>
    </row>
    <row r="1152" spans="1:17" hidden="1" x14ac:dyDescent="0.3">
      <c r="A1152" t="s">
        <v>2451</v>
      </c>
      <c r="B1152" t="s">
        <v>2452</v>
      </c>
      <c r="C1152" t="str">
        <f>IFERROR(VLOOKUP(Table1[[#This Row],[Ticker]],[1]!Table1[[Symbol]:[Industry]],2,FALSE),"-")</f>
        <v>-</v>
      </c>
      <c r="D1152" t="s">
        <v>129</v>
      </c>
      <c r="E1152">
        <v>1814.693047775</v>
      </c>
      <c r="F1152">
        <v>265.5</v>
      </c>
      <c r="G1152">
        <v>23.538227083018501</v>
      </c>
      <c r="H1152">
        <v>-12.247063335769599</v>
      </c>
      <c r="I1152">
        <v>-28.855127239430299</v>
      </c>
      <c r="J1152">
        <v>-6.0318142175422302</v>
      </c>
      <c r="K1152">
        <v>278.563722255995</v>
      </c>
      <c r="L1152">
        <v>275.78385338061202</v>
      </c>
      <c r="M1152">
        <v>40.226750262979103</v>
      </c>
      <c r="N1152">
        <v>0.83660680604727999</v>
      </c>
      <c r="O1152">
        <v>50.885122410546103</v>
      </c>
      <c r="P1152">
        <v>55.490483162518302</v>
      </c>
      <c r="Q1152">
        <v>0.10951861206951601</v>
      </c>
    </row>
    <row r="1153" spans="1:17" hidden="1" x14ac:dyDescent="0.3">
      <c r="A1153" t="s">
        <v>2453</v>
      </c>
      <c r="B1153" t="s">
        <v>2454</v>
      </c>
      <c r="C1153" t="str">
        <f>IFERROR(VLOOKUP(Table1[[#This Row],[Ticker]],[1]!Table1[[Symbol]:[Industry]],2,FALSE),"-")</f>
        <v>-</v>
      </c>
      <c r="D1153" t="s">
        <v>376</v>
      </c>
      <c r="E1153">
        <v>1814.3964423750001</v>
      </c>
      <c r="F1153">
        <v>11.61</v>
      </c>
      <c r="G1153">
        <v>-34.322720089521503</v>
      </c>
      <c r="H1153">
        <v>-10.7173521654227</v>
      </c>
      <c r="I1153">
        <v>-16.931104799951399</v>
      </c>
      <c r="J1153">
        <v>-3.3381832991505198</v>
      </c>
      <c r="K1153">
        <v>12.3161385916712</v>
      </c>
      <c r="L1153">
        <v>12.586394763058999</v>
      </c>
      <c r="M1153">
        <v>40.819975202766699</v>
      </c>
      <c r="N1153">
        <v>0.42621122441306403</v>
      </c>
      <c r="O1153">
        <v>44.989951191501497</v>
      </c>
      <c r="P1153">
        <v>17.272727272727199</v>
      </c>
      <c r="Q1153">
        <v>0.15126077797576101</v>
      </c>
    </row>
    <row r="1154" spans="1:17" hidden="1" x14ac:dyDescent="0.3">
      <c r="A1154" t="s">
        <v>2455</v>
      </c>
      <c r="B1154" t="s">
        <v>2456</v>
      </c>
      <c r="C1154" t="str">
        <f>IFERROR(VLOOKUP(Table1[[#This Row],[Ticker]],[1]!Table1[[Symbol]:[Industry]],2,FALSE),"-")</f>
        <v>-</v>
      </c>
      <c r="D1154" t="s">
        <v>376</v>
      </c>
      <c r="E1154">
        <v>1809.2410964400001</v>
      </c>
      <c r="F1154">
        <v>593.29999999999995</v>
      </c>
      <c r="G1154">
        <v>-36.276127191569401</v>
      </c>
      <c r="H1154">
        <v>-2.8553069234138002</v>
      </c>
      <c r="I1154">
        <v>-17.9544433597199</v>
      </c>
      <c r="J1154">
        <v>0.66757702239926997</v>
      </c>
      <c r="K1154">
        <v>568.656038121606</v>
      </c>
      <c r="L1154">
        <v>565.31370839232704</v>
      </c>
      <c r="M1154">
        <v>56.154181961914396</v>
      </c>
      <c r="N1154">
        <v>0.78301575108797805</v>
      </c>
      <c r="O1154">
        <v>24.726108208326298</v>
      </c>
      <c r="P1154">
        <v>34.8255880013634</v>
      </c>
      <c r="Q1154">
        <v>0.13141147460609101</v>
      </c>
    </row>
    <row r="1155" spans="1:17" hidden="1" x14ac:dyDescent="0.3">
      <c r="A1155" t="s">
        <v>2457</v>
      </c>
      <c r="B1155" t="s">
        <v>2458</v>
      </c>
      <c r="C1155" t="str">
        <f>IFERROR(VLOOKUP(Table1[[#This Row],[Ticker]],[1]!Table1[[Symbol]:[Industry]],2,FALSE),"-")</f>
        <v>-</v>
      </c>
      <c r="D1155" t="s">
        <v>471</v>
      </c>
      <c r="E1155">
        <v>1804.1579400000001</v>
      </c>
      <c r="F1155">
        <v>738.9</v>
      </c>
      <c r="G1155">
        <v>38.120628277111201</v>
      </c>
      <c r="H1155">
        <v>15.981966200562301</v>
      </c>
      <c r="I1155">
        <v>11.1550312081018</v>
      </c>
      <c r="J1155">
        <v>16.1083160494636</v>
      </c>
      <c r="K1155">
        <v>614.13764900676802</v>
      </c>
      <c r="L1155">
        <v>572.37181702226201</v>
      </c>
      <c r="M1155">
        <v>78.975824344931397</v>
      </c>
      <c r="N1155">
        <v>3.13877975177334</v>
      </c>
      <c r="O1155">
        <v>1.6240357287860401</v>
      </c>
      <c r="P1155">
        <v>71.737361998837798</v>
      </c>
      <c r="Q1155">
        <v>0.110385054845188</v>
      </c>
    </row>
    <row r="1156" spans="1:17" hidden="1" x14ac:dyDescent="0.3">
      <c r="A1156" t="s">
        <v>2459</v>
      </c>
      <c r="B1156" t="s">
        <v>2460</v>
      </c>
      <c r="C1156" t="str">
        <f>IFERROR(VLOOKUP(Table1[[#This Row],[Ticker]],[1]!Table1[[Symbol]:[Industry]],2,FALSE),"-")</f>
        <v>-</v>
      </c>
      <c r="D1156" t="s">
        <v>418</v>
      </c>
      <c r="E1156">
        <v>1802.4726117599901</v>
      </c>
      <c r="F1156">
        <v>734.55</v>
      </c>
      <c r="G1156">
        <v>-38.782929614363397</v>
      </c>
      <c r="H1156">
        <v>0.33695767960777001</v>
      </c>
      <c r="I1156">
        <v>-24.863015369057099</v>
      </c>
      <c r="J1156">
        <v>4.1640305688528096</v>
      </c>
      <c r="K1156">
        <v>718.48932403700405</v>
      </c>
      <c r="L1156">
        <v>775.15502931160904</v>
      </c>
      <c r="M1156">
        <v>66.023404621923603</v>
      </c>
      <c r="N1156">
        <v>3.7413828817285899</v>
      </c>
      <c r="O1156">
        <v>48.390170852903097</v>
      </c>
      <c r="P1156">
        <v>13.980913957638201</v>
      </c>
      <c r="Q1156">
        <v>-0.10050003026301001</v>
      </c>
    </row>
    <row r="1157" spans="1:17" hidden="1" x14ac:dyDescent="0.3">
      <c r="A1157" t="s">
        <v>2461</v>
      </c>
      <c r="B1157" t="s">
        <v>2462</v>
      </c>
      <c r="C1157" t="str">
        <f>IFERROR(VLOOKUP(Table1[[#This Row],[Ticker]],[1]!Table1[[Symbol]:[Industry]],2,FALSE),"-")</f>
        <v>-</v>
      </c>
      <c r="D1157" t="s">
        <v>924</v>
      </c>
      <c r="E1157">
        <v>1790.7880319999999</v>
      </c>
      <c r="F1157">
        <v>779.4</v>
      </c>
      <c r="G1157">
        <v>-20.434014457723599</v>
      </c>
      <c r="H1157">
        <v>1.1522479953167</v>
      </c>
      <c r="I1157">
        <v>-14.771333217720301</v>
      </c>
      <c r="J1157">
        <v>-3.0309954214680301</v>
      </c>
      <c r="K1157">
        <v>757.98127935654998</v>
      </c>
      <c r="L1157">
        <v>753.25456459939005</v>
      </c>
      <c r="M1157">
        <v>54.904303473858597</v>
      </c>
      <c r="N1157">
        <v>1.1886494440305699</v>
      </c>
      <c r="O1157">
        <v>14.6779574031306</v>
      </c>
      <c r="P1157">
        <v>21.297953466656299</v>
      </c>
      <c r="Q1157">
        <v>6.8250509558434994E-2</v>
      </c>
    </row>
    <row r="1158" spans="1:17" x14ac:dyDescent="0.3">
      <c r="A1158" t="s">
        <v>2463</v>
      </c>
      <c r="B1158" t="s">
        <v>2464</v>
      </c>
      <c r="C1158" t="str">
        <f>IFERROR(VLOOKUP(Table1[[#This Row],[Ticker]],[1]!Table1[[Symbol]:[Industry]],2,FALSE),"-")</f>
        <v>-</v>
      </c>
      <c r="D1158" t="s">
        <v>533</v>
      </c>
      <c r="E1158">
        <v>1789.5332020020001</v>
      </c>
      <c r="F1158">
        <v>106.9</v>
      </c>
      <c r="G1158">
        <v>-63.573561610225397</v>
      </c>
      <c r="H1158">
        <v>3.9680735200029802</v>
      </c>
      <c r="I1158">
        <v>-31.841794799044699</v>
      </c>
      <c r="J1158">
        <v>-3.64311228829003</v>
      </c>
      <c r="K1158">
        <v>103.78099358134</v>
      </c>
      <c r="L1158">
        <v>120.30899566408399</v>
      </c>
      <c r="M1158">
        <v>54.860250814148401</v>
      </c>
      <c r="N1158">
        <v>1.3478802066654501</v>
      </c>
      <c r="O1158">
        <v>74.321796071094397</v>
      </c>
      <c r="P1158">
        <v>33.708567854909298</v>
      </c>
      <c r="Q1158">
        <v>-8.4814749817342994E-2</v>
      </c>
    </row>
    <row r="1159" spans="1:17" hidden="1" x14ac:dyDescent="0.3">
      <c r="A1159" t="s">
        <v>2465</v>
      </c>
      <c r="B1159" t="s">
        <v>2466</v>
      </c>
      <c r="C1159" t="str">
        <f>IFERROR(VLOOKUP(Table1[[#This Row],[Ticker]],[1]!Table1[[Symbol]:[Industry]],2,FALSE),"-")</f>
        <v>-</v>
      </c>
      <c r="D1159" t="s">
        <v>2467</v>
      </c>
      <c r="E1159">
        <v>1789.2453832000001</v>
      </c>
      <c r="F1159">
        <v>11.12</v>
      </c>
      <c r="G1159">
        <v>284.15111567653901</v>
      </c>
      <c r="H1159">
        <v>-2.3569706436061999</v>
      </c>
      <c r="I1159">
        <v>-0.12134870239048599</v>
      </c>
      <c r="J1159">
        <v>-2.4617936069713502</v>
      </c>
      <c r="K1159">
        <v>10.9156727287702</v>
      </c>
      <c r="L1159">
        <v>9.9107925295766606</v>
      </c>
      <c r="M1159">
        <v>58.6022290257783</v>
      </c>
      <c r="N1159">
        <v>1.14516088882197</v>
      </c>
      <c r="O1159">
        <v>52.877697841726601</v>
      </c>
      <c r="P1159">
        <v>353.87755102040802</v>
      </c>
    </row>
    <row r="1160" spans="1:17" hidden="1" x14ac:dyDescent="0.3">
      <c r="A1160" t="s">
        <v>2468</v>
      </c>
      <c r="B1160" t="s">
        <v>2469</v>
      </c>
      <c r="C1160" t="str">
        <f>IFERROR(VLOOKUP(Table1[[#This Row],[Ticker]],[1]!Table1[[Symbol]:[Industry]],2,FALSE),"-")</f>
        <v>-</v>
      </c>
      <c r="D1160" t="s">
        <v>196</v>
      </c>
      <c r="E1160">
        <v>1788.6222164999999</v>
      </c>
      <c r="F1160">
        <v>960.35</v>
      </c>
      <c r="G1160">
        <v>135.480957439376</v>
      </c>
      <c r="H1160">
        <v>-17.380411328481799</v>
      </c>
      <c r="I1160">
        <v>100.30271476169</v>
      </c>
      <c r="J1160">
        <v>-4.5931435369274398</v>
      </c>
      <c r="K1160">
        <v>963.13341453378996</v>
      </c>
      <c r="L1160">
        <v>694.05230388784298</v>
      </c>
      <c r="M1160">
        <v>35.056906933529199</v>
      </c>
      <c r="N1160">
        <v>0.23239577879916201</v>
      </c>
      <c r="O1160">
        <v>33.331597854948697</v>
      </c>
      <c r="P1160">
        <v>193.19187910242701</v>
      </c>
      <c r="Q1160">
        <v>0.10415996059834901</v>
      </c>
    </row>
    <row r="1161" spans="1:17" hidden="1" x14ac:dyDescent="0.3">
      <c r="A1161" t="s">
        <v>2470</v>
      </c>
      <c r="B1161" t="s">
        <v>2471</v>
      </c>
      <c r="C1161" t="str">
        <f>IFERROR(VLOOKUP(Table1[[#This Row],[Ticker]],[1]!Table1[[Symbol]:[Industry]],2,FALSE),"-")</f>
        <v>-</v>
      </c>
      <c r="D1161" t="s">
        <v>607</v>
      </c>
      <c r="E1161">
        <v>1785.4316413700001</v>
      </c>
      <c r="F1161">
        <v>522.1</v>
      </c>
      <c r="G1161">
        <v>94.186216650866896</v>
      </c>
      <c r="H1161">
        <v>-8.4731320135938493</v>
      </c>
      <c r="I1161">
        <v>5.0499875285244897</v>
      </c>
      <c r="J1161">
        <v>-1.66123999391774</v>
      </c>
      <c r="K1161">
        <v>544.835314215886</v>
      </c>
      <c r="L1161">
        <v>499.54819185104401</v>
      </c>
      <c r="M1161">
        <v>47.870549823216699</v>
      </c>
      <c r="N1161">
        <v>0.87589881811189196</v>
      </c>
      <c r="O1161">
        <v>32.149013598927397</v>
      </c>
      <c r="P1161">
        <v>126.90134724033</v>
      </c>
      <c r="Q1161">
        <v>0.12570780577110399</v>
      </c>
    </row>
    <row r="1162" spans="1:17" hidden="1" x14ac:dyDescent="0.3">
      <c r="A1162" t="s">
        <v>2472</v>
      </c>
      <c r="B1162" t="s">
        <v>2473</v>
      </c>
      <c r="C1162" t="str">
        <f>IFERROR(VLOOKUP(Table1[[#This Row],[Ticker]],[1]!Table1[[Symbol]:[Industry]],2,FALSE),"-")</f>
        <v>-</v>
      </c>
      <c r="D1162" t="s">
        <v>72</v>
      </c>
      <c r="E1162">
        <v>1782.0350412</v>
      </c>
      <c r="F1162">
        <v>18.25</v>
      </c>
      <c r="G1162">
        <v>28.282169807593501</v>
      </c>
      <c r="H1162">
        <v>-1.4503120160296099</v>
      </c>
      <c r="I1162">
        <v>-12.1365660936948</v>
      </c>
      <c r="J1162">
        <v>-1.9896515565258699</v>
      </c>
      <c r="K1162">
        <v>17.817541827054999</v>
      </c>
      <c r="L1162">
        <v>17.692726981476401</v>
      </c>
      <c r="M1162">
        <v>56.302363853703199</v>
      </c>
      <c r="N1162">
        <v>2.0513737809477899</v>
      </c>
      <c r="O1162">
        <v>53.698630136986303</v>
      </c>
      <c r="P1162">
        <v>65.158371040723907</v>
      </c>
      <c r="Q1162">
        <v>1.0690910822111E-2</v>
      </c>
    </row>
    <row r="1163" spans="1:17" hidden="1" x14ac:dyDescent="0.3">
      <c r="A1163" t="s">
        <v>2474</v>
      </c>
      <c r="B1163" t="s">
        <v>2475</v>
      </c>
      <c r="C1163" t="str">
        <f>IFERROR(VLOOKUP(Table1[[#This Row],[Ticker]],[1]!Table1[[Symbol]:[Industry]],2,FALSE),"-")</f>
        <v>-</v>
      </c>
      <c r="D1163" t="s">
        <v>92</v>
      </c>
      <c r="E1163">
        <v>1770.6631227599901</v>
      </c>
      <c r="F1163">
        <v>164.9</v>
      </c>
      <c r="G1163">
        <v>-0.36482883940509903</v>
      </c>
      <c r="H1163">
        <v>-8.9025130799414107</v>
      </c>
      <c r="I1163">
        <v>-17.414742779839202</v>
      </c>
      <c r="J1163">
        <v>1.4683201868239599</v>
      </c>
      <c r="K1163">
        <v>167.510335359366</v>
      </c>
      <c r="L1163">
        <v>164.88415762489299</v>
      </c>
      <c r="M1163">
        <v>55.127799852227</v>
      </c>
      <c r="N1163">
        <v>1.05318410287464</v>
      </c>
      <c r="O1163">
        <v>31.2916919345057</v>
      </c>
      <c r="P1163">
        <v>37.130977130977101</v>
      </c>
      <c r="Q1163">
        <v>5.2170037168387001E-2</v>
      </c>
    </row>
    <row r="1164" spans="1:17" hidden="1" x14ac:dyDescent="0.3">
      <c r="A1164" t="s">
        <v>2476</v>
      </c>
      <c r="B1164" t="s">
        <v>2477</v>
      </c>
      <c r="C1164" t="str">
        <f>IFERROR(VLOOKUP(Table1[[#This Row],[Ticker]],[1]!Table1[[Symbol]:[Industry]],2,FALSE),"-")</f>
        <v>-</v>
      </c>
      <c r="D1164" t="s">
        <v>1969</v>
      </c>
      <c r="E1164">
        <v>1768.5718715999999</v>
      </c>
      <c r="F1164">
        <v>622.29999999999995</v>
      </c>
      <c r="G1164">
        <v>51.223933174888799</v>
      </c>
      <c r="H1164">
        <v>-18.466206225752099</v>
      </c>
      <c r="I1164">
        <v>-29.3588857455251</v>
      </c>
      <c r="J1164">
        <v>-6.7630045050540897</v>
      </c>
      <c r="K1164">
        <v>675.17935282538497</v>
      </c>
      <c r="L1164">
        <v>647.64041205143496</v>
      </c>
      <c r="M1164">
        <v>27.032705342977799</v>
      </c>
      <c r="N1164">
        <v>0.94280988581522396</v>
      </c>
      <c r="O1164">
        <v>47.035192029567703</v>
      </c>
      <c r="P1164">
        <v>86.289477623110301</v>
      </c>
      <c r="Q1164">
        <v>0.145011633630697</v>
      </c>
    </row>
    <row r="1165" spans="1:17" hidden="1" x14ac:dyDescent="0.3">
      <c r="A1165" t="s">
        <v>2478</v>
      </c>
      <c r="B1165" t="s">
        <v>2479</v>
      </c>
      <c r="C1165" t="str">
        <f>IFERROR(VLOOKUP(Table1[[#This Row],[Ticker]],[1]!Table1[[Symbol]:[Industry]],2,FALSE),"-")</f>
        <v>-</v>
      </c>
      <c r="D1165" t="s">
        <v>284</v>
      </c>
      <c r="E1165">
        <v>1765.9913582849999</v>
      </c>
      <c r="F1165">
        <v>1188.3</v>
      </c>
      <c r="G1165">
        <v>67.839826602373805</v>
      </c>
      <c r="H1165">
        <v>23.2538950978504</v>
      </c>
      <c r="I1165">
        <v>17.575494773040599</v>
      </c>
      <c r="J1165">
        <v>-4.4073275138539296</v>
      </c>
      <c r="K1165">
        <v>986.17755606851404</v>
      </c>
      <c r="L1165">
        <v>907.81329361900998</v>
      </c>
      <c r="M1165">
        <v>70.591988034645993</v>
      </c>
      <c r="N1165">
        <v>1.6732884935085399</v>
      </c>
      <c r="O1165">
        <v>3.9299840107716899</v>
      </c>
      <c r="P1165">
        <v>96.836176909060697</v>
      </c>
      <c r="Q1165">
        <v>0.117784145335482</v>
      </c>
    </row>
    <row r="1166" spans="1:17" hidden="1" x14ac:dyDescent="0.3">
      <c r="A1166" t="s">
        <v>2480</v>
      </c>
      <c r="B1166" t="s">
        <v>2481</v>
      </c>
      <c r="C1166" t="str">
        <f>IFERROR(VLOOKUP(Table1[[#This Row],[Ticker]],[1]!Table1[[Symbol]:[Industry]],2,FALSE),"-")</f>
        <v>-</v>
      </c>
      <c r="D1166" t="s">
        <v>106</v>
      </c>
      <c r="E1166">
        <v>1763.7471840000001</v>
      </c>
      <c r="F1166">
        <v>320.8</v>
      </c>
      <c r="G1166">
        <v>-36.48663324668</v>
      </c>
      <c r="H1166">
        <v>-5.71177843465812</v>
      </c>
      <c r="I1166">
        <v>-33.4005325741417</v>
      </c>
      <c r="J1166">
        <v>-4.6600505110663502</v>
      </c>
      <c r="K1166">
        <v>323.63799689514701</v>
      </c>
      <c r="L1166">
        <v>343.77687032674498</v>
      </c>
      <c r="M1166">
        <v>46.793687520102601</v>
      </c>
      <c r="N1166">
        <v>0.90476345912309297</v>
      </c>
      <c r="O1166">
        <v>38.403990024937599</v>
      </c>
      <c r="P1166">
        <v>13.7386988122673</v>
      </c>
      <c r="Q1166">
        <v>6.1872320859568002E-2</v>
      </c>
    </row>
    <row r="1167" spans="1:17" hidden="1" x14ac:dyDescent="0.3">
      <c r="A1167" t="s">
        <v>2482</v>
      </c>
      <c r="B1167" t="s">
        <v>2483</v>
      </c>
      <c r="C1167" t="str">
        <f>IFERROR(VLOOKUP(Table1[[#This Row],[Ticker]],[1]!Table1[[Symbol]:[Industry]],2,FALSE),"-")</f>
        <v>-</v>
      </c>
      <c r="D1167" t="s">
        <v>373</v>
      </c>
      <c r="E1167">
        <v>1763.0140140000001</v>
      </c>
      <c r="F1167">
        <v>291.89999999999998</v>
      </c>
      <c r="G1167">
        <v>3.3136264817790999</v>
      </c>
      <c r="H1167">
        <v>12.8934336789696</v>
      </c>
      <c r="I1167">
        <v>5.8840317433031402</v>
      </c>
      <c r="J1167">
        <v>-5.27957014458931</v>
      </c>
      <c r="K1167">
        <v>258.61903772255801</v>
      </c>
      <c r="L1167">
        <v>241.37840088334499</v>
      </c>
      <c r="M1167">
        <v>52.950724250504102</v>
      </c>
      <c r="N1167">
        <v>1.60444067615785</v>
      </c>
      <c r="O1167">
        <v>6.8687906817403297</v>
      </c>
      <c r="P1167">
        <v>44.6660884648742</v>
      </c>
      <c r="Q1167">
        <v>0.15660985485822199</v>
      </c>
    </row>
    <row r="1168" spans="1:17" hidden="1" x14ac:dyDescent="0.3">
      <c r="A1168" t="s">
        <v>2484</v>
      </c>
      <c r="B1168" t="s">
        <v>2485</v>
      </c>
      <c r="C1168" t="str">
        <f>IFERROR(VLOOKUP(Table1[[#This Row],[Ticker]],[1]!Table1[[Symbol]:[Industry]],2,FALSE),"-")</f>
        <v>-</v>
      </c>
      <c r="D1168" t="s">
        <v>533</v>
      </c>
      <c r="E1168">
        <v>1760.10042785</v>
      </c>
      <c r="F1168">
        <v>1367.45</v>
      </c>
      <c r="G1168">
        <v>-18.182075275104101</v>
      </c>
      <c r="H1168">
        <v>-1.0200637552630001</v>
      </c>
      <c r="I1168">
        <v>0.62249313789441196</v>
      </c>
      <c r="J1168">
        <v>-4.2485554440047801</v>
      </c>
      <c r="K1168">
        <v>1333.11075075913</v>
      </c>
      <c r="L1168">
        <v>1285.90370525975</v>
      </c>
      <c r="M1168">
        <v>49.937671965995499</v>
      </c>
      <c r="N1168">
        <v>0.99649333562153197</v>
      </c>
      <c r="O1168">
        <v>11.799334527770601</v>
      </c>
      <c r="P1168">
        <v>36.881881881881803</v>
      </c>
      <c r="Q1168">
        <v>-2.7400132576975999E-2</v>
      </c>
    </row>
    <row r="1169" spans="1:17" hidden="1" x14ac:dyDescent="0.3">
      <c r="A1169" t="s">
        <v>2486</v>
      </c>
      <c r="B1169" t="s">
        <v>2487</v>
      </c>
      <c r="C1169" t="str">
        <f>IFERROR(VLOOKUP(Table1[[#This Row],[Ticker]],[1]!Table1[[Symbol]:[Industry]],2,FALSE),"-")</f>
        <v>-</v>
      </c>
      <c r="D1169" t="s">
        <v>129</v>
      </c>
      <c r="E1169">
        <v>1759.3232736299999</v>
      </c>
      <c r="F1169">
        <v>14.76</v>
      </c>
      <c r="G1169">
        <v>-31.8565803311566</v>
      </c>
      <c r="H1169">
        <v>8.5957293890381496</v>
      </c>
      <c r="I1169">
        <v>26.6225765312543</v>
      </c>
      <c r="J1169">
        <v>9.7033784654679192</v>
      </c>
      <c r="K1169">
        <v>13.5599828709303</v>
      </c>
      <c r="L1169">
        <v>13.250806996625</v>
      </c>
      <c r="M1169">
        <v>72.947815930670899</v>
      </c>
      <c r="N1169">
        <v>2.4826690596479</v>
      </c>
      <c r="O1169">
        <v>24.661246612466101</v>
      </c>
      <c r="P1169">
        <v>89.230769230769198</v>
      </c>
      <c r="Q1169">
        <v>6.2070341484424002E-2</v>
      </c>
    </row>
    <row r="1170" spans="1:17" hidden="1" x14ac:dyDescent="0.3">
      <c r="A1170" t="s">
        <v>2488</v>
      </c>
      <c r="B1170" t="s">
        <v>2489</v>
      </c>
      <c r="C1170" t="str">
        <f>IFERROR(VLOOKUP(Table1[[#This Row],[Ticker]],[1]!Table1[[Symbol]:[Industry]],2,FALSE),"-")</f>
        <v>-</v>
      </c>
      <c r="D1170" t="s">
        <v>56</v>
      </c>
      <c r="E1170">
        <v>1759.2362743819999</v>
      </c>
      <c r="F1170">
        <v>247.28</v>
      </c>
      <c r="G1170">
        <v>-38.155199329395302</v>
      </c>
      <c r="H1170">
        <v>2.3725573512137399</v>
      </c>
      <c r="I1170">
        <v>-21.7758118564733</v>
      </c>
      <c r="J1170">
        <v>-5.6583560724721798</v>
      </c>
      <c r="K1170">
        <v>240.42825646557301</v>
      </c>
      <c r="M1170">
        <v>54.708798894213103</v>
      </c>
      <c r="N1170">
        <v>1.1615421567527999</v>
      </c>
      <c r="O1170">
        <v>19.924781624069801</v>
      </c>
      <c r="P1170">
        <v>24.261306532663301</v>
      </c>
    </row>
    <row r="1171" spans="1:17" hidden="1" x14ac:dyDescent="0.3">
      <c r="A1171" t="s">
        <v>2490</v>
      </c>
      <c r="B1171" t="s">
        <v>2491</v>
      </c>
      <c r="C1171" t="str">
        <f>IFERROR(VLOOKUP(Table1[[#This Row],[Ticker]],[1]!Table1[[Symbol]:[Industry]],2,FALSE),"-")</f>
        <v>-</v>
      </c>
      <c r="D1171" t="s">
        <v>533</v>
      </c>
      <c r="E1171">
        <v>1756.40223973499</v>
      </c>
      <c r="F1171">
        <v>331.75</v>
      </c>
      <c r="G1171">
        <v>-9.6612414234889208</v>
      </c>
      <c r="H1171">
        <v>3.31061720923022</v>
      </c>
      <c r="I1171">
        <v>-29.689951064595199</v>
      </c>
      <c r="J1171">
        <v>-3.8630270803125901</v>
      </c>
      <c r="K1171">
        <v>335.28465570953</v>
      </c>
      <c r="L1171">
        <v>340.21049734020698</v>
      </c>
      <c r="M1171">
        <v>57.903599092047799</v>
      </c>
      <c r="N1171">
        <v>0.965873597605857</v>
      </c>
      <c r="O1171">
        <v>36.397889977392602</v>
      </c>
      <c r="P1171">
        <v>27.1072796934865</v>
      </c>
      <c r="Q1171">
        <v>-7.6465912809379005E-2</v>
      </c>
    </row>
    <row r="1172" spans="1:17" hidden="1" x14ac:dyDescent="0.3">
      <c r="A1172" t="s">
        <v>2492</v>
      </c>
      <c r="B1172" t="s">
        <v>2493</v>
      </c>
      <c r="C1172" t="str">
        <f>IFERROR(VLOOKUP(Table1[[#This Row],[Ticker]],[1]!Table1[[Symbol]:[Industry]],2,FALSE),"-")</f>
        <v>-</v>
      </c>
      <c r="E1172">
        <v>1754.46974832</v>
      </c>
      <c r="F1172">
        <v>327.35000000000002</v>
      </c>
      <c r="G1172">
        <v>21.467639308852501</v>
      </c>
      <c r="H1172">
        <v>17.301860750366501</v>
      </c>
      <c r="I1172">
        <v>37.847026781774403</v>
      </c>
      <c r="J1172">
        <v>19.989562646635701</v>
      </c>
      <c r="O1172">
        <v>14.266076065373399</v>
      </c>
      <c r="P1172">
        <v>56.626794258373202</v>
      </c>
    </row>
    <row r="1173" spans="1:17" hidden="1" x14ac:dyDescent="0.3">
      <c r="A1173" t="s">
        <v>2494</v>
      </c>
      <c r="B1173" t="s">
        <v>2495</v>
      </c>
      <c r="C1173" t="str">
        <f>IFERROR(VLOOKUP(Table1[[#This Row],[Ticker]],[1]!Table1[[Symbol]:[Industry]],2,FALSE),"-")</f>
        <v>-</v>
      </c>
      <c r="D1173" t="s">
        <v>798</v>
      </c>
      <c r="E1173">
        <v>1746.62503064</v>
      </c>
      <c r="F1173">
        <v>212.85</v>
      </c>
      <c r="G1173">
        <v>8.1320653562765894</v>
      </c>
      <c r="H1173">
        <v>18.966179580609001</v>
      </c>
      <c r="I1173">
        <v>24.5114528291985</v>
      </c>
      <c r="J1173">
        <v>27.992832412170699</v>
      </c>
      <c r="O1173">
        <v>4.2048390885600098</v>
      </c>
      <c r="P1173">
        <v>54.239130434782602</v>
      </c>
    </row>
    <row r="1174" spans="1:17" hidden="1" x14ac:dyDescent="0.3">
      <c r="A1174" t="s">
        <v>2496</v>
      </c>
      <c r="B1174" t="s">
        <v>2497</v>
      </c>
      <c r="C1174" t="str">
        <f>IFERROR(VLOOKUP(Table1[[#This Row],[Ticker]],[1]!Table1[[Symbol]:[Industry]],2,FALSE),"-")</f>
        <v>-</v>
      </c>
      <c r="E1174">
        <v>1744.845165555</v>
      </c>
      <c r="F1174">
        <v>1717.2</v>
      </c>
      <c r="G1174">
        <v>427.30167268930899</v>
      </c>
      <c r="H1174">
        <v>7.4668437373337202</v>
      </c>
      <c r="I1174">
        <v>172.09175577029399</v>
      </c>
      <c r="J1174">
        <v>-10.0911642363419</v>
      </c>
      <c r="K1174">
        <v>1572.3134470126099</v>
      </c>
      <c r="L1174">
        <v>1116.2404265585001</v>
      </c>
      <c r="M1174">
        <v>45.162239708604503</v>
      </c>
      <c r="N1174">
        <v>0.94477548913235798</v>
      </c>
      <c r="O1174">
        <v>13.556953179594601</v>
      </c>
      <c r="P1174">
        <v>472.4</v>
      </c>
      <c r="Q1174">
        <v>0.25140455300756398</v>
      </c>
    </row>
    <row r="1175" spans="1:17" hidden="1" x14ac:dyDescent="0.3">
      <c r="A1175" t="s">
        <v>2498</v>
      </c>
      <c r="B1175" t="s">
        <v>2499</v>
      </c>
      <c r="C1175" t="str">
        <f>IFERROR(VLOOKUP(Table1[[#This Row],[Ticker]],[1]!Table1[[Symbol]:[Industry]],2,FALSE),"-")</f>
        <v>-</v>
      </c>
      <c r="D1175" t="s">
        <v>284</v>
      </c>
      <c r="E1175">
        <v>1741.98</v>
      </c>
      <c r="F1175">
        <v>1453.1</v>
      </c>
      <c r="G1175">
        <v>-20.718762495952301</v>
      </c>
      <c r="H1175">
        <v>5.5871701466467796</v>
      </c>
      <c r="I1175">
        <v>-18.012416576274699</v>
      </c>
      <c r="J1175">
        <v>-1.6618782540986301</v>
      </c>
      <c r="K1175">
        <v>1383.7438236691401</v>
      </c>
      <c r="L1175">
        <v>1415.4058940682801</v>
      </c>
      <c r="M1175">
        <v>66.399050227255998</v>
      </c>
      <c r="N1175">
        <v>1.7134067239630899</v>
      </c>
      <c r="O1175">
        <v>22.500172045970601</v>
      </c>
      <c r="P1175">
        <v>23.0345878667287</v>
      </c>
      <c r="Q1175">
        <v>0.15048020418119801</v>
      </c>
    </row>
    <row r="1176" spans="1:17" hidden="1" x14ac:dyDescent="0.3">
      <c r="A1176" t="s">
        <v>2500</v>
      </c>
      <c r="B1176" t="s">
        <v>2501</v>
      </c>
      <c r="C1176" t="str">
        <f>IFERROR(VLOOKUP(Table1[[#This Row],[Ticker]],[1]!Table1[[Symbol]:[Industry]],2,FALSE),"-")</f>
        <v>-</v>
      </c>
      <c r="D1176" t="s">
        <v>382</v>
      </c>
      <c r="E1176">
        <v>1741.8874900000001</v>
      </c>
      <c r="F1176">
        <v>815.55</v>
      </c>
      <c r="G1176">
        <v>137.17422322709001</v>
      </c>
      <c r="H1176">
        <v>3.0091556437275302</v>
      </c>
      <c r="I1176">
        <v>62.199927893354101</v>
      </c>
      <c r="J1176">
        <v>-2.74701480473421</v>
      </c>
      <c r="K1176">
        <v>751.52553976133402</v>
      </c>
      <c r="L1176">
        <v>581.58037786515399</v>
      </c>
      <c r="M1176">
        <v>51.841319968707801</v>
      </c>
      <c r="N1176">
        <v>2.3569323058958802</v>
      </c>
      <c r="O1176">
        <v>6.0633928024032802</v>
      </c>
      <c r="P1176">
        <v>188.02754723644699</v>
      </c>
      <c r="Q1176">
        <v>0.15914558247795699</v>
      </c>
    </row>
    <row r="1177" spans="1:17" hidden="1" x14ac:dyDescent="0.3">
      <c r="A1177" t="s">
        <v>2502</v>
      </c>
      <c r="B1177" t="s">
        <v>2503</v>
      </c>
      <c r="C1177" t="str">
        <f>IFERROR(VLOOKUP(Table1[[#This Row],[Ticker]],[1]!Table1[[Symbol]:[Industry]],2,FALSE),"-")</f>
        <v>-</v>
      </c>
      <c r="D1177" t="s">
        <v>21</v>
      </c>
      <c r="E1177">
        <v>1737.1608449</v>
      </c>
      <c r="F1177">
        <v>374.3</v>
      </c>
      <c r="G1177">
        <v>52.684805993362197</v>
      </c>
      <c r="H1177">
        <v>-4.3017896857491804</v>
      </c>
      <c r="I1177">
        <v>-32.421685970518602</v>
      </c>
      <c r="J1177">
        <v>-1.42061617543023</v>
      </c>
      <c r="K1177">
        <v>384.81347034533297</v>
      </c>
      <c r="L1177">
        <v>378.292018169323</v>
      </c>
      <c r="M1177">
        <v>57.6216142421165</v>
      </c>
      <c r="N1177">
        <v>0.71087471742464203</v>
      </c>
      <c r="O1177">
        <v>84.544483034998606</v>
      </c>
      <c r="P1177">
        <v>87.854454203262193</v>
      </c>
      <c r="Q1177">
        <v>0.119328169002355</v>
      </c>
    </row>
    <row r="1178" spans="1:17" hidden="1" x14ac:dyDescent="0.3">
      <c r="A1178" t="s">
        <v>2504</v>
      </c>
      <c r="B1178" t="s">
        <v>2505</v>
      </c>
      <c r="C1178" t="str">
        <f>IFERROR(VLOOKUP(Table1[[#This Row],[Ticker]],[1]!Table1[[Symbol]:[Industry]],2,FALSE),"-")</f>
        <v>-</v>
      </c>
      <c r="D1178" t="s">
        <v>373</v>
      </c>
      <c r="E1178">
        <v>1731.75741734399</v>
      </c>
      <c r="F1178">
        <v>84.62</v>
      </c>
      <c r="G1178">
        <v>0.80343998262227601</v>
      </c>
      <c r="H1178">
        <v>9.6425740361868808</v>
      </c>
      <c r="I1178">
        <v>-2.4853358406541299</v>
      </c>
      <c r="J1178">
        <v>-2.0498984620040499</v>
      </c>
      <c r="K1178">
        <v>79.168058401855603</v>
      </c>
      <c r="L1178">
        <v>77.179450709823996</v>
      </c>
      <c r="M1178">
        <v>58.031027346805899</v>
      </c>
      <c r="N1178">
        <v>3.2147089671564801</v>
      </c>
      <c r="O1178">
        <v>27.038525171354198</v>
      </c>
      <c r="P1178">
        <v>36.4838709677419</v>
      </c>
      <c r="Q1178">
        <v>5.2105646151204998E-2</v>
      </c>
    </row>
    <row r="1179" spans="1:17" hidden="1" x14ac:dyDescent="0.3">
      <c r="A1179" t="s">
        <v>2506</v>
      </c>
      <c r="B1179" t="s">
        <v>2507</v>
      </c>
      <c r="C1179" t="str">
        <f>IFERROR(VLOOKUP(Table1[[#This Row],[Ticker]],[1]!Table1[[Symbol]:[Industry]],2,FALSE),"-")</f>
        <v>-</v>
      </c>
      <c r="D1179" t="s">
        <v>46</v>
      </c>
      <c r="E1179">
        <v>1728.69400825299</v>
      </c>
      <c r="F1179">
        <v>75.86</v>
      </c>
      <c r="G1179">
        <v>61.356791364467199</v>
      </c>
      <c r="H1179">
        <v>16.606353273036799</v>
      </c>
      <c r="I1179">
        <v>-7.5456989075888297</v>
      </c>
      <c r="J1179">
        <v>-0.215009243793544</v>
      </c>
      <c r="K1179">
        <v>69.513704699251093</v>
      </c>
      <c r="L1179">
        <v>66.795798918865302</v>
      </c>
      <c r="M1179">
        <v>69.609712602738</v>
      </c>
      <c r="N1179">
        <v>1.7177267286404301</v>
      </c>
      <c r="O1179">
        <v>22.791985235961</v>
      </c>
      <c r="P1179">
        <v>87.077681874229299</v>
      </c>
      <c r="Q1179">
        <v>0.124508028522093</v>
      </c>
    </row>
    <row r="1180" spans="1:17" hidden="1" x14ac:dyDescent="0.3">
      <c r="A1180" t="s">
        <v>2508</v>
      </c>
      <c r="B1180" t="s">
        <v>2509</v>
      </c>
      <c r="C1180" t="str">
        <f>IFERROR(VLOOKUP(Table1[[#This Row],[Ticker]],[1]!Table1[[Symbol]:[Industry]],2,FALSE),"-")</f>
        <v>-</v>
      </c>
      <c r="D1180" t="s">
        <v>21</v>
      </c>
      <c r="E1180">
        <v>1722.46417940999</v>
      </c>
      <c r="F1180">
        <v>1112.95</v>
      </c>
      <c r="G1180">
        <v>81.441422990336306</v>
      </c>
      <c r="H1180">
        <v>8.3895145706686698</v>
      </c>
      <c r="I1180">
        <v>60.390446406766301</v>
      </c>
      <c r="J1180">
        <v>-8.4137032225143393</v>
      </c>
      <c r="K1180">
        <v>1008.5584685144</v>
      </c>
      <c r="L1180">
        <v>797.26157751913399</v>
      </c>
      <c r="M1180">
        <v>52.289091978598897</v>
      </c>
      <c r="N1180">
        <v>0.59213591270316401</v>
      </c>
      <c r="O1180">
        <v>10.8764993935037</v>
      </c>
      <c r="P1180">
        <v>126.07150111720399</v>
      </c>
      <c r="Q1180">
        <v>9.8815519250383996E-2</v>
      </c>
    </row>
    <row r="1181" spans="1:17" hidden="1" x14ac:dyDescent="0.3">
      <c r="A1181" t="s">
        <v>2510</v>
      </c>
      <c r="B1181" t="s">
        <v>2511</v>
      </c>
      <c r="C1181" t="str">
        <f>IFERROR(VLOOKUP(Table1[[#This Row],[Ticker]],[1]!Table1[[Symbol]:[Industry]],2,FALSE),"-")</f>
        <v>-</v>
      </c>
      <c r="D1181" t="s">
        <v>196</v>
      </c>
      <c r="E1181">
        <v>1721.310426</v>
      </c>
      <c r="F1181">
        <v>400.4</v>
      </c>
      <c r="G1181">
        <v>-26.787120146076699</v>
      </c>
      <c r="H1181">
        <v>-2.8362466395952599</v>
      </c>
      <c r="I1181">
        <v>-16.6081612393508</v>
      </c>
      <c r="J1181">
        <v>-2.3901327872571398</v>
      </c>
      <c r="K1181">
        <v>403.897673484336</v>
      </c>
      <c r="L1181">
        <v>420.01416219785602</v>
      </c>
      <c r="M1181">
        <v>53.012709832909103</v>
      </c>
      <c r="N1181">
        <v>0.85206398663648997</v>
      </c>
      <c r="O1181">
        <v>45.666833166833101</v>
      </c>
      <c r="P1181">
        <v>12.094064949608001</v>
      </c>
      <c r="Q1181">
        <v>4.7478501902725997E-2</v>
      </c>
    </row>
    <row r="1182" spans="1:17" hidden="1" x14ac:dyDescent="0.3">
      <c r="A1182" t="s">
        <v>2512</v>
      </c>
      <c r="B1182" t="s">
        <v>2513</v>
      </c>
      <c r="C1182" t="str">
        <f>IFERROR(VLOOKUP(Table1[[#This Row],[Ticker]],[1]!Table1[[Symbol]:[Industry]],2,FALSE),"-")</f>
        <v>-</v>
      </c>
      <c r="D1182" t="s">
        <v>303</v>
      </c>
      <c r="E1182">
        <v>1720.87137603</v>
      </c>
      <c r="F1182">
        <v>30.58</v>
      </c>
      <c r="G1182">
        <v>-23.687130733135501</v>
      </c>
      <c r="H1182">
        <v>2.7297105084440898</v>
      </c>
      <c r="I1182">
        <v>-27.997098021191501</v>
      </c>
      <c r="J1182">
        <v>0.57075077172686595</v>
      </c>
      <c r="K1182">
        <v>30.024933795420701</v>
      </c>
      <c r="L1182">
        <v>32.217032738936901</v>
      </c>
      <c r="M1182">
        <v>65.382048340449899</v>
      </c>
      <c r="N1182">
        <v>1.4677229432408301</v>
      </c>
      <c r="O1182">
        <v>49.771092217135298</v>
      </c>
      <c r="P1182">
        <v>35.911111111111097</v>
      </c>
      <c r="Q1182">
        <v>-4.2046790552732999E-2</v>
      </c>
    </row>
    <row r="1183" spans="1:17" hidden="1" x14ac:dyDescent="0.3">
      <c r="A1183" t="s">
        <v>2514</v>
      </c>
      <c r="B1183" t="s">
        <v>2515</v>
      </c>
      <c r="C1183" t="str">
        <f>IFERROR(VLOOKUP(Table1[[#This Row],[Ticker]],[1]!Table1[[Symbol]:[Industry]],2,FALSE),"-")</f>
        <v>-</v>
      </c>
      <c r="D1183" t="s">
        <v>373</v>
      </c>
      <c r="E1183">
        <v>1714.1178319999999</v>
      </c>
      <c r="F1183">
        <v>108.05</v>
      </c>
      <c r="G1183">
        <v>22.368708269131901</v>
      </c>
      <c r="H1183">
        <v>7.9109088129960199</v>
      </c>
      <c r="I1183">
        <v>-10.8097207954137</v>
      </c>
      <c r="J1183">
        <v>-3.3362178726217402</v>
      </c>
      <c r="K1183">
        <v>97.093696158663107</v>
      </c>
      <c r="L1183">
        <v>90.791260179390207</v>
      </c>
      <c r="M1183">
        <v>51.980509996404898</v>
      </c>
      <c r="N1183">
        <v>4.42644836751494</v>
      </c>
      <c r="O1183">
        <v>19.518741323461299</v>
      </c>
      <c r="P1183">
        <v>52.937013446567498</v>
      </c>
      <c r="Q1183">
        <v>0.10067801640480301</v>
      </c>
    </row>
    <row r="1184" spans="1:17" hidden="1" x14ac:dyDescent="0.3">
      <c r="A1184" t="s">
        <v>2516</v>
      </c>
      <c r="B1184" t="s">
        <v>2517</v>
      </c>
      <c r="C1184" t="str">
        <f>IFERROR(VLOOKUP(Table1[[#This Row],[Ticker]],[1]!Table1[[Symbol]:[Industry]],2,FALSE),"-")</f>
        <v>-</v>
      </c>
      <c r="D1184" t="s">
        <v>284</v>
      </c>
      <c r="E1184">
        <v>1710.7184785320001</v>
      </c>
      <c r="F1184">
        <v>57.11</v>
      </c>
      <c r="G1184">
        <v>2.6873916785688401</v>
      </c>
      <c r="H1184">
        <v>5.8014068533363199</v>
      </c>
      <c r="I1184">
        <v>-12.515120328688001</v>
      </c>
      <c r="J1184">
        <v>-2.0834455399440301</v>
      </c>
      <c r="K1184">
        <v>55.040401877133299</v>
      </c>
      <c r="L1184">
        <v>54.602837794872599</v>
      </c>
      <c r="M1184">
        <v>56.711149464779901</v>
      </c>
      <c r="N1184">
        <v>1.30495087725533</v>
      </c>
      <c r="O1184">
        <v>26.772894414288199</v>
      </c>
      <c r="P1184">
        <v>34.3764705882353</v>
      </c>
      <c r="Q1184">
        <v>2.710298758298E-2</v>
      </c>
    </row>
    <row r="1185" spans="1:17" hidden="1" x14ac:dyDescent="0.3">
      <c r="A1185" t="s">
        <v>2518</v>
      </c>
      <c r="B1185" t="s">
        <v>2519</v>
      </c>
      <c r="C1185" t="str">
        <f>IFERROR(VLOOKUP(Table1[[#This Row],[Ticker]],[1]!Table1[[Symbol]:[Industry]],2,FALSE),"-")</f>
        <v>-</v>
      </c>
      <c r="D1185" t="s">
        <v>140</v>
      </c>
      <c r="E1185">
        <v>1708.4082921299901</v>
      </c>
      <c r="F1185">
        <v>133.32</v>
      </c>
      <c r="G1185">
        <v>102.359660718561</v>
      </c>
      <c r="H1185">
        <v>10.6184231703526</v>
      </c>
      <c r="I1185">
        <v>12.237502085375899</v>
      </c>
      <c r="J1185">
        <v>-3.28047492565267</v>
      </c>
      <c r="K1185">
        <v>117.418728079546</v>
      </c>
      <c r="L1185">
        <v>101.316074399397</v>
      </c>
      <c r="M1185">
        <v>56.312885395490703</v>
      </c>
      <c r="N1185">
        <v>1.6838913984073201</v>
      </c>
      <c r="O1185">
        <v>7.7857785778577799</v>
      </c>
      <c r="P1185">
        <v>133.280839895013</v>
      </c>
      <c r="Q1185">
        <v>6.0996374856549997E-2</v>
      </c>
    </row>
    <row r="1186" spans="1:17" hidden="1" x14ac:dyDescent="0.3">
      <c r="A1186" t="s">
        <v>2520</v>
      </c>
      <c r="B1186" t="s">
        <v>2521</v>
      </c>
      <c r="C1186" t="str">
        <f>IFERROR(VLOOKUP(Table1[[#This Row],[Ticker]],[1]!Table1[[Symbol]:[Industry]],2,FALSE),"-")</f>
        <v>-</v>
      </c>
      <c r="D1186" t="s">
        <v>859</v>
      </c>
      <c r="E1186">
        <v>1703.8777514999999</v>
      </c>
      <c r="F1186">
        <v>469.8</v>
      </c>
      <c r="G1186">
        <v>54.040076203797803</v>
      </c>
      <c r="H1186">
        <v>12.664965885141701</v>
      </c>
      <c r="I1186">
        <v>32.129032976998801</v>
      </c>
      <c r="J1186">
        <v>5.1678933320065301</v>
      </c>
      <c r="K1186">
        <v>402.68384321158902</v>
      </c>
      <c r="L1186">
        <v>336.25498011998002</v>
      </c>
      <c r="M1186">
        <v>68.444194266219199</v>
      </c>
      <c r="N1186">
        <v>0.85942085517324895</v>
      </c>
      <c r="O1186">
        <v>6.0025542784163299</v>
      </c>
      <c r="P1186">
        <v>90.704282524863004</v>
      </c>
      <c r="Q1186">
        <v>0.120348122802394</v>
      </c>
    </row>
    <row r="1187" spans="1:17" hidden="1" x14ac:dyDescent="0.3">
      <c r="A1187" t="s">
        <v>2522</v>
      </c>
      <c r="B1187" t="s">
        <v>2523</v>
      </c>
      <c r="C1187" t="str">
        <f>IFERROR(VLOOKUP(Table1[[#This Row],[Ticker]],[1]!Table1[[Symbol]:[Industry]],2,FALSE),"-")</f>
        <v>-</v>
      </c>
      <c r="D1187" t="s">
        <v>269</v>
      </c>
      <c r="E1187">
        <v>1702.209059218</v>
      </c>
      <c r="F1187">
        <v>25.68</v>
      </c>
      <c r="G1187">
        <v>76.108787634211296</v>
      </c>
      <c r="H1187">
        <v>-11.7570347051052</v>
      </c>
      <c r="I1187">
        <v>-20.898813491122802</v>
      </c>
      <c r="J1187">
        <v>-6.7479615674512399</v>
      </c>
      <c r="K1187">
        <v>26.822059819282799</v>
      </c>
      <c r="L1187">
        <v>25.382370584690101</v>
      </c>
      <c r="M1187">
        <v>42.781628773655001</v>
      </c>
      <c r="N1187">
        <v>0.58163174808048401</v>
      </c>
      <c r="O1187">
        <v>63.551401869158802</v>
      </c>
      <c r="P1187">
        <v>114</v>
      </c>
      <c r="Q1187">
        <v>8.5433343303842002E-2</v>
      </c>
    </row>
    <row r="1188" spans="1:17" hidden="1" x14ac:dyDescent="0.3">
      <c r="A1188" t="s">
        <v>2524</v>
      </c>
      <c r="B1188" t="s">
        <v>2525</v>
      </c>
      <c r="C1188" t="str">
        <f>IFERROR(VLOOKUP(Table1[[#This Row],[Ticker]],[1]!Table1[[Symbol]:[Industry]],2,FALSE),"-")</f>
        <v>-</v>
      </c>
      <c r="D1188" t="s">
        <v>379</v>
      </c>
      <c r="E1188">
        <v>1700.7209925</v>
      </c>
      <c r="F1188">
        <v>2809.1</v>
      </c>
      <c r="G1188">
        <v>199.75744415924399</v>
      </c>
      <c r="H1188">
        <v>10.046679580609</v>
      </c>
      <c r="I1188">
        <v>78.405788944509396</v>
      </c>
      <c r="J1188">
        <v>13.439562189594</v>
      </c>
      <c r="K1188">
        <v>2324.7160715045502</v>
      </c>
      <c r="L1188">
        <v>1779.1958626680901</v>
      </c>
      <c r="M1188">
        <v>85.898581578309901</v>
      </c>
      <c r="N1188">
        <v>0.53430988507068899</v>
      </c>
      <c r="O1188">
        <v>5.01584137268165</v>
      </c>
      <c r="P1188">
        <v>250.67723612758201</v>
      </c>
      <c r="Q1188">
        <v>0.119088106572348</v>
      </c>
    </row>
    <row r="1189" spans="1:17" hidden="1" x14ac:dyDescent="0.3">
      <c r="A1189" t="s">
        <v>2526</v>
      </c>
      <c r="B1189" t="s">
        <v>2527</v>
      </c>
      <c r="C1189" t="str">
        <f>IFERROR(VLOOKUP(Table1[[#This Row],[Ticker]],[1]!Table1[[Symbol]:[Industry]],2,FALSE),"-")</f>
        <v>-</v>
      </c>
      <c r="D1189" t="s">
        <v>379</v>
      </c>
      <c r="E1189">
        <v>1700.2646685760001</v>
      </c>
      <c r="F1189">
        <v>110.29</v>
      </c>
      <c r="G1189">
        <v>73.926320497448003</v>
      </c>
      <c r="H1189">
        <v>7.7596390267020201</v>
      </c>
      <c r="I1189">
        <v>-5.1712043328043302</v>
      </c>
      <c r="J1189">
        <v>6.8027170501567404</v>
      </c>
      <c r="K1189">
        <v>102.889320736323</v>
      </c>
      <c r="L1189">
        <v>93.0504955571827</v>
      </c>
      <c r="M1189">
        <v>66.133142446256599</v>
      </c>
      <c r="N1189">
        <v>1.5137356220539</v>
      </c>
      <c r="O1189">
        <v>13.836249886662401</v>
      </c>
      <c r="P1189">
        <v>103.863216266173</v>
      </c>
      <c r="Q1189">
        <v>9.0160742332675001E-2</v>
      </c>
    </row>
    <row r="1190" spans="1:17" hidden="1" x14ac:dyDescent="0.3">
      <c r="A1190" t="s">
        <v>2528</v>
      </c>
      <c r="B1190" t="s">
        <v>2529</v>
      </c>
      <c r="C1190" t="str">
        <f>IFERROR(VLOOKUP(Table1[[#This Row],[Ticker]],[1]!Table1[[Symbol]:[Industry]],2,FALSE),"-")</f>
        <v>-</v>
      </c>
      <c r="D1190" t="s">
        <v>602</v>
      </c>
      <c r="E1190">
        <v>1692.3029750000001</v>
      </c>
      <c r="F1190">
        <v>59.8</v>
      </c>
      <c r="G1190">
        <v>21.240733314102201</v>
      </c>
      <c r="H1190">
        <v>1.84389697191338</v>
      </c>
      <c r="I1190">
        <v>13.1323453662879</v>
      </c>
      <c r="J1190">
        <v>6.0094080240867003</v>
      </c>
      <c r="K1190">
        <v>56.639243907785399</v>
      </c>
      <c r="L1190">
        <v>54.805946448411497</v>
      </c>
      <c r="M1190">
        <v>29.188193916460101</v>
      </c>
      <c r="N1190">
        <v>1.64061687041969</v>
      </c>
      <c r="O1190">
        <v>30.434782608695599</v>
      </c>
      <c r="P1190">
        <v>59.042553191489297</v>
      </c>
      <c r="Q1190">
        <v>7.1071011628524999E-2</v>
      </c>
    </row>
    <row r="1191" spans="1:17" hidden="1" x14ac:dyDescent="0.3">
      <c r="A1191" t="s">
        <v>2530</v>
      </c>
      <c r="B1191" t="s">
        <v>2531</v>
      </c>
      <c r="C1191" t="str">
        <f>IFERROR(VLOOKUP(Table1[[#This Row],[Ticker]],[1]!Table1[[Symbol]:[Industry]],2,FALSE),"-")</f>
        <v>-</v>
      </c>
      <c r="D1191" t="s">
        <v>654</v>
      </c>
      <c r="E1191">
        <v>1687.356845</v>
      </c>
      <c r="F1191">
        <v>267.64999999999998</v>
      </c>
      <c r="G1191">
        <v>494.70590282883597</v>
      </c>
      <c r="H1191">
        <v>-6.61316439102215</v>
      </c>
      <c r="I1191">
        <v>2.4512336568018598</v>
      </c>
      <c r="J1191">
        <v>-6.5002551454328898</v>
      </c>
      <c r="K1191">
        <v>263.81499236180798</v>
      </c>
      <c r="L1191">
        <v>215.930515147092</v>
      </c>
      <c r="M1191">
        <v>57.190383534997601</v>
      </c>
      <c r="N1191">
        <v>1.5560137621374099</v>
      </c>
      <c r="O1191">
        <v>16.289930879880401</v>
      </c>
      <c r="P1191">
        <v>540.31100478468898</v>
      </c>
      <c r="Q1191">
        <v>0.13925610997688201</v>
      </c>
    </row>
    <row r="1192" spans="1:17" hidden="1" x14ac:dyDescent="0.3">
      <c r="A1192" t="s">
        <v>2532</v>
      </c>
      <c r="B1192" t="s">
        <v>2533</v>
      </c>
      <c r="C1192" t="str">
        <f>IFERROR(VLOOKUP(Table1[[#This Row],[Ticker]],[1]!Table1[[Symbol]:[Industry]],2,FALSE),"-")</f>
        <v>-</v>
      </c>
      <c r="D1192" t="s">
        <v>607</v>
      </c>
      <c r="E1192">
        <v>1685.3559</v>
      </c>
      <c r="F1192">
        <v>164.85</v>
      </c>
      <c r="G1192">
        <v>91.806587393262802</v>
      </c>
      <c r="H1192">
        <v>-6.0874651442313201</v>
      </c>
      <c r="I1192">
        <v>50.296298356432999</v>
      </c>
      <c r="J1192">
        <v>-6.8120198513152399</v>
      </c>
      <c r="K1192">
        <v>159.22717704499701</v>
      </c>
      <c r="L1192">
        <v>127.235833330213</v>
      </c>
      <c r="M1192">
        <v>32.431697482722001</v>
      </c>
      <c r="N1192">
        <v>0.90247318557760703</v>
      </c>
      <c r="O1192">
        <v>11.010009099181</v>
      </c>
      <c r="P1192">
        <v>132.183098591549</v>
      </c>
      <c r="Q1192">
        <v>6.8534849626676997E-2</v>
      </c>
    </row>
    <row r="1193" spans="1:17" hidden="1" x14ac:dyDescent="0.3">
      <c r="A1193" t="s">
        <v>2534</v>
      </c>
      <c r="B1193" t="s">
        <v>2535</v>
      </c>
      <c r="C1193" t="str">
        <f>IFERROR(VLOOKUP(Table1[[#This Row],[Ticker]],[1]!Table1[[Symbol]:[Industry]],2,FALSE),"-")</f>
        <v>-</v>
      </c>
      <c r="D1193" t="s">
        <v>284</v>
      </c>
      <c r="E1193">
        <v>1682.46805812</v>
      </c>
      <c r="F1193">
        <v>67.989999999999995</v>
      </c>
      <c r="G1193">
        <v>-61.670629787637502</v>
      </c>
      <c r="H1193">
        <v>-4.68664888654423</v>
      </c>
      <c r="I1193">
        <v>-32.946708932938002</v>
      </c>
      <c r="J1193">
        <v>0.46376284557160702</v>
      </c>
      <c r="K1193">
        <v>67.172382086979596</v>
      </c>
      <c r="L1193">
        <v>77.729613682688594</v>
      </c>
      <c r="M1193">
        <v>48.8052772673786</v>
      </c>
      <c r="N1193">
        <v>1.43857562763798</v>
      </c>
      <c r="O1193">
        <v>72.0105897926165</v>
      </c>
      <c r="P1193">
        <v>38.472505091649602</v>
      </c>
    </row>
    <row r="1194" spans="1:17" hidden="1" x14ac:dyDescent="0.3">
      <c r="A1194" t="s">
        <v>2536</v>
      </c>
      <c r="B1194" t="s">
        <v>2537</v>
      </c>
      <c r="C1194" t="str">
        <f>IFERROR(VLOOKUP(Table1[[#This Row],[Ticker]],[1]!Table1[[Symbol]:[Industry]],2,FALSE),"-")</f>
        <v>-</v>
      </c>
      <c r="D1194" t="s">
        <v>376</v>
      </c>
      <c r="E1194">
        <v>1677.81086594</v>
      </c>
      <c r="F1194">
        <v>693.45</v>
      </c>
      <c r="G1194">
        <v>-30.3334236226586</v>
      </c>
      <c r="H1194">
        <v>-3.26540381943461</v>
      </c>
      <c r="I1194">
        <v>-14.4572615393788</v>
      </c>
      <c r="J1194">
        <v>-3.3305616153534299</v>
      </c>
      <c r="K1194">
        <v>688.38874803847295</v>
      </c>
      <c r="L1194">
        <v>706.86336710084402</v>
      </c>
      <c r="M1194">
        <v>48.6465587339179</v>
      </c>
      <c r="N1194">
        <v>0.87822915778184496</v>
      </c>
      <c r="O1194">
        <v>32.669983416252002</v>
      </c>
      <c r="P1194">
        <v>10.7747603833865</v>
      </c>
      <c r="Q1194">
        <v>2.6517662263354998E-2</v>
      </c>
    </row>
    <row r="1195" spans="1:17" hidden="1" x14ac:dyDescent="0.3">
      <c r="A1195" t="s">
        <v>2538</v>
      </c>
      <c r="B1195" t="s">
        <v>2539</v>
      </c>
      <c r="C1195" t="str">
        <f>IFERROR(VLOOKUP(Table1[[#This Row],[Ticker]],[1]!Table1[[Symbol]:[Industry]],2,FALSE),"-")</f>
        <v>-</v>
      </c>
      <c r="D1195" t="s">
        <v>284</v>
      </c>
      <c r="E1195">
        <v>1675.9988519999999</v>
      </c>
      <c r="F1195">
        <v>743.7</v>
      </c>
      <c r="G1195">
        <v>12.5741649732471</v>
      </c>
      <c r="H1195">
        <v>2.17311755381813</v>
      </c>
      <c r="I1195">
        <v>-12.4710795457479</v>
      </c>
      <c r="J1195">
        <v>-1.0039772298001299</v>
      </c>
      <c r="K1195">
        <v>685.582902383445</v>
      </c>
      <c r="L1195">
        <v>637.81744741519003</v>
      </c>
      <c r="M1195">
        <v>62.157688060889299</v>
      </c>
      <c r="N1195">
        <v>0.89011007367551098</v>
      </c>
      <c r="O1195">
        <v>9.0493478553179898</v>
      </c>
      <c r="P1195">
        <v>54.519011011842899</v>
      </c>
      <c r="Q1195">
        <v>0.11078991642312</v>
      </c>
    </row>
    <row r="1196" spans="1:17" hidden="1" x14ac:dyDescent="0.3">
      <c r="A1196" t="s">
        <v>2540</v>
      </c>
      <c r="B1196" t="s">
        <v>2541</v>
      </c>
      <c r="C1196" t="str">
        <f>IFERROR(VLOOKUP(Table1[[#This Row],[Ticker]],[1]!Table1[[Symbol]:[Industry]],2,FALSE),"-")</f>
        <v>-</v>
      </c>
      <c r="D1196" t="s">
        <v>140</v>
      </c>
      <c r="E1196">
        <v>1675.80963744</v>
      </c>
      <c r="F1196">
        <v>99.32</v>
      </c>
      <c r="G1196">
        <v>24.4972349282842</v>
      </c>
      <c r="H1196">
        <v>6.5214720713901304</v>
      </c>
      <c r="I1196">
        <v>-0.44838598749876701</v>
      </c>
      <c r="J1196">
        <v>6.3178671967326299</v>
      </c>
      <c r="K1196">
        <v>91.457964415192393</v>
      </c>
      <c r="L1196">
        <v>85.681092018327504</v>
      </c>
      <c r="M1196">
        <v>75.267997720068806</v>
      </c>
      <c r="N1196">
        <v>2.5943300392036699</v>
      </c>
      <c r="O1196">
        <v>5.7088199758356701</v>
      </c>
      <c r="P1196">
        <v>82.238532110091697</v>
      </c>
      <c r="Q1196">
        <v>6.4745714149595998E-2</v>
      </c>
    </row>
    <row r="1197" spans="1:17" hidden="1" x14ac:dyDescent="0.3">
      <c r="A1197" t="s">
        <v>2542</v>
      </c>
      <c r="B1197" t="s">
        <v>2543</v>
      </c>
      <c r="C1197" t="str">
        <f>IFERROR(VLOOKUP(Table1[[#This Row],[Ticker]],[1]!Table1[[Symbol]:[Industry]],2,FALSE),"-")</f>
        <v>-</v>
      </c>
      <c r="D1197" t="s">
        <v>2544</v>
      </c>
      <c r="E1197">
        <v>1675.2060171999999</v>
      </c>
      <c r="F1197">
        <v>592.9</v>
      </c>
      <c r="G1197">
        <v>43.0653928569456</v>
      </c>
      <c r="H1197">
        <v>8.2208550289874491</v>
      </c>
      <c r="I1197">
        <v>-9.2643730590476903</v>
      </c>
      <c r="J1197">
        <v>7.7972281064229803</v>
      </c>
      <c r="K1197">
        <v>543.80995996392403</v>
      </c>
      <c r="L1197">
        <v>524.87396792793402</v>
      </c>
      <c r="M1197">
        <v>76.807286588751097</v>
      </c>
      <c r="N1197">
        <v>1.8432613210612501</v>
      </c>
      <c r="O1197">
        <v>16.883116883116799</v>
      </c>
      <c r="P1197">
        <v>82.430769230769201</v>
      </c>
      <c r="Q1197">
        <v>0.10305752469849699</v>
      </c>
    </row>
    <row r="1198" spans="1:17" hidden="1" x14ac:dyDescent="0.3">
      <c r="A1198" t="s">
        <v>2545</v>
      </c>
      <c r="B1198" t="s">
        <v>2546</v>
      </c>
      <c r="C1198" t="str">
        <f>IFERROR(VLOOKUP(Table1[[#This Row],[Ticker]],[1]!Table1[[Symbol]:[Industry]],2,FALSE),"-")</f>
        <v>-</v>
      </c>
      <c r="D1198" t="s">
        <v>162</v>
      </c>
      <c r="E1198">
        <v>1672.0377891000001</v>
      </c>
      <c r="F1198">
        <v>699.8</v>
      </c>
      <c r="G1198">
        <v>-66.457135772739406</v>
      </c>
      <c r="H1198">
        <v>27.0551757822025</v>
      </c>
      <c r="I1198">
        <v>-27.497907365623401</v>
      </c>
      <c r="J1198">
        <v>16.752253215771098</v>
      </c>
      <c r="K1198">
        <v>606.84002932097701</v>
      </c>
      <c r="L1198">
        <v>747.26144615497901</v>
      </c>
      <c r="M1198">
        <v>71.161192264658894</v>
      </c>
      <c r="N1198">
        <v>2.58231979918191</v>
      </c>
      <c r="O1198">
        <v>96.341811946270298</v>
      </c>
      <c r="P1198">
        <v>54.225895316804397</v>
      </c>
      <c r="Q1198">
        <v>0.14058045687610801</v>
      </c>
    </row>
    <row r="1199" spans="1:17" hidden="1" x14ac:dyDescent="0.3">
      <c r="A1199" t="s">
        <v>2547</v>
      </c>
      <c r="B1199" t="s">
        <v>2548</v>
      </c>
      <c r="C1199" t="str">
        <f>IFERROR(VLOOKUP(Table1[[#This Row],[Ticker]],[1]!Table1[[Symbol]:[Industry]],2,FALSE),"-")</f>
        <v>-</v>
      </c>
      <c r="D1199" t="s">
        <v>533</v>
      </c>
      <c r="E1199">
        <v>1654.1165852930001</v>
      </c>
      <c r="F1199">
        <v>95.71</v>
      </c>
      <c r="G1199">
        <v>16.5494522195632</v>
      </c>
      <c r="H1199">
        <v>17.7628567957989</v>
      </c>
      <c r="I1199">
        <v>7.2049670870831903</v>
      </c>
      <c r="J1199">
        <v>6.3015607944841596</v>
      </c>
      <c r="K1199">
        <v>82.147431877912297</v>
      </c>
      <c r="L1199">
        <v>75.077374923049405</v>
      </c>
      <c r="M1199">
        <v>73.988935707713196</v>
      </c>
      <c r="N1199">
        <v>1.5283972735881499</v>
      </c>
      <c r="O1199">
        <v>3.7509142200397001</v>
      </c>
      <c r="P1199">
        <v>71.063449508489697</v>
      </c>
      <c r="Q1199">
        <v>4.0764090558580001E-3</v>
      </c>
    </row>
    <row r="1200" spans="1:17" hidden="1" x14ac:dyDescent="0.3">
      <c r="A1200" t="s">
        <v>2549</v>
      </c>
      <c r="B1200" t="s">
        <v>2550</v>
      </c>
      <c r="C1200" t="str">
        <f>IFERROR(VLOOKUP(Table1[[#This Row],[Ticker]],[1]!Table1[[Symbol]:[Industry]],2,FALSE),"-")</f>
        <v>-</v>
      </c>
      <c r="D1200" t="s">
        <v>230</v>
      </c>
      <c r="E1200">
        <v>1651.78</v>
      </c>
      <c r="F1200">
        <v>1259.3499999999999</v>
      </c>
      <c r="G1200">
        <v>68.383343233017598</v>
      </c>
      <c r="H1200">
        <v>1.9561493596836499</v>
      </c>
      <c r="I1200">
        <v>67.958315330636694</v>
      </c>
      <c r="J1200">
        <v>-4.2852589709876003</v>
      </c>
      <c r="K1200">
        <v>1173.4696980994299</v>
      </c>
      <c r="L1200">
        <v>903.25427870010105</v>
      </c>
      <c r="M1200">
        <v>52.844332242889799</v>
      </c>
      <c r="N1200">
        <v>0.65343983970373798</v>
      </c>
      <c r="O1200">
        <v>17.497121530948501</v>
      </c>
      <c r="P1200">
        <v>108.847429519071</v>
      </c>
      <c r="Q1200">
        <v>8.2677010355295996E-2</v>
      </c>
    </row>
    <row r="1201" spans="1:17" hidden="1" x14ac:dyDescent="0.3">
      <c r="A1201" t="s">
        <v>2551</v>
      </c>
      <c r="B1201" t="s">
        <v>2552</v>
      </c>
      <c r="C1201" t="str">
        <f>IFERROR(VLOOKUP(Table1[[#This Row],[Ticker]],[1]!Table1[[Symbol]:[Industry]],2,FALSE),"-")</f>
        <v>-</v>
      </c>
      <c r="D1201" t="s">
        <v>230</v>
      </c>
      <c r="E1201">
        <v>1650.7782</v>
      </c>
      <c r="F1201">
        <v>535.95000000000005</v>
      </c>
      <c r="G1201">
        <v>11.8695763246875</v>
      </c>
      <c r="H1201">
        <v>12.4793276364415</v>
      </c>
      <c r="I1201">
        <v>15.126687159353001</v>
      </c>
      <c r="J1201">
        <v>3.8620782213106102</v>
      </c>
      <c r="K1201">
        <v>445.28684469087801</v>
      </c>
      <c r="L1201">
        <v>400.115029521022</v>
      </c>
      <c r="M1201">
        <v>75.970464501647598</v>
      </c>
      <c r="N1201">
        <v>2.24742240018178</v>
      </c>
      <c r="O1201">
        <v>2.41627017445655</v>
      </c>
      <c r="P1201">
        <v>79.728370221327907</v>
      </c>
      <c r="Q1201">
        <v>0.12736739563830199</v>
      </c>
    </row>
    <row r="1202" spans="1:17" hidden="1" x14ac:dyDescent="0.3">
      <c r="A1202" t="s">
        <v>2553</v>
      </c>
      <c r="B1202" t="s">
        <v>2554</v>
      </c>
      <c r="C1202" t="str">
        <f>IFERROR(VLOOKUP(Table1[[#This Row],[Ticker]],[1]!Table1[[Symbol]:[Industry]],2,FALSE),"-")</f>
        <v>-</v>
      </c>
      <c r="D1202" t="s">
        <v>216</v>
      </c>
      <c r="E1202">
        <v>1649.78</v>
      </c>
      <c r="F1202">
        <v>374.8</v>
      </c>
      <c r="G1202">
        <v>-3.8408551442483301</v>
      </c>
      <c r="H1202">
        <v>-1.8051078853310101</v>
      </c>
      <c r="I1202">
        <v>13.737043022667899</v>
      </c>
      <c r="J1202">
        <v>-0.85604631440350698</v>
      </c>
      <c r="K1202">
        <v>357.70421433428498</v>
      </c>
      <c r="L1202">
        <v>309.43222288986101</v>
      </c>
      <c r="M1202">
        <v>49.687442585763598</v>
      </c>
      <c r="N1202">
        <v>0.37613823193422102</v>
      </c>
      <c r="O1202">
        <v>9.7785485592315897</v>
      </c>
      <c r="P1202">
        <v>64.783468894262498</v>
      </c>
    </row>
    <row r="1203" spans="1:17" hidden="1" x14ac:dyDescent="0.3">
      <c r="A1203" t="s">
        <v>2555</v>
      </c>
      <c r="B1203" t="s">
        <v>2556</v>
      </c>
      <c r="C1203" t="str">
        <f>IFERROR(VLOOKUP(Table1[[#This Row],[Ticker]],[1]!Table1[[Symbol]:[Industry]],2,FALSE),"-")</f>
        <v>-</v>
      </c>
      <c r="E1203">
        <v>1648.8720470000001</v>
      </c>
      <c r="F1203">
        <v>826.4</v>
      </c>
      <c r="G1203">
        <v>314.22439751452703</v>
      </c>
      <c r="H1203">
        <v>69.073947070320898</v>
      </c>
      <c r="I1203">
        <v>85.957238072496096</v>
      </c>
      <c r="J1203">
        <v>13.9503591726397</v>
      </c>
      <c r="K1203">
        <v>554.12545571891098</v>
      </c>
      <c r="L1203">
        <v>448.00068737057597</v>
      </c>
      <c r="M1203">
        <v>85.352198816212294</v>
      </c>
      <c r="N1203">
        <v>2.9244798675085302</v>
      </c>
      <c r="O1203">
        <v>9.9951597289448202</v>
      </c>
      <c r="P1203">
        <v>377.68786127167601</v>
      </c>
    </row>
    <row r="1204" spans="1:17" hidden="1" x14ac:dyDescent="0.3">
      <c r="A1204" t="s">
        <v>2557</v>
      </c>
      <c r="B1204" t="s">
        <v>2558</v>
      </c>
      <c r="C1204" t="str">
        <f>IFERROR(VLOOKUP(Table1[[#This Row],[Ticker]],[1]!Table1[[Symbol]:[Industry]],2,FALSE),"-")</f>
        <v>-</v>
      </c>
      <c r="D1204" t="s">
        <v>1256</v>
      </c>
      <c r="E1204">
        <v>1646.030457375</v>
      </c>
      <c r="F1204">
        <v>233.7</v>
      </c>
      <c r="G1204">
        <v>15.322519638640999</v>
      </c>
      <c r="H1204">
        <v>-9.2351216008943098</v>
      </c>
      <c r="I1204">
        <v>32.715631266792798</v>
      </c>
      <c r="J1204">
        <v>-6.00146669416179</v>
      </c>
      <c r="K1204">
        <v>231.61804623019</v>
      </c>
      <c r="L1204">
        <v>201.65271254753699</v>
      </c>
      <c r="M1204">
        <v>46.963473062616004</v>
      </c>
      <c r="N1204">
        <v>0.36927629220192798</v>
      </c>
      <c r="O1204">
        <v>21.694480102695699</v>
      </c>
      <c r="P1204">
        <v>69.0415913200723</v>
      </c>
      <c r="Q1204">
        <v>0.205577368919107</v>
      </c>
    </row>
    <row r="1205" spans="1:17" hidden="1" x14ac:dyDescent="0.3">
      <c r="A1205" t="s">
        <v>2559</v>
      </c>
      <c r="B1205" t="s">
        <v>2560</v>
      </c>
      <c r="C1205" t="str">
        <f>IFERROR(VLOOKUP(Table1[[#This Row],[Ticker]],[1]!Table1[[Symbol]:[Industry]],2,FALSE),"-")</f>
        <v>-</v>
      </c>
      <c r="D1205" t="s">
        <v>46</v>
      </c>
      <c r="E1205">
        <v>1640.1595400000001</v>
      </c>
      <c r="F1205">
        <v>269.95</v>
      </c>
      <c r="G1205">
        <v>298.76055924332798</v>
      </c>
      <c r="H1205">
        <v>8.8086795806090397</v>
      </c>
      <c r="I1205">
        <v>56.245380037522601</v>
      </c>
      <c r="J1205">
        <v>3.0147020403179301</v>
      </c>
      <c r="K1205">
        <v>234.984834503386</v>
      </c>
      <c r="L1205">
        <v>175.076227235934</v>
      </c>
      <c r="M1205">
        <v>72.6989566073009</v>
      </c>
      <c r="N1205">
        <v>0.88711795824911399</v>
      </c>
      <c r="O1205">
        <v>6.3159844415632396</v>
      </c>
      <c r="P1205">
        <v>340.37520391517103</v>
      </c>
      <c r="Q1205">
        <v>0.17970896704322101</v>
      </c>
    </row>
    <row r="1206" spans="1:17" hidden="1" x14ac:dyDescent="0.3">
      <c r="A1206" t="s">
        <v>2561</v>
      </c>
      <c r="B1206" t="s">
        <v>2562</v>
      </c>
      <c r="C1206" t="str">
        <f>IFERROR(VLOOKUP(Table1[[#This Row],[Ticker]],[1]!Table1[[Symbol]:[Industry]],2,FALSE),"-")</f>
        <v>-</v>
      </c>
      <c r="D1206" t="s">
        <v>119</v>
      </c>
      <c r="E1206">
        <v>1639.04202702</v>
      </c>
      <c r="F1206">
        <v>54.86</v>
      </c>
      <c r="G1206">
        <v>-19.814797138930899</v>
      </c>
      <c r="H1206">
        <v>-2.26802371609425</v>
      </c>
      <c r="I1206">
        <v>-28.137118224755898</v>
      </c>
      <c r="J1206">
        <v>-3.65003488111571</v>
      </c>
      <c r="K1206">
        <v>56.227152430741299</v>
      </c>
      <c r="L1206">
        <v>58.160855096975098</v>
      </c>
      <c r="M1206">
        <v>55.492406093460602</v>
      </c>
      <c r="N1206">
        <v>1.67665917264911</v>
      </c>
      <c r="O1206">
        <v>57.309515129420298</v>
      </c>
      <c r="P1206">
        <v>26.990740740740701</v>
      </c>
      <c r="Q1206">
        <v>6.1024531032239003E-2</v>
      </c>
    </row>
    <row r="1207" spans="1:17" hidden="1" x14ac:dyDescent="0.3">
      <c r="A1207" t="s">
        <v>2563</v>
      </c>
      <c r="B1207" t="s">
        <v>2564</v>
      </c>
      <c r="C1207" t="str">
        <f>IFERROR(VLOOKUP(Table1[[#This Row],[Ticker]],[1]!Table1[[Symbol]:[Industry]],2,FALSE),"-")</f>
        <v>-</v>
      </c>
      <c r="D1207" t="s">
        <v>216</v>
      </c>
      <c r="E1207">
        <v>1633.66790638</v>
      </c>
      <c r="F1207">
        <v>427.45</v>
      </c>
      <c r="G1207">
        <v>-31.243554634073501</v>
      </c>
      <c r="H1207">
        <v>-13.1115053487139</v>
      </c>
      <c r="I1207">
        <v>-35.639691478594401</v>
      </c>
      <c r="J1207">
        <v>-5.2168899015991199</v>
      </c>
      <c r="K1207">
        <v>449.517589998532</v>
      </c>
      <c r="M1207">
        <v>44.561053497170299</v>
      </c>
      <c r="N1207">
        <v>0.93420117408766301</v>
      </c>
      <c r="O1207">
        <v>48.648964791203603</v>
      </c>
      <c r="P1207">
        <v>12.486842105263101</v>
      </c>
    </row>
    <row r="1208" spans="1:17" hidden="1" x14ac:dyDescent="0.3">
      <c r="A1208" t="s">
        <v>2565</v>
      </c>
      <c r="B1208" t="s">
        <v>2566</v>
      </c>
      <c r="C1208" t="str">
        <f>IFERROR(VLOOKUP(Table1[[#This Row],[Ticker]],[1]!Table1[[Symbol]:[Industry]],2,FALSE),"-")</f>
        <v>-</v>
      </c>
      <c r="D1208" t="s">
        <v>146</v>
      </c>
      <c r="E1208">
        <v>1628.5238999999999</v>
      </c>
      <c r="F1208">
        <v>1540.5</v>
      </c>
      <c r="G1208">
        <v>238.51821069262999</v>
      </c>
      <c r="H1208">
        <v>-12.932968483983601</v>
      </c>
      <c r="I1208">
        <v>133.571744056531</v>
      </c>
      <c r="J1208">
        <v>-12.346185377991</v>
      </c>
      <c r="K1208">
        <v>1539.77290368473</v>
      </c>
      <c r="L1208">
        <v>1068.2175924170699</v>
      </c>
      <c r="M1208">
        <v>31.070816109192101</v>
      </c>
      <c r="N1208">
        <v>0.49066229082791102</v>
      </c>
      <c r="O1208">
        <v>30.214216163583199</v>
      </c>
      <c r="P1208">
        <v>309.544064867739</v>
      </c>
      <c r="Q1208">
        <v>0.13790363949575801</v>
      </c>
    </row>
    <row r="1209" spans="1:17" hidden="1" x14ac:dyDescent="0.3">
      <c r="A1209" t="s">
        <v>2567</v>
      </c>
      <c r="B1209" t="s">
        <v>2568</v>
      </c>
      <c r="C1209" t="str">
        <f>IFERROR(VLOOKUP(Table1[[#This Row],[Ticker]],[1]!Table1[[Symbol]:[Industry]],2,FALSE),"-")</f>
        <v>-</v>
      </c>
      <c r="D1209" t="s">
        <v>109</v>
      </c>
      <c r="E1209">
        <v>1627.7727116000001</v>
      </c>
      <c r="F1209">
        <v>58.95</v>
      </c>
      <c r="G1209">
        <v>-4.8370429698101303</v>
      </c>
      <c r="H1209">
        <v>14.713340291500501</v>
      </c>
      <c r="I1209">
        <v>-5.3533458262445102</v>
      </c>
      <c r="J1209">
        <v>-3.9377551454328898</v>
      </c>
      <c r="K1209">
        <v>59.8968682099867</v>
      </c>
      <c r="L1209">
        <v>58.755327677013803</v>
      </c>
      <c r="M1209">
        <v>49.4868983765192</v>
      </c>
      <c r="N1209">
        <v>1.8544165455750701</v>
      </c>
      <c r="O1209">
        <v>46.734520780322299</v>
      </c>
      <c r="P1209">
        <v>77.506775067750596</v>
      </c>
      <c r="Q1209">
        <v>-2.3770655728215E-2</v>
      </c>
    </row>
    <row r="1210" spans="1:17" hidden="1" x14ac:dyDescent="0.3">
      <c r="A1210" t="s">
        <v>2569</v>
      </c>
      <c r="B1210" t="s">
        <v>2570</v>
      </c>
      <c r="C1210" t="str">
        <f>IFERROR(VLOOKUP(Table1[[#This Row],[Ticker]],[1]!Table1[[Symbol]:[Industry]],2,FALSE),"-")</f>
        <v>-</v>
      </c>
      <c r="D1210" t="s">
        <v>162</v>
      </c>
      <c r="E1210">
        <v>1627.0080167250001</v>
      </c>
      <c r="F1210">
        <v>1414.45</v>
      </c>
      <c r="G1210">
        <v>35.010640794663402</v>
      </c>
      <c r="H1210">
        <v>23.036433002643999</v>
      </c>
      <c r="I1210">
        <v>2.5635144216030801</v>
      </c>
      <c r="J1210">
        <v>9.5378636043055707</v>
      </c>
      <c r="K1210">
        <v>1142.4618146462201</v>
      </c>
      <c r="L1210">
        <v>1098.4893785771901</v>
      </c>
      <c r="M1210">
        <v>66.964381659480594</v>
      </c>
      <c r="N1210">
        <v>2.9346841184631098</v>
      </c>
      <c r="O1210">
        <v>11.350701686167699</v>
      </c>
      <c r="P1210">
        <v>69.781538830872606</v>
      </c>
      <c r="Q1210">
        <v>-2.1121675248528E-2</v>
      </c>
    </row>
    <row r="1211" spans="1:17" hidden="1" x14ac:dyDescent="0.3">
      <c r="A1211" t="s">
        <v>2571</v>
      </c>
      <c r="B1211" t="s">
        <v>2572</v>
      </c>
      <c r="C1211" t="str">
        <f>IFERROR(VLOOKUP(Table1[[#This Row],[Ticker]],[1]!Table1[[Symbol]:[Industry]],2,FALSE),"-")</f>
        <v>-</v>
      </c>
      <c r="E1211">
        <v>1626.100872925</v>
      </c>
      <c r="F1211">
        <v>815.5</v>
      </c>
      <c r="G1211">
        <v>258.42615776408098</v>
      </c>
      <c r="H1211">
        <v>-17.526875974946499</v>
      </c>
      <c r="I1211">
        <v>147.97912824514501</v>
      </c>
      <c r="J1211">
        <v>-11.558058613640901</v>
      </c>
      <c r="K1211">
        <v>845.58405529510799</v>
      </c>
      <c r="L1211">
        <v>599.50731372329005</v>
      </c>
      <c r="M1211">
        <v>20.4309479044766</v>
      </c>
      <c r="N1211">
        <v>0.59896443242553399</v>
      </c>
      <c r="O1211">
        <v>20.171673819742399</v>
      </c>
      <c r="P1211">
        <v>345.75020497403602</v>
      </c>
      <c r="Q1211">
        <v>0.28334995958828402</v>
      </c>
    </row>
    <row r="1212" spans="1:17" hidden="1" x14ac:dyDescent="0.3">
      <c r="A1212" t="s">
        <v>2573</v>
      </c>
      <c r="B1212" t="s">
        <v>2574</v>
      </c>
      <c r="C1212" t="str">
        <f>IFERROR(VLOOKUP(Table1[[#This Row],[Ticker]],[1]!Table1[[Symbol]:[Industry]],2,FALSE),"-")</f>
        <v>-</v>
      </c>
      <c r="D1212" t="s">
        <v>83</v>
      </c>
      <c r="E1212">
        <v>1623.2434393359999</v>
      </c>
      <c r="F1212">
        <v>110.86</v>
      </c>
      <c r="G1212">
        <v>13.702325049177301</v>
      </c>
      <c r="H1212">
        <v>6.2689972673297206E-2</v>
      </c>
      <c r="I1212">
        <v>8.3332654368431793</v>
      </c>
      <c r="J1212">
        <v>-2.14984013280207</v>
      </c>
      <c r="K1212">
        <v>108.099736863869</v>
      </c>
      <c r="L1212">
        <v>101.005335954391</v>
      </c>
      <c r="M1212">
        <v>56.3698968931594</v>
      </c>
      <c r="N1212">
        <v>1.37373604334062</v>
      </c>
      <c r="O1212">
        <v>11.762583438571101</v>
      </c>
      <c r="P1212">
        <v>46.349834983498297</v>
      </c>
      <c r="Q1212">
        <v>5.1047408129960004E-3</v>
      </c>
    </row>
    <row r="1213" spans="1:17" hidden="1" x14ac:dyDescent="0.3">
      <c r="A1213" t="s">
        <v>2575</v>
      </c>
      <c r="B1213" t="s">
        <v>2576</v>
      </c>
      <c r="C1213" t="str">
        <f>IFERROR(VLOOKUP(Table1[[#This Row],[Ticker]],[1]!Table1[[Symbol]:[Industry]],2,FALSE),"-")</f>
        <v>-</v>
      </c>
      <c r="D1213" t="s">
        <v>2577</v>
      </c>
      <c r="E1213">
        <v>1619.92893</v>
      </c>
      <c r="F1213">
        <v>164.9</v>
      </c>
      <c r="G1213">
        <v>31.546004529661001</v>
      </c>
      <c r="H1213">
        <v>-16.467996835237798</v>
      </c>
      <c r="I1213">
        <v>47.925392002582903</v>
      </c>
      <c r="J1213">
        <v>-12.765354368901299</v>
      </c>
      <c r="K1213">
        <v>170.790536790684</v>
      </c>
      <c r="M1213">
        <v>38.910481497765304</v>
      </c>
      <c r="N1213">
        <v>1.7396046056368999</v>
      </c>
      <c r="O1213">
        <v>50.485142510612398</v>
      </c>
      <c r="P1213">
        <v>85.593697242543598</v>
      </c>
    </row>
    <row r="1214" spans="1:17" hidden="1" x14ac:dyDescent="0.3">
      <c r="A1214" t="s">
        <v>2578</v>
      </c>
      <c r="B1214" t="s">
        <v>2579</v>
      </c>
      <c r="C1214" t="str">
        <f>IFERROR(VLOOKUP(Table1[[#This Row],[Ticker]],[1]!Table1[[Symbol]:[Industry]],2,FALSE),"-")</f>
        <v>-</v>
      </c>
      <c r="D1214" t="s">
        <v>196</v>
      </c>
      <c r="E1214">
        <v>1606.3290746799901</v>
      </c>
      <c r="F1214">
        <v>497.4</v>
      </c>
      <c r="G1214">
        <v>-25.617616626825999</v>
      </c>
      <c r="H1214">
        <v>-2.5000012027690102</v>
      </c>
      <c r="I1214">
        <v>-13.715383239282099</v>
      </c>
      <c r="J1214">
        <v>-8.6840325392675695</v>
      </c>
      <c r="K1214">
        <v>497.323882886776</v>
      </c>
      <c r="L1214">
        <v>500.04575181505697</v>
      </c>
      <c r="M1214">
        <v>51.107969033182997</v>
      </c>
      <c r="N1214">
        <v>0.97624672757513198</v>
      </c>
      <c r="O1214">
        <v>39.223964616003201</v>
      </c>
      <c r="P1214">
        <v>23.731343283582</v>
      </c>
      <c r="Q1214">
        <v>-1.3716250910408E-2</v>
      </c>
    </row>
    <row r="1215" spans="1:17" hidden="1" x14ac:dyDescent="0.3">
      <c r="A1215" t="s">
        <v>2580</v>
      </c>
      <c r="B1215" t="s">
        <v>2581</v>
      </c>
      <c r="C1215" t="str">
        <f>IFERROR(VLOOKUP(Table1[[#This Row],[Ticker]],[1]!Table1[[Symbol]:[Industry]],2,FALSE),"-")</f>
        <v>-</v>
      </c>
      <c r="D1215" t="s">
        <v>101</v>
      </c>
      <c r="E1215">
        <v>1605.25323076</v>
      </c>
      <c r="F1215">
        <v>113.8</v>
      </c>
      <c r="G1215">
        <v>107.083666548021</v>
      </c>
      <c r="H1215">
        <v>-10.291666739737201</v>
      </c>
      <c r="I1215">
        <v>-20.8243308097463</v>
      </c>
      <c r="J1215">
        <v>-0.66148534114584201</v>
      </c>
      <c r="K1215">
        <v>111.97344723435199</v>
      </c>
      <c r="L1215">
        <v>108.610482338918</v>
      </c>
      <c r="M1215">
        <v>53.9381636256783</v>
      </c>
      <c r="N1215">
        <v>0.99187624937918795</v>
      </c>
      <c r="O1215">
        <v>39.674868189806602</v>
      </c>
      <c r="P1215">
        <v>137.083333333333</v>
      </c>
      <c r="Q1215">
        <v>9.5828005378239003E-2</v>
      </c>
    </row>
    <row r="1216" spans="1:17" hidden="1" x14ac:dyDescent="0.3">
      <c r="A1216" t="s">
        <v>2582</v>
      </c>
      <c r="B1216" t="s">
        <v>2583</v>
      </c>
      <c r="C1216" t="str">
        <f>IFERROR(VLOOKUP(Table1[[#This Row],[Ticker]],[1]!Table1[[Symbol]:[Industry]],2,FALSE),"-")</f>
        <v>-</v>
      </c>
      <c r="D1216" t="s">
        <v>284</v>
      </c>
      <c r="E1216">
        <v>1605.0100883799901</v>
      </c>
      <c r="F1216">
        <v>117.09</v>
      </c>
      <c r="G1216">
        <v>-23.342447405258898</v>
      </c>
      <c r="H1216">
        <v>10.113458000647499</v>
      </c>
      <c r="I1216">
        <v>-3.5532861161042399</v>
      </c>
      <c r="J1216">
        <v>-4.5856140127706402</v>
      </c>
      <c r="K1216">
        <v>109.872245268583</v>
      </c>
      <c r="L1216">
        <v>109.931253040806</v>
      </c>
      <c r="M1216">
        <v>55.5786804711041</v>
      </c>
      <c r="N1216">
        <v>3.4630050849762601</v>
      </c>
      <c r="O1216">
        <v>10.163122384490499</v>
      </c>
      <c r="P1216">
        <v>27.2717391304347</v>
      </c>
      <c r="Q1216">
        <v>-3.2008713362713E-2</v>
      </c>
    </row>
    <row r="1217" spans="1:17" hidden="1" x14ac:dyDescent="0.3">
      <c r="A1217" t="s">
        <v>2584</v>
      </c>
      <c r="B1217" t="s">
        <v>2585</v>
      </c>
      <c r="C1217" t="str">
        <f>IFERROR(VLOOKUP(Table1[[#This Row],[Ticker]],[1]!Table1[[Symbol]:[Industry]],2,FALSE),"-")</f>
        <v>-</v>
      </c>
      <c r="D1217" t="s">
        <v>382</v>
      </c>
      <c r="E1217">
        <v>1603.9649069299901</v>
      </c>
      <c r="F1217">
        <v>510.6</v>
      </c>
      <c r="G1217">
        <v>15.0246307009978</v>
      </c>
      <c r="H1217">
        <v>-7.8149564429577598</v>
      </c>
      <c r="I1217">
        <v>-17.236218796365002</v>
      </c>
      <c r="J1217">
        <v>-3.8183246875191399</v>
      </c>
      <c r="K1217">
        <v>528.52475352901104</v>
      </c>
      <c r="L1217">
        <v>509.52290667271501</v>
      </c>
      <c r="M1217">
        <v>33.893474017640898</v>
      </c>
      <c r="N1217">
        <v>0.43542492430269603</v>
      </c>
      <c r="O1217">
        <v>48.540932236584403</v>
      </c>
      <c r="P1217">
        <v>44.584454197932899</v>
      </c>
      <c r="Q1217">
        <v>3.9008229350260002E-3</v>
      </c>
    </row>
    <row r="1218" spans="1:17" hidden="1" x14ac:dyDescent="0.3">
      <c r="A1218" t="s">
        <v>2586</v>
      </c>
      <c r="B1218" t="s">
        <v>2587</v>
      </c>
      <c r="C1218" t="str">
        <f>IFERROR(VLOOKUP(Table1[[#This Row],[Ticker]],[1]!Table1[[Symbol]:[Industry]],2,FALSE),"-")</f>
        <v>-</v>
      </c>
      <c r="D1218" t="s">
        <v>46</v>
      </c>
      <c r="E1218">
        <v>1600.954520816</v>
      </c>
      <c r="F1218">
        <v>174.55</v>
      </c>
      <c r="G1218">
        <v>242.89374365483599</v>
      </c>
      <c r="H1218">
        <v>31.7348020295886</v>
      </c>
      <c r="I1218">
        <v>4.27467778767575</v>
      </c>
      <c r="J1218">
        <v>-11.216216694338501</v>
      </c>
      <c r="K1218">
        <v>142.20669773723</v>
      </c>
      <c r="L1218">
        <v>119.70731321375401</v>
      </c>
      <c r="M1218">
        <v>55.063035750260198</v>
      </c>
      <c r="N1218">
        <v>2.73496659866841</v>
      </c>
      <c r="O1218">
        <v>12.867373245488301</v>
      </c>
      <c r="P1218">
        <v>277.81385281385201</v>
      </c>
      <c r="Q1218">
        <v>0.14383860573472601</v>
      </c>
    </row>
    <row r="1219" spans="1:17" hidden="1" x14ac:dyDescent="0.3">
      <c r="A1219" t="s">
        <v>2588</v>
      </c>
      <c r="B1219" t="s">
        <v>2589</v>
      </c>
      <c r="C1219" t="str">
        <f>IFERROR(VLOOKUP(Table1[[#This Row],[Ticker]],[1]!Table1[[Symbol]:[Industry]],2,FALSE),"-")</f>
        <v>-</v>
      </c>
      <c r="D1219" t="s">
        <v>196</v>
      </c>
      <c r="E1219">
        <v>1595.6410502599999</v>
      </c>
      <c r="F1219">
        <v>1027.6500000000001</v>
      </c>
      <c r="G1219">
        <v>185.082706223104</v>
      </c>
      <c r="H1219">
        <v>17.995574626992301</v>
      </c>
      <c r="I1219">
        <v>137.926771598361</v>
      </c>
      <c r="J1219">
        <v>-5.3066820773380101</v>
      </c>
      <c r="K1219">
        <v>873.37891428820296</v>
      </c>
      <c r="L1219">
        <v>643.00591687394603</v>
      </c>
      <c r="M1219">
        <v>61.221177766283901</v>
      </c>
      <c r="N1219">
        <v>0.79299486940489805</v>
      </c>
      <c r="O1219">
        <v>4.9919719748941596</v>
      </c>
      <c r="P1219">
        <v>216.2</v>
      </c>
      <c r="Q1219">
        <v>0.18078326831227201</v>
      </c>
    </row>
    <row r="1220" spans="1:17" hidden="1" x14ac:dyDescent="0.3">
      <c r="A1220" t="s">
        <v>2590</v>
      </c>
      <c r="B1220" t="s">
        <v>2591</v>
      </c>
      <c r="C1220" t="str">
        <f>IFERROR(VLOOKUP(Table1[[#This Row],[Ticker]],[1]!Table1[[Symbol]:[Industry]],2,FALSE),"-")</f>
        <v>-</v>
      </c>
      <c r="D1220" t="s">
        <v>533</v>
      </c>
      <c r="E1220">
        <v>1595.3536335450001</v>
      </c>
      <c r="F1220">
        <v>1432.15</v>
      </c>
      <c r="G1220">
        <v>247.03720931735</v>
      </c>
      <c r="H1220">
        <v>-14.228119376429399</v>
      </c>
      <c r="I1220">
        <v>84.782991979521</v>
      </c>
      <c r="J1220">
        <v>-5.9053707635700796</v>
      </c>
      <c r="K1220">
        <v>1541.40351071543</v>
      </c>
      <c r="L1220">
        <v>1172.2061807617399</v>
      </c>
      <c r="M1220">
        <v>43.923194241767902</v>
      </c>
      <c r="N1220">
        <v>0.45282515373013099</v>
      </c>
      <c r="O1220">
        <v>54.271549767831502</v>
      </c>
      <c r="P1220">
        <v>345.597386434349</v>
      </c>
      <c r="Q1220">
        <v>0.25801251470928199</v>
      </c>
    </row>
    <row r="1221" spans="1:17" hidden="1" x14ac:dyDescent="0.3">
      <c r="A1221" t="s">
        <v>2592</v>
      </c>
      <c r="B1221" t="s">
        <v>2593</v>
      </c>
      <c r="C1221" t="str">
        <f>IFERROR(VLOOKUP(Table1[[#This Row],[Ticker]],[1]!Table1[[Symbol]:[Industry]],2,FALSE),"-")</f>
        <v>-</v>
      </c>
      <c r="D1221" t="s">
        <v>382</v>
      </c>
      <c r="E1221">
        <v>1590.443103326</v>
      </c>
      <c r="F1221">
        <v>39.229999999999997</v>
      </c>
      <c r="G1221">
        <v>54.764380103757297</v>
      </c>
      <c r="H1221">
        <v>-7.5878252737598899</v>
      </c>
      <c r="I1221">
        <v>24.657854070573102</v>
      </c>
      <c r="J1221">
        <v>-4.76456696029281</v>
      </c>
      <c r="K1221">
        <v>38.801279217344103</v>
      </c>
      <c r="L1221">
        <v>33.3263253802238</v>
      </c>
      <c r="M1221">
        <v>47.029685348254297</v>
      </c>
      <c r="N1221">
        <v>0.61861176042113497</v>
      </c>
      <c r="O1221">
        <v>18.531735916390499</v>
      </c>
      <c r="P1221">
        <v>96.149999999999906</v>
      </c>
      <c r="Q1221">
        <v>-2.4640634531257002E-2</v>
      </c>
    </row>
    <row r="1222" spans="1:17" hidden="1" x14ac:dyDescent="0.3">
      <c r="A1222" t="s">
        <v>2594</v>
      </c>
      <c r="B1222" t="s">
        <v>2595</v>
      </c>
      <c r="C1222" t="str">
        <f>IFERROR(VLOOKUP(Table1[[#This Row],[Ticker]],[1]!Table1[[Symbol]:[Industry]],2,FALSE),"-")</f>
        <v>-</v>
      </c>
      <c r="D1222" t="s">
        <v>92</v>
      </c>
      <c r="E1222">
        <v>1588.953</v>
      </c>
      <c r="F1222">
        <v>153.5</v>
      </c>
      <c r="G1222">
        <v>-28.700413698692</v>
      </c>
      <c r="H1222">
        <v>15.000712838356501</v>
      </c>
      <c r="I1222">
        <v>-21.318417010804399</v>
      </c>
      <c r="J1222">
        <v>8.8010763191781898</v>
      </c>
      <c r="K1222">
        <v>141.01109355157899</v>
      </c>
      <c r="L1222">
        <v>147.43214218463601</v>
      </c>
      <c r="M1222">
        <v>71.027594351242797</v>
      </c>
      <c r="N1222">
        <v>2.9086781272896198</v>
      </c>
      <c r="O1222">
        <v>32.247557003257299</v>
      </c>
      <c r="P1222">
        <v>35.301895107977003</v>
      </c>
      <c r="Q1222">
        <v>0.12892289515959801</v>
      </c>
    </row>
    <row r="1223" spans="1:17" hidden="1" x14ac:dyDescent="0.3">
      <c r="A1223" t="s">
        <v>2596</v>
      </c>
      <c r="B1223" t="s">
        <v>2597</v>
      </c>
      <c r="C1223" t="str">
        <f>IFERROR(VLOOKUP(Table1[[#This Row],[Ticker]],[1]!Table1[[Symbol]:[Industry]],2,FALSE),"-")</f>
        <v>-</v>
      </c>
      <c r="D1223" t="s">
        <v>216</v>
      </c>
      <c r="E1223">
        <v>1573.3762670149999</v>
      </c>
      <c r="F1223">
        <v>74.599999999999994</v>
      </c>
      <c r="G1223">
        <v>193.15947887844999</v>
      </c>
      <c r="H1223">
        <v>25.6819642521418</v>
      </c>
      <c r="I1223">
        <v>108.737648347757</v>
      </c>
      <c r="J1223">
        <v>24.474922159531602</v>
      </c>
      <c r="K1223">
        <v>52.397047060262601</v>
      </c>
      <c r="L1223">
        <v>41.388286317052199</v>
      </c>
      <c r="M1223">
        <v>94.065216792057996</v>
      </c>
      <c r="N1223">
        <v>1.6693142397063001</v>
      </c>
      <c r="O1223">
        <v>0</v>
      </c>
      <c r="P1223">
        <v>227.19298245613999</v>
      </c>
      <c r="Q1223">
        <v>0.13362264851042999</v>
      </c>
    </row>
    <row r="1224" spans="1:17" hidden="1" x14ac:dyDescent="0.3">
      <c r="A1224" t="s">
        <v>2598</v>
      </c>
      <c r="B1224" t="s">
        <v>2599</v>
      </c>
      <c r="C1224" t="str">
        <f>IFERROR(VLOOKUP(Table1[[#This Row],[Ticker]],[1]!Table1[[Symbol]:[Industry]],2,FALSE),"-")</f>
        <v>-</v>
      </c>
      <c r="D1224" t="s">
        <v>216</v>
      </c>
      <c r="E1224">
        <v>1552.632722285</v>
      </c>
      <c r="F1224">
        <v>901.45</v>
      </c>
      <c r="G1224">
        <v>129.37897293633699</v>
      </c>
      <c r="H1224">
        <v>15.385710777509701</v>
      </c>
      <c r="I1224">
        <v>104.28496557648999</v>
      </c>
      <c r="J1224">
        <v>-3.1743872842906802</v>
      </c>
      <c r="K1224">
        <v>786.56061887941905</v>
      </c>
      <c r="L1224">
        <v>612.13052510396005</v>
      </c>
      <c r="M1224">
        <v>65.533607135595204</v>
      </c>
      <c r="N1224">
        <v>1.8175878884816199</v>
      </c>
      <c r="O1224">
        <v>5.3857673747850603</v>
      </c>
      <c r="P1224">
        <v>185.94766058683501</v>
      </c>
      <c r="Q1224">
        <v>0.15713981340215699</v>
      </c>
    </row>
    <row r="1225" spans="1:17" hidden="1" x14ac:dyDescent="0.3">
      <c r="A1225" t="s">
        <v>2600</v>
      </c>
      <c r="B1225" t="s">
        <v>2601</v>
      </c>
      <c r="C1225" t="str">
        <f>IFERROR(VLOOKUP(Table1[[#This Row],[Ticker]],[1]!Table1[[Symbol]:[Industry]],2,FALSE),"-")</f>
        <v>-</v>
      </c>
      <c r="D1225" t="s">
        <v>24</v>
      </c>
      <c r="E1225">
        <v>1540.4541839999999</v>
      </c>
      <c r="F1225">
        <v>339.3</v>
      </c>
      <c r="G1225">
        <v>-49.7007361753124</v>
      </c>
      <c r="H1225">
        <v>-1.4225947822095399</v>
      </c>
      <c r="I1225">
        <v>-33.321348702390402</v>
      </c>
      <c r="J1225">
        <v>4.3687847441212103E-2</v>
      </c>
      <c r="K1225">
        <v>347.44011848692799</v>
      </c>
      <c r="M1225">
        <v>49.599908100265203</v>
      </c>
      <c r="N1225">
        <v>0.90829687079814303</v>
      </c>
      <c r="O1225">
        <v>38.225758915413998</v>
      </c>
      <c r="P1225">
        <v>8.9595375722543302</v>
      </c>
    </row>
    <row r="1226" spans="1:17" hidden="1" x14ac:dyDescent="0.3">
      <c r="A1226" t="s">
        <v>2602</v>
      </c>
      <c r="B1226" t="s">
        <v>2603</v>
      </c>
      <c r="C1226" t="str">
        <f>IFERROR(VLOOKUP(Table1[[#This Row],[Ticker]],[1]!Table1[[Symbol]:[Industry]],2,FALSE),"-")</f>
        <v>-</v>
      </c>
      <c r="D1226" t="s">
        <v>62</v>
      </c>
      <c r="E1226">
        <v>1539.749673215</v>
      </c>
      <c r="F1226">
        <v>575.35</v>
      </c>
      <c r="G1226">
        <v>29.113109559220099</v>
      </c>
      <c r="H1226">
        <v>19.318824015613298</v>
      </c>
      <c r="I1226">
        <v>7.9098190522463501</v>
      </c>
      <c r="J1226">
        <v>-10.804942645432799</v>
      </c>
      <c r="K1226">
        <v>509.75147859793498</v>
      </c>
      <c r="L1226">
        <v>465.08719508823498</v>
      </c>
      <c r="M1226">
        <v>60.034344802475502</v>
      </c>
      <c r="N1226">
        <v>4.4116465425689197</v>
      </c>
      <c r="O1226">
        <v>12.105674806639399</v>
      </c>
      <c r="P1226">
        <v>59.775062482643698</v>
      </c>
      <c r="Q1226">
        <v>8.5626086144573996E-2</v>
      </c>
    </row>
    <row r="1227" spans="1:17" hidden="1" x14ac:dyDescent="0.3">
      <c r="A1227" t="s">
        <v>2604</v>
      </c>
      <c r="B1227" t="s">
        <v>2605</v>
      </c>
      <c r="C1227" t="str">
        <f>IFERROR(VLOOKUP(Table1[[#This Row],[Ticker]],[1]!Table1[[Symbol]:[Industry]],2,FALSE),"-")</f>
        <v>-</v>
      </c>
      <c r="D1227" t="s">
        <v>40</v>
      </c>
      <c r="E1227">
        <v>1536.0562500000001</v>
      </c>
      <c r="F1227">
        <v>46.94</v>
      </c>
      <c r="G1227">
        <v>-14.072074834232801</v>
      </c>
      <c r="H1227">
        <v>-12.287953685924</v>
      </c>
      <c r="I1227">
        <v>-1.95508588785181</v>
      </c>
      <c r="J1227">
        <v>-4.2839355534226904</v>
      </c>
      <c r="K1227">
        <v>47.149844381741403</v>
      </c>
      <c r="L1227">
        <v>45.815248728469598</v>
      </c>
      <c r="M1227">
        <v>42.818758146618201</v>
      </c>
      <c r="N1227">
        <v>0.16061933166721601</v>
      </c>
      <c r="O1227">
        <v>69.130805283340393</v>
      </c>
      <c r="P1227">
        <v>38.058823529411697</v>
      </c>
      <c r="Q1227">
        <v>0.23653117950855801</v>
      </c>
    </row>
    <row r="1228" spans="1:17" hidden="1" x14ac:dyDescent="0.3">
      <c r="A1228" t="s">
        <v>2606</v>
      </c>
      <c r="B1228" t="s">
        <v>2607</v>
      </c>
      <c r="C1228" t="str">
        <f>IFERROR(VLOOKUP(Table1[[#This Row],[Ticker]],[1]!Table1[[Symbol]:[Industry]],2,FALSE),"-")</f>
        <v>-</v>
      </c>
      <c r="D1228" t="s">
        <v>373</v>
      </c>
      <c r="E1228">
        <v>1530.871703328</v>
      </c>
      <c r="F1228">
        <v>75.05</v>
      </c>
      <c r="G1228">
        <v>-48.866702561867001</v>
      </c>
      <c r="H1228">
        <v>7.7899605121956501</v>
      </c>
      <c r="I1228">
        <v>-10.852807872403799</v>
      </c>
      <c r="J1228">
        <v>0.47875933192132902</v>
      </c>
      <c r="K1228">
        <v>69.462803042894507</v>
      </c>
      <c r="L1228">
        <v>72.285231333795707</v>
      </c>
      <c r="M1228">
        <v>72.646393365015797</v>
      </c>
      <c r="N1228">
        <v>1.66697609971114</v>
      </c>
      <c r="O1228">
        <v>33.910726182544899</v>
      </c>
      <c r="P1228">
        <v>35.103510351035098</v>
      </c>
      <c r="Q1228">
        <v>-2.0711746110901E-2</v>
      </c>
    </row>
    <row r="1229" spans="1:17" hidden="1" x14ac:dyDescent="0.3">
      <c r="A1229" t="s">
        <v>2608</v>
      </c>
      <c r="B1229" t="s">
        <v>2609</v>
      </c>
      <c r="C1229" t="str">
        <f>IFERROR(VLOOKUP(Table1[[#This Row],[Ticker]],[1]!Table1[[Symbol]:[Industry]],2,FALSE),"-")</f>
        <v>-</v>
      </c>
      <c r="D1229" t="s">
        <v>829</v>
      </c>
      <c r="E1229">
        <v>1525.9974999999999</v>
      </c>
      <c r="F1229">
        <v>276.25</v>
      </c>
      <c r="G1229">
        <v>-43.104196594850002</v>
      </c>
      <c r="H1229">
        <v>0.26380188802051802</v>
      </c>
      <c r="I1229">
        <v>-26.724809121928001</v>
      </c>
      <c r="J1229">
        <v>-1.3248165489416599</v>
      </c>
      <c r="K1229">
        <v>300.12320650384902</v>
      </c>
      <c r="M1229">
        <v>49.649483139841898</v>
      </c>
      <c r="N1229">
        <v>0.85181569511704802</v>
      </c>
      <c r="O1229">
        <v>68.687782805429805</v>
      </c>
      <c r="P1229">
        <v>21.162280701754302</v>
      </c>
    </row>
    <row r="1230" spans="1:17" hidden="1" x14ac:dyDescent="0.3">
      <c r="A1230" t="s">
        <v>2610</v>
      </c>
      <c r="B1230" t="s">
        <v>2611</v>
      </c>
      <c r="C1230" t="str">
        <f>IFERROR(VLOOKUP(Table1[[#This Row],[Ticker]],[1]!Table1[[Symbol]:[Industry]],2,FALSE),"-")</f>
        <v>-</v>
      </c>
      <c r="D1230" t="s">
        <v>129</v>
      </c>
      <c r="E1230">
        <v>1524.1220014999999</v>
      </c>
      <c r="F1230">
        <v>786.85</v>
      </c>
      <c r="G1230">
        <v>57.008171937850904</v>
      </c>
      <c r="H1230">
        <v>23.478098092637001</v>
      </c>
      <c r="I1230">
        <v>11.212327230024</v>
      </c>
      <c r="J1230">
        <v>18.2602238964832</v>
      </c>
      <c r="K1230">
        <v>651.08865485500996</v>
      </c>
      <c r="L1230">
        <v>616.66459156183703</v>
      </c>
      <c r="M1230">
        <v>93.596579897026501</v>
      </c>
      <c r="N1230">
        <v>2.70819567732255</v>
      </c>
      <c r="O1230">
        <v>7.39022685391115</v>
      </c>
      <c r="P1230">
        <v>89.374247894103405</v>
      </c>
      <c r="Q1230">
        <v>6.7934449451670001E-2</v>
      </c>
    </row>
    <row r="1231" spans="1:17" hidden="1" x14ac:dyDescent="0.3">
      <c r="A1231" t="s">
        <v>2612</v>
      </c>
      <c r="B1231" t="s">
        <v>2613</v>
      </c>
      <c r="C1231" t="str">
        <f>IFERROR(VLOOKUP(Table1[[#This Row],[Ticker]],[1]!Table1[[Symbol]:[Industry]],2,FALSE),"-")</f>
        <v>-</v>
      </c>
      <c r="D1231" t="s">
        <v>303</v>
      </c>
      <c r="E1231">
        <v>1523.350375</v>
      </c>
      <c r="F1231">
        <v>2379.1</v>
      </c>
      <c r="G1231">
        <v>1194.0214860469</v>
      </c>
      <c r="H1231">
        <v>-1.0611890077758499</v>
      </c>
      <c r="I1231">
        <v>366.409574992388</v>
      </c>
      <c r="J1231">
        <v>-11.1018191000037</v>
      </c>
      <c r="K1231">
        <v>2264.2624652362501</v>
      </c>
      <c r="L1231">
        <v>1328.57724851636</v>
      </c>
      <c r="M1231">
        <v>26.420548082983</v>
      </c>
      <c r="N1231">
        <v>1.0401508011309999</v>
      </c>
      <c r="O1231">
        <v>18.441847757555301</v>
      </c>
      <c r="P1231">
        <v>1359.57055214723</v>
      </c>
      <c r="Q1231">
        <v>0.19832489014368701</v>
      </c>
    </row>
    <row r="1232" spans="1:17" hidden="1" x14ac:dyDescent="0.3">
      <c r="A1232" t="s">
        <v>2614</v>
      </c>
      <c r="B1232" t="s">
        <v>2615</v>
      </c>
      <c r="C1232" t="str">
        <f>IFERROR(VLOOKUP(Table1[[#This Row],[Ticker]],[1]!Table1[[Symbol]:[Industry]],2,FALSE),"-")</f>
        <v>-</v>
      </c>
      <c r="D1232" t="s">
        <v>490</v>
      </c>
      <c r="E1232">
        <v>1509.471976494</v>
      </c>
      <c r="F1232">
        <v>153.63</v>
      </c>
      <c r="G1232">
        <v>2.9370189267283702</v>
      </c>
      <c r="H1232">
        <v>-0.22088953348954199</v>
      </c>
      <c r="I1232">
        <v>-7.4822138595381498</v>
      </c>
      <c r="J1232">
        <v>-1.4736682394840599</v>
      </c>
      <c r="K1232">
        <v>145.58798223917299</v>
      </c>
      <c r="L1232">
        <v>136.35787807308901</v>
      </c>
      <c r="M1232">
        <v>53.701958699068797</v>
      </c>
      <c r="N1232">
        <v>0.43244716255404497</v>
      </c>
      <c r="O1232">
        <v>16.123153030007099</v>
      </c>
      <c r="P1232">
        <v>40.1733576642335</v>
      </c>
      <c r="Q1232">
        <v>6.0097793431516999E-2</v>
      </c>
    </row>
    <row r="1233" spans="1:17" hidden="1" x14ac:dyDescent="0.3">
      <c r="A1233" t="s">
        <v>2616</v>
      </c>
      <c r="B1233" t="s">
        <v>2617</v>
      </c>
      <c r="C1233" t="str">
        <f>IFERROR(VLOOKUP(Table1[[#This Row],[Ticker]],[1]!Table1[[Symbol]:[Industry]],2,FALSE),"-")</f>
        <v>-</v>
      </c>
      <c r="D1233" t="s">
        <v>230</v>
      </c>
      <c r="E1233">
        <v>1505.7554539799901</v>
      </c>
      <c r="F1233">
        <v>425.15</v>
      </c>
      <c r="G1233">
        <v>-31.578194913725198</v>
      </c>
      <c r="H1233">
        <v>4.4522504695538903</v>
      </c>
      <c r="I1233">
        <v>-15.090022310357799</v>
      </c>
      <c r="J1233">
        <v>1.6254933575611199</v>
      </c>
      <c r="K1233">
        <v>391.67387541695899</v>
      </c>
      <c r="L1233">
        <v>398.94937356519199</v>
      </c>
      <c r="M1233">
        <v>66.497896590949097</v>
      </c>
      <c r="N1233">
        <v>0.86809502525712301</v>
      </c>
      <c r="O1233">
        <v>20.851464189109699</v>
      </c>
      <c r="P1233">
        <v>46.275589196628196</v>
      </c>
      <c r="Q1233">
        <v>6.5323933414645E-2</v>
      </c>
    </row>
    <row r="1234" spans="1:17" hidden="1" x14ac:dyDescent="0.3">
      <c r="A1234" t="s">
        <v>2618</v>
      </c>
      <c r="B1234" t="s">
        <v>2619</v>
      </c>
      <c r="C1234" t="str">
        <f>IFERROR(VLOOKUP(Table1[[#This Row],[Ticker]],[1]!Table1[[Symbol]:[Industry]],2,FALSE),"-")</f>
        <v>-</v>
      </c>
      <c r="D1234" t="s">
        <v>373</v>
      </c>
      <c r="E1234">
        <v>1504.64897894</v>
      </c>
      <c r="F1234">
        <v>1205.3</v>
      </c>
      <c r="G1234">
        <v>-3.2505554835210102</v>
      </c>
      <c r="H1234">
        <v>10.0239176758471</v>
      </c>
      <c r="I1234">
        <v>18.546122475284299</v>
      </c>
      <c r="J1234">
        <v>-3.68225163135615</v>
      </c>
      <c r="K1234">
        <v>1048.72957862408</v>
      </c>
      <c r="L1234">
        <v>946.64170830549699</v>
      </c>
      <c r="M1234">
        <v>62.877950778735404</v>
      </c>
      <c r="N1234">
        <v>1.2509252789310701</v>
      </c>
      <c r="O1234">
        <v>4.8867501866755196</v>
      </c>
      <c r="P1234">
        <v>72.234924264075403</v>
      </c>
      <c r="Q1234">
        <v>-1.6084843395760998E-2</v>
      </c>
    </row>
    <row r="1235" spans="1:17" hidden="1" x14ac:dyDescent="0.3">
      <c r="A1235" t="s">
        <v>2620</v>
      </c>
      <c r="B1235" t="s">
        <v>2621</v>
      </c>
      <c r="C1235" t="str">
        <f>IFERROR(VLOOKUP(Table1[[#This Row],[Ticker]],[1]!Table1[[Symbol]:[Industry]],2,FALSE),"-")</f>
        <v>-</v>
      </c>
      <c r="D1235" t="s">
        <v>355</v>
      </c>
      <c r="E1235">
        <v>1503.75963685499</v>
      </c>
      <c r="F1235">
        <v>842.6</v>
      </c>
      <c r="G1235">
        <v>-53.531465456593999</v>
      </c>
      <c r="H1235">
        <v>3.8279618159333002</v>
      </c>
      <c r="I1235">
        <v>-31.108106758461599</v>
      </c>
      <c r="J1235">
        <v>7.0433339363248502</v>
      </c>
      <c r="K1235">
        <v>787.62536962025797</v>
      </c>
      <c r="L1235">
        <v>936.69119172952003</v>
      </c>
      <c r="M1235">
        <v>80.919952754211195</v>
      </c>
      <c r="N1235">
        <v>2.73733453089456</v>
      </c>
      <c r="O1235">
        <v>55.281272252551602</v>
      </c>
      <c r="P1235">
        <v>24.8481256482441</v>
      </c>
      <c r="Q1235">
        <v>-2.0849238644070002E-3</v>
      </c>
    </row>
    <row r="1236" spans="1:17" hidden="1" x14ac:dyDescent="0.3">
      <c r="A1236" t="s">
        <v>2622</v>
      </c>
      <c r="B1236" t="s">
        <v>2623</v>
      </c>
      <c r="C1236" t="str">
        <f>IFERROR(VLOOKUP(Table1[[#This Row],[Ticker]],[1]!Table1[[Symbol]:[Industry]],2,FALSE),"-")</f>
        <v>-</v>
      </c>
      <c r="D1236" t="s">
        <v>703</v>
      </c>
      <c r="E1236">
        <v>1502.0466694199999</v>
      </c>
      <c r="F1236">
        <v>258.39999999999998</v>
      </c>
      <c r="G1236">
        <v>1.49926382468755</v>
      </c>
      <c r="H1236">
        <v>0.56572406616932702</v>
      </c>
      <c r="I1236">
        <v>0.86551362557372902</v>
      </c>
      <c r="J1236">
        <v>0.321488243401573</v>
      </c>
      <c r="K1236">
        <v>247.36648409971701</v>
      </c>
      <c r="L1236">
        <v>232.22098095925199</v>
      </c>
      <c r="M1236">
        <v>57.335343564974302</v>
      </c>
      <c r="N1236">
        <v>0.73412658198245195</v>
      </c>
      <c r="O1236">
        <v>2.59287925696596</v>
      </c>
      <c r="P1236">
        <v>29.413532328341699</v>
      </c>
      <c r="Q1236">
        <v>2.5420345253382999E-2</v>
      </c>
    </row>
    <row r="1237" spans="1:17" hidden="1" x14ac:dyDescent="0.3">
      <c r="A1237" t="s">
        <v>2624</v>
      </c>
      <c r="B1237" t="s">
        <v>2625</v>
      </c>
      <c r="C1237" t="str">
        <f>IFERROR(VLOOKUP(Table1[[#This Row],[Ticker]],[1]!Table1[[Symbol]:[Industry]],2,FALSE),"-")</f>
        <v>-</v>
      </c>
      <c r="D1237" t="s">
        <v>272</v>
      </c>
      <c r="E1237">
        <v>1500.3574334100001</v>
      </c>
      <c r="F1237">
        <v>646.54999999999995</v>
      </c>
      <c r="G1237">
        <v>8.4150532983717596</v>
      </c>
      <c r="H1237">
        <v>-6.6175290028910503</v>
      </c>
      <c r="I1237">
        <v>3.9693075030303202</v>
      </c>
      <c r="J1237">
        <v>2.4326403202630802</v>
      </c>
      <c r="K1237">
        <v>620.35403791721296</v>
      </c>
      <c r="L1237">
        <v>562.259753761909</v>
      </c>
      <c r="M1237">
        <v>63.391956262873499</v>
      </c>
      <c r="N1237">
        <v>0.416446772521612</v>
      </c>
      <c r="O1237">
        <v>24.9632665687108</v>
      </c>
      <c r="P1237">
        <v>41.5389667250437</v>
      </c>
      <c r="Q1237">
        <v>7.7123046035009997E-3</v>
      </c>
    </row>
    <row r="1238" spans="1:17" hidden="1" x14ac:dyDescent="0.3">
      <c r="A1238" t="s">
        <v>2626</v>
      </c>
      <c r="B1238" t="s">
        <v>2627</v>
      </c>
      <c r="C1238" t="str">
        <f>IFERROR(VLOOKUP(Table1[[#This Row],[Ticker]],[1]!Table1[[Symbol]:[Industry]],2,FALSE),"-")</f>
        <v>-</v>
      </c>
      <c r="D1238" t="s">
        <v>65</v>
      </c>
      <c r="E1238">
        <v>1499.17651144</v>
      </c>
      <c r="F1238">
        <v>599.15</v>
      </c>
      <c r="G1238">
        <v>223.115114640538</v>
      </c>
      <c r="H1238">
        <v>25.566085512437201</v>
      </c>
      <c r="I1238">
        <v>54.395702881069603</v>
      </c>
      <c r="J1238">
        <v>-9.47981489386056</v>
      </c>
      <c r="K1238">
        <v>486.353123022631</v>
      </c>
      <c r="L1238">
        <v>382.80454819493201</v>
      </c>
      <c r="M1238">
        <v>68.082024876958897</v>
      </c>
      <c r="N1238">
        <v>2.1632817326956699</v>
      </c>
      <c r="O1238">
        <v>8.1532170574981109</v>
      </c>
      <c r="P1238">
        <v>254.212237658882</v>
      </c>
      <c r="Q1238">
        <v>0.209321837245667</v>
      </c>
    </row>
    <row r="1239" spans="1:17" hidden="1" x14ac:dyDescent="0.3">
      <c r="A1239" t="s">
        <v>2628</v>
      </c>
      <c r="B1239" t="s">
        <v>2629</v>
      </c>
      <c r="C1239" t="str">
        <f>IFERROR(VLOOKUP(Table1[[#This Row],[Ticker]],[1]!Table1[[Symbol]:[Industry]],2,FALSE),"-")</f>
        <v>-</v>
      </c>
      <c r="D1239" t="s">
        <v>987</v>
      </c>
      <c r="E1239">
        <v>1498.8797255699999</v>
      </c>
      <c r="F1239">
        <v>227.17</v>
      </c>
      <c r="G1239">
        <v>-45.940793760340298</v>
      </c>
      <c r="H1239">
        <v>-1.79614769819639</v>
      </c>
      <c r="I1239">
        <v>-20.9773439300699</v>
      </c>
      <c r="J1239">
        <v>-6.1268413738497802</v>
      </c>
      <c r="K1239">
        <v>228.86484866417899</v>
      </c>
      <c r="L1239">
        <v>242.403712383044</v>
      </c>
      <c r="M1239">
        <v>43.759487936529297</v>
      </c>
      <c r="N1239">
        <v>3.1595284219950002</v>
      </c>
      <c r="O1239">
        <v>43.3948144561341</v>
      </c>
      <c r="P1239">
        <v>18.874934589220199</v>
      </c>
      <c r="Q1239">
        <v>-6.6377167564937001E-2</v>
      </c>
    </row>
    <row r="1240" spans="1:17" hidden="1" x14ac:dyDescent="0.3">
      <c r="A1240" t="s">
        <v>2630</v>
      </c>
      <c r="B1240" t="s">
        <v>2631</v>
      </c>
      <c r="C1240" t="str">
        <f>IFERROR(VLOOKUP(Table1[[#This Row],[Ticker]],[1]!Table1[[Symbol]:[Industry]],2,FALSE),"-")</f>
        <v>-</v>
      </c>
      <c r="D1240" t="s">
        <v>373</v>
      </c>
      <c r="E1240">
        <v>1494.7130718000001</v>
      </c>
      <c r="F1240">
        <v>127.7</v>
      </c>
      <c r="G1240">
        <v>-5.6749358886425902</v>
      </c>
      <c r="H1240">
        <v>11.788202297451599</v>
      </c>
      <c r="I1240">
        <v>-8.0877189529967808</v>
      </c>
      <c r="J1240">
        <v>1.5726444949724701</v>
      </c>
      <c r="K1240">
        <v>115.999035800844</v>
      </c>
      <c r="L1240">
        <v>113.98917238113999</v>
      </c>
      <c r="M1240">
        <v>59.215935838472298</v>
      </c>
      <c r="N1240">
        <v>2.9840286620459602</v>
      </c>
      <c r="O1240">
        <v>22.2396241190289</v>
      </c>
      <c r="P1240">
        <v>35.2754237288135</v>
      </c>
      <c r="Q1240">
        <v>2.9658874658634E-2</v>
      </c>
    </row>
    <row r="1241" spans="1:17" hidden="1" x14ac:dyDescent="0.3">
      <c r="A1241" t="s">
        <v>2632</v>
      </c>
      <c r="B1241" t="s">
        <v>2633</v>
      </c>
      <c r="C1241" t="str">
        <f>IFERROR(VLOOKUP(Table1[[#This Row],[Ticker]],[1]!Table1[[Symbol]:[Industry]],2,FALSE),"-")</f>
        <v>-</v>
      </c>
      <c r="D1241" t="s">
        <v>193</v>
      </c>
      <c r="E1241">
        <v>1488.0592168000001</v>
      </c>
      <c r="F1241">
        <v>2495.25</v>
      </c>
      <c r="G1241">
        <v>105.54379551285299</v>
      </c>
      <c r="H1241">
        <v>23.7757733684161</v>
      </c>
      <c r="I1241">
        <v>66.656540027994595</v>
      </c>
      <c r="J1241">
        <v>-4.3096036327067901</v>
      </c>
      <c r="K1241">
        <v>2131.3774930825498</v>
      </c>
      <c r="L1241">
        <v>1769.9667649893499</v>
      </c>
      <c r="M1241">
        <v>70.959706557713005</v>
      </c>
      <c r="N1241">
        <v>1.20545692546837</v>
      </c>
      <c r="O1241">
        <v>1.79340747420098</v>
      </c>
      <c r="P1241">
        <v>141.97536850271501</v>
      </c>
      <c r="Q1241">
        <v>0.160324474431704</v>
      </c>
    </row>
    <row r="1242" spans="1:17" hidden="1" x14ac:dyDescent="0.3">
      <c r="A1242" t="s">
        <v>2634</v>
      </c>
      <c r="B1242" t="s">
        <v>2635</v>
      </c>
      <c r="C1242" t="str">
        <f>IFERROR(VLOOKUP(Table1[[#This Row],[Ticker]],[1]!Table1[[Symbol]:[Industry]],2,FALSE),"-")</f>
        <v>-</v>
      </c>
      <c r="D1242" t="s">
        <v>62</v>
      </c>
      <c r="E1242">
        <v>1484.75809344</v>
      </c>
      <c r="F1242">
        <v>707.7</v>
      </c>
      <c r="G1242">
        <v>104.07740411832501</v>
      </c>
      <c r="H1242">
        <v>10.387984152405499</v>
      </c>
      <c r="I1242">
        <v>51.743167426641698</v>
      </c>
      <c r="J1242">
        <v>-0.318087363065715</v>
      </c>
      <c r="K1242">
        <v>615.78148218485205</v>
      </c>
      <c r="L1242">
        <v>498.40625078814901</v>
      </c>
      <c r="M1242">
        <v>64.012973255353003</v>
      </c>
      <c r="N1242">
        <v>1.5877097880855899</v>
      </c>
      <c r="O1242">
        <v>12.265084075173</v>
      </c>
      <c r="P1242">
        <v>139.45186939604099</v>
      </c>
      <c r="Q1242">
        <v>6.6644714502664001E-2</v>
      </c>
    </row>
    <row r="1243" spans="1:17" hidden="1" x14ac:dyDescent="0.3">
      <c r="A1243" t="s">
        <v>2636</v>
      </c>
      <c r="B1243" t="s">
        <v>2637</v>
      </c>
      <c r="C1243" t="str">
        <f>IFERROR(VLOOKUP(Table1[[#This Row],[Ticker]],[1]!Table1[[Symbol]:[Industry]],2,FALSE),"-")</f>
        <v>-</v>
      </c>
      <c r="D1243" t="s">
        <v>281</v>
      </c>
      <c r="E1243">
        <v>1480.7349999999999</v>
      </c>
      <c r="F1243">
        <v>3160.4</v>
      </c>
      <c r="G1243">
        <v>97.447087433720796</v>
      </c>
      <c r="H1243">
        <v>-7.8618979269897302</v>
      </c>
      <c r="I1243">
        <v>-0.24304137777356799</v>
      </c>
      <c r="J1243">
        <v>3.3405936609331501</v>
      </c>
      <c r="K1243">
        <v>3203.3133465872802</v>
      </c>
      <c r="L1243">
        <v>2892.1030177132402</v>
      </c>
      <c r="M1243">
        <v>52.592965534829297</v>
      </c>
      <c r="N1243">
        <v>1.2185386279572801</v>
      </c>
      <c r="O1243">
        <v>15.808125553727301</v>
      </c>
      <c r="P1243">
        <v>131.87087307410101</v>
      </c>
      <c r="Q1243">
        <v>0.167513836660306</v>
      </c>
    </row>
    <row r="1244" spans="1:17" hidden="1" x14ac:dyDescent="0.3">
      <c r="A1244" t="s">
        <v>2638</v>
      </c>
      <c r="B1244" t="s">
        <v>2639</v>
      </c>
      <c r="C1244" t="str">
        <f>IFERROR(VLOOKUP(Table1[[#This Row],[Ticker]],[1]!Table1[[Symbol]:[Industry]],2,FALSE),"-")</f>
        <v>-</v>
      </c>
      <c r="D1244" t="s">
        <v>21</v>
      </c>
      <c r="E1244">
        <v>1478.6542411600001</v>
      </c>
      <c r="F1244">
        <v>898.4</v>
      </c>
      <c r="G1244">
        <v>744.10906489213005</v>
      </c>
      <c r="H1244">
        <v>94.095809210238599</v>
      </c>
      <c r="I1244">
        <v>760.48845236505201</v>
      </c>
      <c r="J1244">
        <v>20.213827358123201</v>
      </c>
      <c r="K1244">
        <v>502.52183032273803</v>
      </c>
      <c r="M1244">
        <v>94.623927741191693</v>
      </c>
      <c r="N1244">
        <v>0.66073641563393704</v>
      </c>
      <c r="O1244">
        <v>0</v>
      </c>
      <c r="P1244">
        <v>863.43163538874001</v>
      </c>
    </row>
    <row r="1245" spans="1:17" hidden="1" x14ac:dyDescent="0.3">
      <c r="A1245" t="s">
        <v>2640</v>
      </c>
      <c r="B1245" t="s">
        <v>2641</v>
      </c>
      <c r="C1245" t="str">
        <f>IFERROR(VLOOKUP(Table1[[#This Row],[Ticker]],[1]!Table1[[Symbol]:[Industry]],2,FALSE),"-")</f>
        <v>-</v>
      </c>
      <c r="D1245" t="s">
        <v>62</v>
      </c>
      <c r="E1245">
        <v>1473.6749548400001</v>
      </c>
      <c r="F1245">
        <v>2387.35</v>
      </c>
      <c r="G1245">
        <v>16.5238756775239</v>
      </c>
      <c r="H1245">
        <v>3.18244625775742</v>
      </c>
      <c r="I1245">
        <v>5.4366109004852401</v>
      </c>
      <c r="J1245">
        <v>-3.5392695191495198</v>
      </c>
      <c r="K1245">
        <v>2322.3626604708402</v>
      </c>
      <c r="L1245">
        <v>2120.8489526097501</v>
      </c>
      <c r="M1245">
        <v>54.176940351585401</v>
      </c>
      <c r="N1245">
        <v>0.45789994322476302</v>
      </c>
      <c r="O1245">
        <v>18.285965610404801</v>
      </c>
      <c r="P1245">
        <v>46.463190184048997</v>
      </c>
    </row>
    <row r="1246" spans="1:17" hidden="1" x14ac:dyDescent="0.3">
      <c r="A1246" t="s">
        <v>2642</v>
      </c>
      <c r="B1246" t="s">
        <v>2643</v>
      </c>
      <c r="C1246" t="str">
        <f>IFERROR(VLOOKUP(Table1[[#This Row],[Ticker]],[1]!Table1[[Symbol]:[Industry]],2,FALSE),"-")</f>
        <v>-</v>
      </c>
      <c r="D1246" t="s">
        <v>1486</v>
      </c>
      <c r="E1246">
        <v>1466.3879999999999</v>
      </c>
      <c r="F1246">
        <v>89.75</v>
      </c>
      <c r="G1246">
        <v>-24.337843165983799</v>
      </c>
      <c r="H1246">
        <v>-1.6342417677055601</v>
      </c>
      <c r="I1246">
        <v>24.890519562900099</v>
      </c>
      <c r="J1246">
        <v>-4.6066381241562997</v>
      </c>
      <c r="K1246">
        <v>84.101867353836496</v>
      </c>
      <c r="L1246">
        <v>72.248563133728197</v>
      </c>
      <c r="M1246">
        <v>43.681750623873</v>
      </c>
      <c r="N1246">
        <v>9.8324997957015603E-2</v>
      </c>
      <c r="O1246">
        <v>16.935933147632301</v>
      </c>
      <c r="P1246">
        <v>72.562968659873107</v>
      </c>
      <c r="Q1246">
        <v>0.12982562905442599</v>
      </c>
    </row>
    <row r="1247" spans="1:17" hidden="1" x14ac:dyDescent="0.3">
      <c r="A1247" t="s">
        <v>2644</v>
      </c>
      <c r="B1247" t="s">
        <v>2645</v>
      </c>
      <c r="C1247" t="str">
        <f>IFERROR(VLOOKUP(Table1[[#This Row],[Ticker]],[1]!Table1[[Symbol]:[Industry]],2,FALSE),"-")</f>
        <v>-</v>
      </c>
      <c r="D1247" t="s">
        <v>1002</v>
      </c>
      <c r="E1247">
        <v>1465.3726684799999</v>
      </c>
      <c r="F1247">
        <v>354.1</v>
      </c>
      <c r="G1247">
        <v>1288.69926382468</v>
      </c>
      <c r="H1247">
        <v>47.314082630717898</v>
      </c>
      <c r="I1247">
        <v>684.58784437470501</v>
      </c>
      <c r="J1247">
        <v>8.8621097623865399</v>
      </c>
      <c r="K1247">
        <v>239.78322044554901</v>
      </c>
      <c r="L1247">
        <v>127.221227725322</v>
      </c>
      <c r="M1247">
        <v>99.999996222380702</v>
      </c>
      <c r="N1247">
        <v>3.8054087490297901</v>
      </c>
      <c r="O1247">
        <v>0</v>
      </c>
      <c r="P1247">
        <v>1505.1677243880299</v>
      </c>
      <c r="Q1247">
        <v>0.20004312591021001</v>
      </c>
    </row>
    <row r="1248" spans="1:17" hidden="1" x14ac:dyDescent="0.3">
      <c r="A1248" t="s">
        <v>2646</v>
      </c>
      <c r="B1248" t="s">
        <v>2647</v>
      </c>
      <c r="C1248" t="str">
        <f>IFERROR(VLOOKUP(Table1[[#This Row],[Ticker]],[1]!Table1[[Symbol]:[Industry]],2,FALSE),"-")</f>
        <v>-</v>
      </c>
      <c r="E1248">
        <v>1463.8673836999999</v>
      </c>
      <c r="F1248">
        <v>1370.9</v>
      </c>
      <c r="G1248">
        <v>414.57099646841101</v>
      </c>
      <c r="H1248">
        <v>71.123019203250493</v>
      </c>
      <c r="I1248">
        <v>234.95296299248201</v>
      </c>
      <c r="J1248">
        <v>18.499744854567101</v>
      </c>
      <c r="K1248">
        <v>958.57279004868894</v>
      </c>
      <c r="M1248">
        <v>73.483650722052204</v>
      </c>
      <c r="N1248">
        <v>1.74228288305132</v>
      </c>
      <c r="O1248">
        <v>10.1466190094098</v>
      </c>
      <c r="P1248">
        <v>472.63993316624902</v>
      </c>
    </row>
    <row r="1249" spans="1:17" hidden="1" x14ac:dyDescent="0.3">
      <c r="A1249" t="s">
        <v>2648</v>
      </c>
      <c r="B1249" t="s">
        <v>2649</v>
      </c>
      <c r="C1249" t="str">
        <f>IFERROR(VLOOKUP(Table1[[#This Row],[Ticker]],[1]!Table1[[Symbol]:[Industry]],2,FALSE),"-")</f>
        <v>-</v>
      </c>
      <c r="D1249" t="s">
        <v>21</v>
      </c>
      <c r="E1249">
        <v>1463.34482865</v>
      </c>
      <c r="F1249">
        <v>1148.4000000000001</v>
      </c>
      <c r="G1249">
        <v>100.49598513616201</v>
      </c>
      <c r="H1249">
        <v>-12.3964765512975</v>
      </c>
      <c r="I1249">
        <v>72.909019469583498</v>
      </c>
      <c r="J1249">
        <v>-2.11759239288584</v>
      </c>
      <c r="K1249">
        <v>1147.4813027789201</v>
      </c>
      <c r="L1249">
        <v>895.87381774072696</v>
      </c>
      <c r="M1249">
        <v>46.643289188164502</v>
      </c>
      <c r="N1249">
        <v>0.287241881895896</v>
      </c>
      <c r="O1249">
        <v>27.8996865203761</v>
      </c>
      <c r="P1249">
        <v>143.821656050955</v>
      </c>
      <c r="Q1249">
        <v>0.15305975194485599</v>
      </c>
    </row>
    <row r="1250" spans="1:17" hidden="1" x14ac:dyDescent="0.3">
      <c r="A1250" t="s">
        <v>2650</v>
      </c>
      <c r="B1250" t="s">
        <v>2651</v>
      </c>
      <c r="C1250" t="str">
        <f>IFERROR(VLOOKUP(Table1[[#This Row],[Ticker]],[1]!Table1[[Symbol]:[Industry]],2,FALSE),"-")</f>
        <v>-</v>
      </c>
      <c r="D1250" t="s">
        <v>1486</v>
      </c>
      <c r="E1250">
        <v>1460.1088390559901</v>
      </c>
      <c r="F1250">
        <v>202.3</v>
      </c>
      <c r="G1250">
        <v>-6.4818012640698202</v>
      </c>
      <c r="H1250">
        <v>26.5959198610424</v>
      </c>
      <c r="I1250">
        <v>-41.248608834014902</v>
      </c>
      <c r="J1250">
        <v>17.6043960173578</v>
      </c>
      <c r="K1250">
        <v>179.45844674100599</v>
      </c>
      <c r="L1250">
        <v>207.68044516288001</v>
      </c>
      <c r="M1250">
        <v>77.824556234878798</v>
      </c>
      <c r="N1250">
        <v>2.4757433022287301</v>
      </c>
      <c r="O1250">
        <v>66.534849233811101</v>
      </c>
      <c r="P1250">
        <v>49.851851851851798</v>
      </c>
      <c r="Q1250">
        <v>4.8178141994444E-2</v>
      </c>
    </row>
    <row r="1251" spans="1:17" hidden="1" x14ac:dyDescent="0.3">
      <c r="A1251" t="s">
        <v>2652</v>
      </c>
      <c r="B1251" t="s">
        <v>2653</v>
      </c>
      <c r="C1251" t="str">
        <f>IFERROR(VLOOKUP(Table1[[#This Row],[Ticker]],[1]!Table1[[Symbol]:[Industry]],2,FALSE),"-")</f>
        <v>-</v>
      </c>
      <c r="D1251" t="s">
        <v>373</v>
      </c>
      <c r="E1251">
        <v>1454.2894581149999</v>
      </c>
      <c r="F1251">
        <v>368.55</v>
      </c>
      <c r="G1251">
        <v>-30.110374729529202</v>
      </c>
      <c r="H1251">
        <v>9.7489549247892509</v>
      </c>
      <c r="I1251">
        <v>-12.4613701616179</v>
      </c>
      <c r="J1251">
        <v>0.64982917159914</v>
      </c>
      <c r="K1251">
        <v>331.26848599347102</v>
      </c>
      <c r="L1251">
        <v>349.14313715150098</v>
      </c>
      <c r="M1251">
        <v>63.931126868679897</v>
      </c>
      <c r="N1251">
        <v>2.6399388085906201</v>
      </c>
      <c r="O1251">
        <v>15.5881155881155</v>
      </c>
      <c r="P1251">
        <v>31.437232524964301</v>
      </c>
      <c r="Q1251">
        <v>-0.10770437590630801</v>
      </c>
    </row>
    <row r="1252" spans="1:17" hidden="1" x14ac:dyDescent="0.3">
      <c r="A1252" t="s">
        <v>2654</v>
      </c>
      <c r="B1252" t="s">
        <v>2655</v>
      </c>
      <c r="C1252" t="str">
        <f>IFERROR(VLOOKUP(Table1[[#This Row],[Ticker]],[1]!Table1[[Symbol]:[Industry]],2,FALSE),"-")</f>
        <v>-</v>
      </c>
      <c r="D1252" t="s">
        <v>196</v>
      </c>
      <c r="E1252">
        <v>1452.5696694349999</v>
      </c>
      <c r="F1252">
        <v>887.75</v>
      </c>
      <c r="G1252">
        <v>16.6605940141338</v>
      </c>
      <c r="H1252">
        <v>3.26974832873272</v>
      </c>
      <c r="I1252">
        <v>-5.5738799710027402</v>
      </c>
      <c r="J1252">
        <v>-0.61344990367962704</v>
      </c>
      <c r="K1252">
        <v>830.43166849148702</v>
      </c>
      <c r="L1252">
        <v>769.12177736750004</v>
      </c>
      <c r="M1252">
        <v>64.426269434764293</v>
      </c>
      <c r="N1252">
        <v>0.386743903307876</v>
      </c>
      <c r="O1252">
        <v>15.2351450295691</v>
      </c>
      <c r="P1252">
        <v>47.088062298069701</v>
      </c>
      <c r="Q1252">
        <v>8.3279719312692999E-2</v>
      </c>
    </row>
    <row r="1253" spans="1:17" hidden="1" x14ac:dyDescent="0.3">
      <c r="A1253" t="s">
        <v>2656</v>
      </c>
      <c r="B1253" t="s">
        <v>2657</v>
      </c>
      <c r="C1253" t="str">
        <f>IFERROR(VLOOKUP(Table1[[#This Row],[Ticker]],[1]!Table1[[Symbol]:[Industry]],2,FALSE),"-")</f>
        <v>-</v>
      </c>
      <c r="D1253" t="s">
        <v>129</v>
      </c>
      <c r="E1253">
        <v>1450.3419974999999</v>
      </c>
      <c r="F1253">
        <v>535.04999999999995</v>
      </c>
      <c r="G1253">
        <v>43.241755837466997</v>
      </c>
      <c r="H1253">
        <v>-1.1286227183511699</v>
      </c>
      <c r="I1253">
        <v>61.890046571160802</v>
      </c>
      <c r="J1253">
        <v>-5.2928662466286802</v>
      </c>
      <c r="K1253">
        <v>531.91065271041498</v>
      </c>
      <c r="L1253">
        <v>465.41442425071</v>
      </c>
      <c r="M1253">
        <v>48.892539809606099</v>
      </c>
      <c r="N1253">
        <v>1.36110301018457</v>
      </c>
      <c r="O1253">
        <v>24.9789739276703</v>
      </c>
      <c r="P1253">
        <v>105.82804385458699</v>
      </c>
      <c r="Q1253">
        <v>0.162229862720003</v>
      </c>
    </row>
    <row r="1254" spans="1:17" hidden="1" x14ac:dyDescent="0.3">
      <c r="A1254" t="s">
        <v>2658</v>
      </c>
      <c r="B1254" t="s">
        <v>2659</v>
      </c>
      <c r="C1254" t="str">
        <f>IFERROR(VLOOKUP(Table1[[#This Row],[Ticker]],[1]!Table1[[Symbol]:[Industry]],2,FALSE),"-")</f>
        <v>-</v>
      </c>
      <c r="E1254">
        <v>1444.255715</v>
      </c>
      <c r="F1254">
        <v>1346</v>
      </c>
      <c r="G1254">
        <v>-12.0848626140686</v>
      </c>
      <c r="H1254">
        <v>-2.09207513637207</v>
      </c>
      <c r="I1254">
        <v>-21.161257604527201</v>
      </c>
      <c r="J1254">
        <v>-7.3780964506901698</v>
      </c>
      <c r="K1254">
        <v>1340.88206173668</v>
      </c>
      <c r="L1254">
        <v>1365.9793709314799</v>
      </c>
      <c r="M1254">
        <v>44.848877191708603</v>
      </c>
      <c r="N1254">
        <v>0.95487345180398397</v>
      </c>
      <c r="O1254">
        <v>34.843982169390799</v>
      </c>
      <c r="P1254">
        <v>37.346938775510203</v>
      </c>
      <c r="Q1254">
        <v>0.223815624444232</v>
      </c>
    </row>
    <row r="1255" spans="1:17" hidden="1" x14ac:dyDescent="0.3">
      <c r="A1255" t="s">
        <v>2660</v>
      </c>
      <c r="B1255" t="s">
        <v>2661</v>
      </c>
      <c r="C1255" t="str">
        <f>IFERROR(VLOOKUP(Table1[[#This Row],[Ticker]],[1]!Table1[[Symbol]:[Industry]],2,FALSE),"-")</f>
        <v>-</v>
      </c>
      <c r="D1255" t="s">
        <v>500</v>
      </c>
      <c r="E1255">
        <v>1443.4616794250001</v>
      </c>
      <c r="F1255">
        <v>595.29999999999995</v>
      </c>
      <c r="G1255">
        <v>59.206642160637301</v>
      </c>
      <c r="H1255">
        <v>0.36318045626578799</v>
      </c>
      <c r="I1255">
        <v>17.4896433997408</v>
      </c>
      <c r="J1255">
        <v>-0.98566091563705105</v>
      </c>
      <c r="K1255">
        <v>538.94683163383002</v>
      </c>
      <c r="L1255">
        <v>450.86353954263501</v>
      </c>
      <c r="M1255">
        <v>50.581143465531603</v>
      </c>
      <c r="N1255">
        <v>1.14762623767409</v>
      </c>
      <c r="O1255">
        <v>14.2281202754913</v>
      </c>
      <c r="P1255">
        <v>90.009575486753803</v>
      </c>
    </row>
    <row r="1256" spans="1:17" hidden="1" x14ac:dyDescent="0.3">
      <c r="A1256" t="s">
        <v>2662</v>
      </c>
      <c r="B1256" t="s">
        <v>2663</v>
      </c>
      <c r="C1256" t="str">
        <f>IFERROR(VLOOKUP(Table1[[#This Row],[Ticker]],[1]!Table1[[Symbol]:[Industry]],2,FALSE),"-")</f>
        <v>-</v>
      </c>
      <c r="D1256" t="s">
        <v>379</v>
      </c>
      <c r="E1256">
        <v>1441.4036448239999</v>
      </c>
      <c r="F1256">
        <v>110.54</v>
      </c>
      <c r="G1256">
        <v>-31.074862049438298</v>
      </c>
      <c r="H1256">
        <v>1.4191557710852301</v>
      </c>
      <c r="I1256">
        <v>-23.8342098025091</v>
      </c>
      <c r="J1256">
        <v>-5.4829015662571896</v>
      </c>
      <c r="K1256">
        <v>105.633158208022</v>
      </c>
      <c r="L1256">
        <v>118.236022556598</v>
      </c>
      <c r="M1256">
        <v>61.821078404563103</v>
      </c>
      <c r="N1256">
        <v>2.8728017250660902</v>
      </c>
      <c r="O1256">
        <v>60.711054821783897</v>
      </c>
      <c r="P1256">
        <v>22.822222222222202</v>
      </c>
      <c r="Q1256">
        <v>-6.4415954960253E-2</v>
      </c>
    </row>
    <row r="1257" spans="1:17" hidden="1" x14ac:dyDescent="0.3">
      <c r="A1257" t="s">
        <v>2664</v>
      </c>
      <c r="B1257" t="s">
        <v>2665</v>
      </c>
      <c r="C1257" t="str">
        <f>IFERROR(VLOOKUP(Table1[[#This Row],[Ticker]],[1]!Table1[[Symbol]:[Industry]],2,FALSE),"-")</f>
        <v>-</v>
      </c>
      <c r="D1257" t="s">
        <v>230</v>
      </c>
      <c r="E1257">
        <v>1440.8272053000001</v>
      </c>
      <c r="F1257">
        <v>2622.65</v>
      </c>
      <c r="G1257">
        <v>308.39005198564502</v>
      </c>
      <c r="H1257">
        <v>15.028203163267399</v>
      </c>
      <c r="I1257">
        <v>46.888822016074798</v>
      </c>
      <c r="J1257">
        <v>20.940921325155301</v>
      </c>
      <c r="K1257">
        <v>2021.5574055562199</v>
      </c>
      <c r="L1257">
        <v>1593.3465039543</v>
      </c>
      <c r="M1257">
        <v>83.626080164623403</v>
      </c>
      <c r="N1257">
        <v>1.1646263034915301</v>
      </c>
      <c r="O1257">
        <v>0</v>
      </c>
      <c r="P1257">
        <v>349.77705367861398</v>
      </c>
      <c r="Q1257">
        <v>0.14393017478412701</v>
      </c>
    </row>
    <row r="1258" spans="1:17" hidden="1" x14ac:dyDescent="0.3">
      <c r="A1258" t="s">
        <v>2666</v>
      </c>
      <c r="B1258" t="s">
        <v>2667</v>
      </c>
      <c r="C1258" t="str">
        <f>IFERROR(VLOOKUP(Table1[[#This Row],[Ticker]],[1]!Table1[[Symbol]:[Industry]],2,FALSE),"-")</f>
        <v>-</v>
      </c>
      <c r="D1258" t="s">
        <v>83</v>
      </c>
      <c r="E1258">
        <v>1435.47</v>
      </c>
      <c r="F1258">
        <v>50.21</v>
      </c>
      <c r="G1258">
        <v>-13.830122936443299</v>
      </c>
      <c r="H1258">
        <v>-1.69524033509169</v>
      </c>
      <c r="I1258">
        <v>-11.409614500975501</v>
      </c>
      <c r="J1258">
        <v>-6.2500098068656698</v>
      </c>
      <c r="K1258">
        <v>47.032429801296601</v>
      </c>
      <c r="L1258">
        <v>47.146652147002001</v>
      </c>
      <c r="M1258">
        <v>52.6476841817599</v>
      </c>
      <c r="N1258">
        <v>1.2188828713176501</v>
      </c>
      <c r="O1258">
        <v>20.462939760027901</v>
      </c>
      <c r="P1258">
        <v>29.909443725743799</v>
      </c>
      <c r="Q1258">
        <v>2.7666353119849E-2</v>
      </c>
    </row>
    <row r="1259" spans="1:17" hidden="1" x14ac:dyDescent="0.3">
      <c r="A1259" t="s">
        <v>2668</v>
      </c>
      <c r="B1259" t="s">
        <v>2669</v>
      </c>
      <c r="C1259" t="str">
        <f>IFERROR(VLOOKUP(Table1[[#This Row],[Ticker]],[1]!Table1[[Symbol]:[Industry]],2,FALSE),"-")</f>
        <v>-</v>
      </c>
      <c r="D1259" t="s">
        <v>182</v>
      </c>
      <c r="E1259">
        <v>1434.6874220520001</v>
      </c>
      <c r="F1259">
        <v>127.04</v>
      </c>
      <c r="G1259">
        <v>-24.205827825006899</v>
      </c>
      <c r="H1259">
        <v>-6.9606982646109898</v>
      </c>
      <c r="I1259">
        <v>-14.1959664393935</v>
      </c>
      <c r="J1259">
        <v>-7.4094464030677303</v>
      </c>
      <c r="K1259">
        <v>134.77979614249699</v>
      </c>
      <c r="L1259">
        <v>133.85485029260599</v>
      </c>
      <c r="M1259">
        <v>39.511254675542602</v>
      </c>
      <c r="N1259">
        <v>1.2741504255596401</v>
      </c>
      <c r="O1259">
        <v>40.900503778337502</v>
      </c>
      <c r="P1259">
        <v>18.7289719626168</v>
      </c>
      <c r="Q1259">
        <v>3.1730196521097001E-2</v>
      </c>
    </row>
    <row r="1260" spans="1:17" hidden="1" x14ac:dyDescent="0.3">
      <c r="A1260" t="s">
        <v>2670</v>
      </c>
      <c r="B1260" t="s">
        <v>2671</v>
      </c>
      <c r="C1260" t="str">
        <f>IFERROR(VLOOKUP(Table1[[#This Row],[Ticker]],[1]!Table1[[Symbol]:[Industry]],2,FALSE),"-")</f>
        <v>-</v>
      </c>
      <c r="D1260" t="s">
        <v>471</v>
      </c>
      <c r="E1260">
        <v>1431.8779999999999</v>
      </c>
      <c r="F1260">
        <v>212.42</v>
      </c>
      <c r="G1260">
        <v>1.2340134453248801</v>
      </c>
      <c r="H1260">
        <v>-2.62041432383905</v>
      </c>
      <c r="I1260">
        <v>-18.622243312907599</v>
      </c>
      <c r="J1260">
        <v>1.13571415720307</v>
      </c>
      <c r="K1260">
        <v>207.79426599345101</v>
      </c>
      <c r="L1260">
        <v>209.28378999780401</v>
      </c>
      <c r="M1260">
        <v>65.591441707812606</v>
      </c>
      <c r="N1260">
        <v>0.96681655271725597</v>
      </c>
      <c r="O1260">
        <v>35.392147632049699</v>
      </c>
      <c r="P1260">
        <v>29.484913136238902</v>
      </c>
      <c r="Q1260">
        <v>5.8564327749147001E-2</v>
      </c>
    </row>
    <row r="1261" spans="1:17" hidden="1" x14ac:dyDescent="0.3">
      <c r="A1261" t="s">
        <v>2672</v>
      </c>
      <c r="B1261" t="s">
        <v>2673</v>
      </c>
      <c r="C1261" t="str">
        <f>IFERROR(VLOOKUP(Table1[[#This Row],[Ticker]],[1]!Table1[[Symbol]:[Industry]],2,FALSE),"-")</f>
        <v>-</v>
      </c>
      <c r="D1261" t="s">
        <v>618</v>
      </c>
      <c r="E1261">
        <v>1424.4926443649999</v>
      </c>
      <c r="F1261">
        <v>222.39</v>
      </c>
      <c r="G1261">
        <v>-28.816787753791701</v>
      </c>
      <c r="H1261">
        <v>-13.750822256875599</v>
      </c>
      <c r="I1261">
        <v>-28.200436723321101</v>
      </c>
      <c r="J1261">
        <v>-6.5659937378536197</v>
      </c>
      <c r="K1261">
        <v>229.65615239991499</v>
      </c>
      <c r="L1261">
        <v>234.68076683069</v>
      </c>
      <c r="M1261">
        <v>38.3242686622226</v>
      </c>
      <c r="N1261">
        <v>0.56849840562724896</v>
      </c>
      <c r="O1261">
        <v>38.427986869913198</v>
      </c>
      <c r="P1261">
        <v>19.532383767804301</v>
      </c>
      <c r="Q1261">
        <v>9.2109175403237001E-2</v>
      </c>
    </row>
    <row r="1262" spans="1:17" hidden="1" x14ac:dyDescent="0.3">
      <c r="A1262" t="s">
        <v>2674</v>
      </c>
      <c r="B1262" t="s">
        <v>2675</v>
      </c>
      <c r="C1262" t="str">
        <f>IFERROR(VLOOKUP(Table1[[#This Row],[Ticker]],[1]!Table1[[Symbol]:[Industry]],2,FALSE),"-")</f>
        <v>-</v>
      </c>
      <c r="D1262" t="s">
        <v>602</v>
      </c>
      <c r="E1262">
        <v>1420.9114657499999</v>
      </c>
      <c r="F1262">
        <v>210.7</v>
      </c>
      <c r="G1262">
        <v>259.90044116096402</v>
      </c>
      <c r="H1262">
        <v>51.92146633662</v>
      </c>
      <c r="I1262">
        <v>39.501843853085497</v>
      </c>
      <c r="J1262">
        <v>26.783883680386101</v>
      </c>
      <c r="K1262">
        <v>147.514272652773</v>
      </c>
      <c r="L1262">
        <v>130.665714044818</v>
      </c>
      <c r="M1262">
        <v>84.963119306109405</v>
      </c>
      <c r="N1262">
        <v>2.33538831458708</v>
      </c>
      <c r="O1262">
        <v>0.61699098243950201</v>
      </c>
      <c r="P1262">
        <v>296.79849340866201</v>
      </c>
      <c r="Q1262">
        <v>0.15351645397604899</v>
      </c>
    </row>
    <row r="1263" spans="1:17" hidden="1" x14ac:dyDescent="0.3">
      <c r="A1263" t="s">
        <v>2676</v>
      </c>
      <c r="B1263" t="s">
        <v>2677</v>
      </c>
      <c r="C1263" t="str">
        <f>IFERROR(VLOOKUP(Table1[[#This Row],[Ticker]],[1]!Table1[[Symbol]:[Industry]],2,FALSE),"-")</f>
        <v>-</v>
      </c>
      <c r="D1263" t="s">
        <v>987</v>
      </c>
      <c r="E1263">
        <v>1420.5210690199999</v>
      </c>
      <c r="F1263">
        <v>76.23</v>
      </c>
      <c r="G1263">
        <v>-43.328849069612303</v>
      </c>
      <c r="H1263">
        <v>4.9981181022863703</v>
      </c>
      <c r="I1263">
        <v>-23.092182035723798</v>
      </c>
      <c r="J1263">
        <v>-1.2911048186355101</v>
      </c>
      <c r="K1263">
        <v>73.773274741747599</v>
      </c>
      <c r="L1263">
        <v>80.864709418399499</v>
      </c>
      <c r="M1263">
        <v>59.520295895371198</v>
      </c>
      <c r="N1263">
        <v>2.9294934402959898</v>
      </c>
      <c r="O1263">
        <v>44.037780401416697</v>
      </c>
      <c r="P1263">
        <v>22.951612903225801</v>
      </c>
      <c r="Q1263">
        <v>-2.30481630106E-2</v>
      </c>
    </row>
    <row r="1264" spans="1:17" hidden="1" x14ac:dyDescent="0.3">
      <c r="A1264" t="s">
        <v>2678</v>
      </c>
      <c r="B1264" t="s">
        <v>2679</v>
      </c>
      <c r="C1264" t="str">
        <f>IFERROR(VLOOKUP(Table1[[#This Row],[Ticker]],[1]!Table1[[Symbol]:[Industry]],2,FALSE),"-")</f>
        <v>-</v>
      </c>
      <c r="D1264" t="s">
        <v>59</v>
      </c>
      <c r="E1264">
        <v>1419.9894162000001</v>
      </c>
      <c r="F1264">
        <v>55438.55</v>
      </c>
      <c r="G1264">
        <v>286.02904881987399</v>
      </c>
      <c r="H1264">
        <v>38.288263876221002</v>
      </c>
      <c r="I1264">
        <v>105.23548723510901</v>
      </c>
      <c r="J1264">
        <v>34.378568383978802</v>
      </c>
      <c r="K1264">
        <v>31882.3661502336</v>
      </c>
      <c r="L1264">
        <v>25591.202132018199</v>
      </c>
      <c r="M1264">
        <v>92.250680439917801</v>
      </c>
      <c r="N1264">
        <v>2.2326869806094098</v>
      </c>
      <c r="O1264">
        <v>0</v>
      </c>
      <c r="P1264">
        <v>334.77805662300898</v>
      </c>
      <c r="Q1264">
        <v>8.0037232052679999E-2</v>
      </c>
    </row>
    <row r="1265" spans="1:17" hidden="1" x14ac:dyDescent="0.3">
      <c r="A1265" t="s">
        <v>2680</v>
      </c>
      <c r="B1265" t="s">
        <v>2681</v>
      </c>
      <c r="C1265" t="str">
        <f>IFERROR(VLOOKUP(Table1[[#This Row],[Ticker]],[1]!Table1[[Symbol]:[Industry]],2,FALSE),"-")</f>
        <v>-</v>
      </c>
      <c r="D1265" t="s">
        <v>382</v>
      </c>
      <c r="E1265">
        <v>1417.6388774699999</v>
      </c>
      <c r="F1265">
        <v>1196.5999999999999</v>
      </c>
      <c r="G1265">
        <v>372.29926382468699</v>
      </c>
      <c r="H1265">
        <v>20.460497762427199</v>
      </c>
      <c r="I1265">
        <v>103.89447863573901</v>
      </c>
      <c r="J1265">
        <v>7.6287063853624</v>
      </c>
      <c r="K1265">
        <v>900.665318755165</v>
      </c>
      <c r="L1265">
        <v>704.56192613890096</v>
      </c>
      <c r="M1265">
        <v>75.877692779551694</v>
      </c>
      <c r="N1265">
        <v>1.3523256418490099</v>
      </c>
      <c r="O1265">
        <v>0.28413839211098801</v>
      </c>
      <c r="P1265">
        <v>427.83414203793501</v>
      </c>
      <c r="Q1265">
        <v>0.123290164314359</v>
      </c>
    </row>
    <row r="1266" spans="1:17" hidden="1" x14ac:dyDescent="0.3">
      <c r="A1266" t="s">
        <v>2682</v>
      </c>
      <c r="B1266" t="s">
        <v>2683</v>
      </c>
      <c r="C1266" t="str">
        <f>IFERROR(VLOOKUP(Table1[[#This Row],[Ticker]],[1]!Table1[[Symbol]:[Industry]],2,FALSE),"-")</f>
        <v>-</v>
      </c>
      <c r="D1266" t="s">
        <v>230</v>
      </c>
      <c r="E1266">
        <v>1409.9362896</v>
      </c>
      <c r="F1266">
        <v>1392.8</v>
      </c>
      <c r="G1266">
        <v>301.51343947954098</v>
      </c>
      <c r="H1266">
        <v>-7.8585233382029704</v>
      </c>
      <c r="I1266">
        <v>107.99996458002801</v>
      </c>
      <c r="J1266">
        <v>-1.96988791379448</v>
      </c>
      <c r="K1266">
        <v>1339.9053459648701</v>
      </c>
      <c r="L1266">
        <v>952.42252154955895</v>
      </c>
      <c r="M1266">
        <v>46.905653899544397</v>
      </c>
      <c r="N1266">
        <v>1.01630567695003</v>
      </c>
      <c r="O1266">
        <v>9.9906662837449804</v>
      </c>
      <c r="P1266">
        <v>571.55255544840804</v>
      </c>
      <c r="Q1266">
        <v>0.182617469195234</v>
      </c>
    </row>
    <row r="1267" spans="1:17" hidden="1" x14ac:dyDescent="0.3">
      <c r="A1267" t="s">
        <v>2684</v>
      </c>
      <c r="B1267" t="s">
        <v>2685</v>
      </c>
      <c r="C1267" t="str">
        <f>IFERROR(VLOOKUP(Table1[[#This Row],[Ticker]],[1]!Table1[[Symbol]:[Industry]],2,FALSE),"-")</f>
        <v>-</v>
      </c>
      <c r="D1267" t="s">
        <v>140</v>
      </c>
      <c r="E1267">
        <v>1406.642692425</v>
      </c>
      <c r="F1267">
        <v>340</v>
      </c>
      <c r="G1267">
        <v>67.813927424457503</v>
      </c>
      <c r="H1267">
        <v>-1.1539968767564399</v>
      </c>
      <c r="I1267">
        <v>15.0492143899715</v>
      </c>
      <c r="J1267">
        <v>-1.2079002265613801</v>
      </c>
      <c r="K1267">
        <v>339.53563762934999</v>
      </c>
      <c r="L1267">
        <v>303.42871754315502</v>
      </c>
      <c r="M1267">
        <v>52.768912685276597</v>
      </c>
      <c r="N1267">
        <v>1.0853552212036599</v>
      </c>
      <c r="O1267">
        <v>22.352941176470502</v>
      </c>
      <c r="P1267">
        <v>114.44339325134</v>
      </c>
      <c r="Q1267">
        <v>0.13056399430742099</v>
      </c>
    </row>
    <row r="1268" spans="1:17" hidden="1" x14ac:dyDescent="0.3">
      <c r="A1268" t="s">
        <v>2686</v>
      </c>
      <c r="B1268" t="s">
        <v>2687</v>
      </c>
      <c r="C1268" t="str">
        <f>IFERROR(VLOOKUP(Table1[[#This Row],[Ticker]],[1]!Table1[[Symbol]:[Industry]],2,FALSE),"-")</f>
        <v>-</v>
      </c>
      <c r="D1268" t="s">
        <v>670</v>
      </c>
      <c r="E1268">
        <v>1402.85011588</v>
      </c>
      <c r="F1268">
        <v>161.1</v>
      </c>
      <c r="G1268">
        <v>-33.928908468676802</v>
      </c>
      <c r="H1268">
        <v>-2.3743383382843799</v>
      </c>
      <c r="I1268">
        <v>-19.1061226005015</v>
      </c>
      <c r="J1268">
        <v>-3.5075322830920799</v>
      </c>
      <c r="K1268">
        <v>157.72778142560199</v>
      </c>
      <c r="L1268">
        <v>163.65378787130999</v>
      </c>
      <c r="M1268">
        <v>60.157758357289303</v>
      </c>
      <c r="N1268">
        <v>1.00790405871351</v>
      </c>
      <c r="O1268">
        <v>40.192427063935398</v>
      </c>
      <c r="P1268">
        <v>27.4525316455696</v>
      </c>
      <c r="Q1268">
        <v>7.4672932068927E-2</v>
      </c>
    </row>
    <row r="1269" spans="1:17" hidden="1" x14ac:dyDescent="0.3">
      <c r="A1269" t="s">
        <v>2688</v>
      </c>
      <c r="B1269" t="s">
        <v>2689</v>
      </c>
      <c r="C1269" t="str">
        <f>IFERROR(VLOOKUP(Table1[[#This Row],[Ticker]],[1]!Table1[[Symbol]:[Industry]],2,FALSE),"-")</f>
        <v>-</v>
      </c>
      <c r="D1269" t="s">
        <v>149</v>
      </c>
      <c r="E1269">
        <v>1402.4090430000001</v>
      </c>
      <c r="F1269">
        <v>624.79999999999995</v>
      </c>
      <c r="G1269">
        <v>-25.667585199563199</v>
      </c>
      <c r="H1269">
        <v>12.4259082180224</v>
      </c>
      <c r="I1269">
        <v>4.3823550013132104</v>
      </c>
      <c r="J1269">
        <v>-1.85612703155389</v>
      </c>
      <c r="K1269">
        <v>583.09959696710496</v>
      </c>
      <c r="L1269">
        <v>569.67778456272697</v>
      </c>
      <c r="M1269">
        <v>63.1614030084109</v>
      </c>
      <c r="N1269">
        <v>1.7224727748823301</v>
      </c>
      <c r="O1269">
        <v>15.6530089628681</v>
      </c>
      <c r="P1269">
        <v>25.147721582373499</v>
      </c>
      <c r="Q1269">
        <v>-0.12151905412826</v>
      </c>
    </row>
    <row r="1270" spans="1:17" hidden="1" x14ac:dyDescent="0.3">
      <c r="A1270" t="s">
        <v>2690</v>
      </c>
      <c r="B1270" t="s">
        <v>2691</v>
      </c>
      <c r="C1270" t="str">
        <f>IFERROR(VLOOKUP(Table1[[#This Row],[Ticker]],[1]!Table1[[Symbol]:[Industry]],2,FALSE),"-")</f>
        <v>-</v>
      </c>
      <c r="D1270" t="s">
        <v>1486</v>
      </c>
      <c r="E1270">
        <v>1401.1005631370001</v>
      </c>
      <c r="F1270">
        <v>103.68</v>
      </c>
      <c r="G1270">
        <v>-8.9378495773742799</v>
      </c>
      <c r="H1270">
        <v>-8.2504331735499292</v>
      </c>
      <c r="I1270">
        <v>-21.399405944367899</v>
      </c>
      <c r="J1270">
        <v>-1.70260627281775</v>
      </c>
      <c r="K1270">
        <v>104.760880179875</v>
      </c>
      <c r="L1270">
        <v>107.17176960524201</v>
      </c>
      <c r="M1270">
        <v>49.193701753044799</v>
      </c>
      <c r="N1270">
        <v>0.96117233714033401</v>
      </c>
      <c r="O1270">
        <v>49.3055555555555</v>
      </c>
      <c r="P1270">
        <v>34.126778783958599</v>
      </c>
      <c r="Q1270">
        <v>3.0600811837567E-2</v>
      </c>
    </row>
    <row r="1271" spans="1:17" hidden="1" x14ac:dyDescent="0.3">
      <c r="A1271" t="s">
        <v>2692</v>
      </c>
      <c r="B1271" t="s">
        <v>2693</v>
      </c>
      <c r="C1271" t="str">
        <f>IFERROR(VLOOKUP(Table1[[#This Row],[Ticker]],[1]!Table1[[Symbol]:[Industry]],2,FALSE),"-")</f>
        <v>-</v>
      </c>
      <c r="D1271" t="s">
        <v>132</v>
      </c>
      <c r="E1271">
        <v>1394.0100990200001</v>
      </c>
      <c r="F1271">
        <v>1099.3499999999999</v>
      </c>
      <c r="G1271">
        <v>189.57199109741401</v>
      </c>
      <c r="H1271">
        <v>34.393459454822803</v>
      </c>
      <c r="I1271">
        <v>34.936883187451798</v>
      </c>
      <c r="J1271">
        <v>-7.4831611283388701</v>
      </c>
      <c r="K1271">
        <v>857.75828227649004</v>
      </c>
      <c r="M1271">
        <v>57.189381048106902</v>
      </c>
      <c r="N1271">
        <v>1.04541198501872</v>
      </c>
      <c r="O1271">
        <v>13.2487378905717</v>
      </c>
      <c r="P1271">
        <v>250.66985645932999</v>
      </c>
    </row>
    <row r="1272" spans="1:17" hidden="1" x14ac:dyDescent="0.3">
      <c r="A1272" t="s">
        <v>2694</v>
      </c>
      <c r="B1272" t="s">
        <v>2695</v>
      </c>
      <c r="C1272" t="str">
        <f>IFERROR(VLOOKUP(Table1[[#This Row],[Ticker]],[1]!Table1[[Symbol]:[Industry]],2,FALSE),"-")</f>
        <v>-</v>
      </c>
      <c r="D1272" t="s">
        <v>21</v>
      </c>
      <c r="E1272">
        <v>1392.6650400000001</v>
      </c>
      <c r="F1272">
        <v>1145.4000000000001</v>
      </c>
      <c r="G1272">
        <v>9.6126966605084707</v>
      </c>
      <c r="H1272">
        <v>2.8150432169726902</v>
      </c>
      <c r="I1272">
        <v>-16.227948951456401</v>
      </c>
      <c r="J1272">
        <v>-1.4789676794928299</v>
      </c>
      <c r="K1272">
        <v>1128.8696397204901</v>
      </c>
      <c r="L1272">
        <v>1097.40154994574</v>
      </c>
      <c r="M1272">
        <v>63.710518974413297</v>
      </c>
      <c r="N1272">
        <v>1.2740784075793501</v>
      </c>
      <c r="O1272">
        <v>28.1124497991967</v>
      </c>
      <c r="P1272">
        <v>41.137329800998103</v>
      </c>
      <c r="Q1272">
        <v>0.14647902830837101</v>
      </c>
    </row>
    <row r="1273" spans="1:17" hidden="1" x14ac:dyDescent="0.3">
      <c r="A1273" t="s">
        <v>2696</v>
      </c>
      <c r="B1273" t="s">
        <v>2697</v>
      </c>
      <c r="C1273" t="str">
        <f>IFERROR(VLOOKUP(Table1[[#This Row],[Ticker]],[1]!Table1[[Symbol]:[Industry]],2,FALSE),"-")</f>
        <v>-</v>
      </c>
      <c r="D1273" t="s">
        <v>281</v>
      </c>
      <c r="E1273">
        <v>1388.83186</v>
      </c>
      <c r="F1273">
        <v>85.3</v>
      </c>
      <c r="G1273">
        <v>1.9739369776215701</v>
      </c>
      <c r="H1273">
        <v>-7.2559506153361397</v>
      </c>
      <c r="I1273">
        <v>-8.5873971186255798</v>
      </c>
      <c r="J1273">
        <v>-1.4885428006214501</v>
      </c>
      <c r="K1273">
        <v>86.588845692868205</v>
      </c>
      <c r="L1273">
        <v>85.082852317472998</v>
      </c>
      <c r="M1273">
        <v>51.140422563370699</v>
      </c>
      <c r="N1273">
        <v>0.65179292241921505</v>
      </c>
      <c r="O1273">
        <v>23.036342321219198</v>
      </c>
      <c r="P1273">
        <v>33.281249999999901</v>
      </c>
      <c r="Q1273">
        <v>6.8473839866321995E-2</v>
      </c>
    </row>
    <row r="1274" spans="1:17" hidden="1" x14ac:dyDescent="0.3">
      <c r="A1274" t="s">
        <v>2698</v>
      </c>
      <c r="B1274" t="s">
        <v>2699</v>
      </c>
      <c r="C1274" t="str">
        <f>IFERROR(VLOOKUP(Table1[[#This Row],[Ticker]],[1]!Table1[[Symbol]:[Industry]],2,FALSE),"-")</f>
        <v>-</v>
      </c>
      <c r="D1274" t="s">
        <v>129</v>
      </c>
      <c r="E1274">
        <v>1387.4329394399999</v>
      </c>
      <c r="F1274">
        <v>60.95</v>
      </c>
      <c r="G1274">
        <v>72.660868032445606</v>
      </c>
      <c r="H1274">
        <v>-2.50629984325926</v>
      </c>
      <c r="I1274">
        <v>0.165755742460447</v>
      </c>
      <c r="J1274">
        <v>9.8558106586224201E-2</v>
      </c>
      <c r="K1274">
        <v>60.735596010350498</v>
      </c>
      <c r="L1274">
        <v>56.1700130777526</v>
      </c>
      <c r="M1274">
        <v>53.274498802139597</v>
      </c>
      <c r="N1274">
        <v>1.4108864110646699</v>
      </c>
      <c r="O1274">
        <v>41.099261689909703</v>
      </c>
      <c r="P1274">
        <v>120.03610108303199</v>
      </c>
      <c r="Q1274">
        <v>3.7316844873774999E-2</v>
      </c>
    </row>
    <row r="1275" spans="1:17" hidden="1" x14ac:dyDescent="0.3">
      <c r="A1275" t="s">
        <v>2700</v>
      </c>
      <c r="B1275" t="s">
        <v>2701</v>
      </c>
      <c r="C1275" t="str">
        <f>IFERROR(VLOOKUP(Table1[[#This Row],[Ticker]],[1]!Table1[[Symbol]:[Industry]],2,FALSE),"-")</f>
        <v>-</v>
      </c>
      <c r="D1275" t="s">
        <v>385</v>
      </c>
      <c r="E1275">
        <v>1383.8596540349999</v>
      </c>
      <c r="F1275">
        <v>10390.049999999999</v>
      </c>
      <c r="G1275">
        <v>160.951854462276</v>
      </c>
      <c r="H1275">
        <v>9.5212247279838707</v>
      </c>
      <c r="I1275">
        <v>103.646685559914</v>
      </c>
      <c r="J1275">
        <v>-6.2800935850587596</v>
      </c>
      <c r="K1275">
        <v>8794.0863323250796</v>
      </c>
      <c r="L1275">
        <v>6291.9926617290303</v>
      </c>
      <c r="M1275">
        <v>55.479490491628603</v>
      </c>
      <c r="N1275">
        <v>0.43750050120065398</v>
      </c>
      <c r="O1275">
        <v>6.4860130605723896</v>
      </c>
      <c r="P1275">
        <v>207.85333333333301</v>
      </c>
      <c r="Q1275">
        <v>0.209503970594453</v>
      </c>
    </row>
    <row r="1276" spans="1:17" hidden="1" x14ac:dyDescent="0.3">
      <c r="A1276" t="s">
        <v>2702</v>
      </c>
      <c r="B1276" t="s">
        <v>2703</v>
      </c>
      <c r="C1276" t="str">
        <f>IFERROR(VLOOKUP(Table1[[#This Row],[Ticker]],[1]!Table1[[Symbol]:[Industry]],2,FALSE),"-")</f>
        <v>-</v>
      </c>
      <c r="D1276" t="s">
        <v>216</v>
      </c>
      <c r="E1276">
        <v>1381.910292625</v>
      </c>
      <c r="F1276">
        <v>863.4</v>
      </c>
      <c r="G1276">
        <v>88.311272831442594</v>
      </c>
      <c r="H1276">
        <v>63.604263200968703</v>
      </c>
      <c r="I1276">
        <v>24.9260869927333</v>
      </c>
      <c r="J1276">
        <v>-3.7657537225212199</v>
      </c>
      <c r="K1276">
        <v>673.51612773117699</v>
      </c>
      <c r="L1276">
        <v>562.65068264994204</v>
      </c>
      <c r="M1276">
        <v>61.289936333266098</v>
      </c>
      <c r="N1276">
        <v>1.7362062312097599</v>
      </c>
      <c r="O1276">
        <v>9.5552466990965907</v>
      </c>
      <c r="P1276">
        <v>127.599841834717</v>
      </c>
      <c r="Q1276">
        <v>0.1934728167078</v>
      </c>
    </row>
    <row r="1277" spans="1:17" hidden="1" x14ac:dyDescent="0.3">
      <c r="A1277" t="s">
        <v>2704</v>
      </c>
      <c r="B1277" t="s">
        <v>2705</v>
      </c>
      <c r="C1277" t="str">
        <f>IFERROR(VLOOKUP(Table1[[#This Row],[Ticker]],[1]!Table1[[Symbol]:[Industry]],2,FALSE),"-")</f>
        <v>-</v>
      </c>
      <c r="D1277" t="s">
        <v>65</v>
      </c>
      <c r="E1277">
        <v>1379.4137310000001</v>
      </c>
      <c r="F1277">
        <v>3173.6</v>
      </c>
      <c r="G1277">
        <v>346.852835253259</v>
      </c>
      <c r="H1277">
        <v>14.998336860678901</v>
      </c>
      <c r="I1277">
        <v>111.739624764487</v>
      </c>
      <c r="J1277">
        <v>-4.9104369528735496</v>
      </c>
      <c r="K1277">
        <v>2540.5817225352998</v>
      </c>
      <c r="L1277">
        <v>1767.1567115202699</v>
      </c>
      <c r="M1277">
        <v>68.1814579251201</v>
      </c>
      <c r="N1277">
        <v>1.27913913668308</v>
      </c>
      <c r="O1277">
        <v>11.7973279556339</v>
      </c>
      <c r="P1277">
        <v>380.84848484848402</v>
      </c>
      <c r="Q1277">
        <v>0.149939150128229</v>
      </c>
    </row>
    <row r="1278" spans="1:17" hidden="1" x14ac:dyDescent="0.3">
      <c r="A1278" t="s">
        <v>2706</v>
      </c>
      <c r="B1278" t="s">
        <v>2707</v>
      </c>
      <c r="C1278" t="str">
        <f>IFERROR(VLOOKUP(Table1[[#This Row],[Ticker]],[1]!Table1[[Symbol]:[Industry]],2,FALSE),"-")</f>
        <v>-</v>
      </c>
      <c r="D1278" t="s">
        <v>284</v>
      </c>
      <c r="E1278">
        <v>1377.59076</v>
      </c>
      <c r="F1278">
        <v>294.83</v>
      </c>
      <c r="G1278">
        <v>200.83726248749099</v>
      </c>
      <c r="H1278">
        <v>27.0148161225917</v>
      </c>
      <c r="I1278">
        <v>65.541278772114595</v>
      </c>
      <c r="J1278">
        <v>-9.7691688658945104</v>
      </c>
      <c r="K1278">
        <v>214.37118995929399</v>
      </c>
      <c r="L1278">
        <v>177.24369482795601</v>
      </c>
      <c r="M1278">
        <v>63.6784301091975</v>
      </c>
      <c r="N1278">
        <v>3.0781511195381199</v>
      </c>
      <c r="O1278">
        <v>1.9061832242309</v>
      </c>
      <c r="P1278">
        <v>246.736445960249</v>
      </c>
    </row>
    <row r="1279" spans="1:17" hidden="1" x14ac:dyDescent="0.3">
      <c r="A1279" t="s">
        <v>2708</v>
      </c>
      <c r="B1279" t="s">
        <v>2709</v>
      </c>
      <c r="C1279" t="str">
        <f>IFERROR(VLOOKUP(Table1[[#This Row],[Ticker]],[1]!Table1[[Symbol]:[Industry]],2,FALSE),"-")</f>
        <v>-</v>
      </c>
      <c r="D1279" t="s">
        <v>230</v>
      </c>
      <c r="E1279">
        <v>1377.50336748</v>
      </c>
      <c r="F1279">
        <v>1028.75</v>
      </c>
      <c r="G1279">
        <v>441.45555704737001</v>
      </c>
      <c r="H1279">
        <v>77.4899259923138</v>
      </c>
      <c r="I1279">
        <v>156.02532489428299</v>
      </c>
      <c r="J1279">
        <v>4.1214771889604602</v>
      </c>
      <c r="K1279">
        <v>637.98780411136795</v>
      </c>
      <c r="L1279">
        <v>427.07341852722101</v>
      </c>
      <c r="M1279">
        <v>79.699115822104503</v>
      </c>
      <c r="N1279">
        <v>1.5978533526290399</v>
      </c>
      <c r="O1279">
        <v>0</v>
      </c>
      <c r="P1279">
        <v>502.13637693883499</v>
      </c>
      <c r="Q1279">
        <v>0.242604143391524</v>
      </c>
    </row>
    <row r="1280" spans="1:17" hidden="1" x14ac:dyDescent="0.3">
      <c r="A1280" t="s">
        <v>2710</v>
      </c>
      <c r="B1280" t="s">
        <v>2711</v>
      </c>
      <c r="C1280" t="str">
        <f>IFERROR(VLOOKUP(Table1[[#This Row],[Ticker]],[1]!Table1[[Symbol]:[Industry]],2,FALSE),"-")</f>
        <v>-</v>
      </c>
      <c r="D1280" t="s">
        <v>132</v>
      </c>
      <c r="E1280">
        <v>1375.1023766999999</v>
      </c>
      <c r="F1280">
        <v>861.25</v>
      </c>
      <c r="G1280">
        <v>6.6386804523587397</v>
      </c>
      <c r="H1280">
        <v>-0.96407187209567802</v>
      </c>
      <c r="I1280">
        <v>-25.338220863324899</v>
      </c>
      <c r="J1280">
        <v>2.5101489194110398</v>
      </c>
      <c r="K1280">
        <v>870.44937019684403</v>
      </c>
      <c r="L1280">
        <v>857.58021261743897</v>
      </c>
      <c r="M1280">
        <v>60.977720392927701</v>
      </c>
      <c r="N1280">
        <v>1.1129105440410101</v>
      </c>
      <c r="O1280">
        <v>25.399129172714002</v>
      </c>
      <c r="P1280">
        <v>41.223251619250597</v>
      </c>
      <c r="Q1280">
        <v>8.3418351740369004E-2</v>
      </c>
    </row>
    <row r="1281" spans="1:17" hidden="1" x14ac:dyDescent="0.3">
      <c r="A1281" t="s">
        <v>2712</v>
      </c>
      <c r="B1281" t="s">
        <v>2713</v>
      </c>
      <c r="C1281" t="str">
        <f>IFERROR(VLOOKUP(Table1[[#This Row],[Ticker]],[1]!Table1[[Symbol]:[Industry]],2,FALSE),"-")</f>
        <v>-</v>
      </c>
      <c r="D1281" t="s">
        <v>284</v>
      </c>
      <c r="E1281">
        <v>1373.2760000000001</v>
      </c>
      <c r="F1281">
        <v>470.25</v>
      </c>
      <c r="G1281">
        <v>18.339636495495</v>
      </c>
      <c r="H1281">
        <v>6.72657295474108</v>
      </c>
      <c r="I1281">
        <v>3.7808419719455801</v>
      </c>
      <c r="J1281">
        <v>2.3187294020284699</v>
      </c>
      <c r="K1281">
        <v>420.31690276895102</v>
      </c>
      <c r="L1281">
        <v>393.99556238973202</v>
      </c>
      <c r="M1281">
        <v>70.153195763598802</v>
      </c>
      <c r="N1281">
        <v>0.94841572321265499</v>
      </c>
      <c r="O1281">
        <v>2.47740563530036</v>
      </c>
      <c r="P1281">
        <v>47.598870056497098</v>
      </c>
      <c r="Q1281">
        <v>7.3274506427630001E-3</v>
      </c>
    </row>
    <row r="1282" spans="1:17" hidden="1" x14ac:dyDescent="0.3">
      <c r="A1282" t="s">
        <v>2714</v>
      </c>
      <c r="B1282" t="s">
        <v>2715</v>
      </c>
      <c r="C1282" t="str">
        <f>IFERROR(VLOOKUP(Table1[[#This Row],[Ticker]],[1]!Table1[[Symbol]:[Industry]],2,FALSE),"-")</f>
        <v>-</v>
      </c>
      <c r="D1282" t="s">
        <v>21</v>
      </c>
      <c r="E1282">
        <v>1369.5811584</v>
      </c>
      <c r="F1282">
        <v>1234.2</v>
      </c>
      <c r="G1282">
        <v>112.291509632577</v>
      </c>
      <c r="H1282">
        <v>1.05380520874974</v>
      </c>
      <c r="I1282">
        <v>154.84211905693601</v>
      </c>
      <c r="J1282">
        <v>6.1392298331078701</v>
      </c>
      <c r="K1282">
        <v>1097.56019942122</v>
      </c>
      <c r="L1282">
        <v>825.67922878731804</v>
      </c>
      <c r="M1282">
        <v>65.225942037085204</v>
      </c>
      <c r="N1282">
        <v>1.3562972543970799</v>
      </c>
      <c r="O1282">
        <v>11.0516934046345</v>
      </c>
      <c r="P1282">
        <v>196.219848793951</v>
      </c>
      <c r="Q1282">
        <v>0.14095600993805299</v>
      </c>
    </row>
    <row r="1283" spans="1:17" hidden="1" x14ac:dyDescent="0.3">
      <c r="A1283" t="s">
        <v>2716</v>
      </c>
      <c r="B1283" t="s">
        <v>2717</v>
      </c>
      <c r="C1283" t="str">
        <f>IFERROR(VLOOKUP(Table1[[#This Row],[Ticker]],[1]!Table1[[Symbol]:[Industry]],2,FALSE),"-")</f>
        <v>-</v>
      </c>
      <c r="D1283" t="s">
        <v>602</v>
      </c>
      <c r="E1283">
        <v>1365.2069805599999</v>
      </c>
      <c r="F1283">
        <v>140</v>
      </c>
      <c r="G1283">
        <v>-4.5696895614162196</v>
      </c>
      <c r="H1283">
        <v>2.40382342410732</v>
      </c>
      <c r="I1283">
        <v>-28.4565958169214</v>
      </c>
      <c r="J1283">
        <v>4.7526184177854898</v>
      </c>
      <c r="K1283">
        <v>134.402192635522</v>
      </c>
      <c r="L1283">
        <v>138.64684294738299</v>
      </c>
      <c r="M1283">
        <v>68.077302729464293</v>
      </c>
      <c r="N1283">
        <v>1.5337626568384899</v>
      </c>
      <c r="O1283">
        <v>34.25</v>
      </c>
      <c r="P1283">
        <v>24.3891603731674</v>
      </c>
      <c r="Q1283">
        <v>-3.8198083605503003E-2</v>
      </c>
    </row>
    <row r="1284" spans="1:17" hidden="1" x14ac:dyDescent="0.3">
      <c r="A1284" t="s">
        <v>2718</v>
      </c>
      <c r="B1284" t="s">
        <v>2719</v>
      </c>
      <c r="C1284" t="str">
        <f>IFERROR(VLOOKUP(Table1[[#This Row],[Ticker]],[1]!Table1[[Symbol]:[Industry]],2,FALSE),"-")</f>
        <v>-</v>
      </c>
      <c r="D1284" t="s">
        <v>618</v>
      </c>
      <c r="E1284">
        <v>1359.0720438549999</v>
      </c>
      <c r="F1284">
        <v>232.82</v>
      </c>
      <c r="G1284">
        <v>-7.5665772485838598</v>
      </c>
      <c r="H1284">
        <v>-1.6717470980345599</v>
      </c>
      <c r="I1284">
        <v>-3.2089734992328198</v>
      </c>
      <c r="J1284">
        <v>-2.3620614566407201</v>
      </c>
      <c r="K1284">
        <v>225.51551589293001</v>
      </c>
      <c r="L1284">
        <v>225.905760729848</v>
      </c>
      <c r="M1284">
        <v>54.089683285922803</v>
      </c>
      <c r="N1284">
        <v>1.0133094833276499</v>
      </c>
      <c r="O1284">
        <v>17.623056438450298</v>
      </c>
      <c r="P1284">
        <v>21.2604166666666</v>
      </c>
      <c r="Q1284">
        <v>-3.7258958479521001E-2</v>
      </c>
    </row>
    <row r="1285" spans="1:17" hidden="1" x14ac:dyDescent="0.3">
      <c r="A1285" t="s">
        <v>2720</v>
      </c>
      <c r="B1285" t="s">
        <v>2721</v>
      </c>
      <c r="C1285" t="str">
        <f>IFERROR(VLOOKUP(Table1[[#This Row],[Ticker]],[1]!Table1[[Symbol]:[Industry]],2,FALSE),"-")</f>
        <v>-</v>
      </c>
      <c r="D1285" t="s">
        <v>129</v>
      </c>
      <c r="E1285">
        <v>1359.0457452000001</v>
      </c>
      <c r="F1285">
        <v>158.91999999999999</v>
      </c>
      <c r="G1285">
        <v>46.553649789599802</v>
      </c>
      <c r="H1285">
        <v>7.2101742425307602</v>
      </c>
      <c r="I1285">
        <v>-13.7046410856828</v>
      </c>
      <c r="J1285">
        <v>7.4327992478725404</v>
      </c>
      <c r="K1285">
        <v>145.321191262182</v>
      </c>
      <c r="L1285">
        <v>144.266607490072</v>
      </c>
      <c r="M1285">
        <v>76.385867721344795</v>
      </c>
      <c r="N1285">
        <v>1.4431165731391</v>
      </c>
      <c r="O1285">
        <v>22.262773722627699</v>
      </c>
      <c r="P1285">
        <v>76.479733481399194</v>
      </c>
      <c r="Q1285">
        <v>6.6373808738020998E-2</v>
      </c>
    </row>
    <row r="1286" spans="1:17" hidden="1" x14ac:dyDescent="0.3">
      <c r="A1286" t="s">
        <v>2722</v>
      </c>
      <c r="B1286" t="s">
        <v>2723</v>
      </c>
      <c r="C1286" t="str">
        <f>IFERROR(VLOOKUP(Table1[[#This Row],[Ticker]],[1]!Table1[[Symbol]:[Industry]],2,FALSE),"-")</f>
        <v>-</v>
      </c>
      <c r="D1286" t="s">
        <v>196</v>
      </c>
      <c r="E1286">
        <v>1355.7647999999999</v>
      </c>
      <c r="F1286">
        <v>1111.05</v>
      </c>
      <c r="G1286">
        <v>6.4516424771869403</v>
      </c>
      <c r="H1286">
        <v>5.0124275741884903</v>
      </c>
      <c r="I1286">
        <v>-5.2950103113226401</v>
      </c>
      <c r="J1286">
        <v>-4.0347966849986499</v>
      </c>
      <c r="K1286">
        <v>1032.4933881515201</v>
      </c>
      <c r="L1286">
        <v>972.42419806908299</v>
      </c>
      <c r="M1286">
        <v>56.874830893482297</v>
      </c>
      <c r="N1286">
        <v>1.93350420340373</v>
      </c>
      <c r="O1286">
        <v>7.0158858737230601</v>
      </c>
      <c r="P1286">
        <v>48.347686761466001</v>
      </c>
      <c r="Q1286">
        <v>3.3341920298600003E-4</v>
      </c>
    </row>
    <row r="1287" spans="1:17" hidden="1" x14ac:dyDescent="0.3">
      <c r="A1287" t="s">
        <v>2724</v>
      </c>
      <c r="B1287" t="s">
        <v>2725</v>
      </c>
      <c r="C1287" t="str">
        <f>IFERROR(VLOOKUP(Table1[[#This Row],[Ticker]],[1]!Table1[[Symbol]:[Industry]],2,FALSE),"-")</f>
        <v>-</v>
      </c>
      <c r="D1287" t="s">
        <v>303</v>
      </c>
      <c r="E1287">
        <v>1355.67468575</v>
      </c>
      <c r="F1287">
        <v>268.39999999999998</v>
      </c>
      <c r="G1287">
        <v>619.25536206444201</v>
      </c>
      <c r="H1287">
        <v>-30.6685681258129</v>
      </c>
      <c r="I1287">
        <v>281.82351727094999</v>
      </c>
      <c r="J1287">
        <v>3.53260870433235</v>
      </c>
      <c r="K1287">
        <v>243.820717796661</v>
      </c>
      <c r="L1287">
        <v>137.26890244627799</v>
      </c>
      <c r="M1287">
        <v>49.759856805172802</v>
      </c>
      <c r="N1287">
        <v>1.6807977486199599</v>
      </c>
      <c r="O1287">
        <v>49.236214605066998</v>
      </c>
      <c r="P1287">
        <v>724.577572964669</v>
      </c>
      <c r="Q1287">
        <v>0.22679314371506301</v>
      </c>
    </row>
    <row r="1288" spans="1:17" hidden="1" x14ac:dyDescent="0.3">
      <c r="A1288" t="s">
        <v>2726</v>
      </c>
      <c r="B1288" t="s">
        <v>2727</v>
      </c>
      <c r="C1288" t="str">
        <f>IFERROR(VLOOKUP(Table1[[#This Row],[Ticker]],[1]!Table1[[Symbol]:[Industry]],2,FALSE),"-")</f>
        <v>-</v>
      </c>
      <c r="D1288" t="s">
        <v>132</v>
      </c>
      <c r="E1288">
        <v>1352.6961732</v>
      </c>
      <c r="F1288">
        <v>1877.1</v>
      </c>
      <c r="G1288">
        <v>255.084073951269</v>
      </c>
      <c r="H1288">
        <v>5.5081131232200304</v>
      </c>
      <c r="I1288">
        <v>139.22590169803601</v>
      </c>
      <c r="J1288">
        <v>-4.7737241270755897</v>
      </c>
      <c r="K1288">
        <v>1693.91581127617</v>
      </c>
      <c r="L1288">
        <v>1175.2259939082801</v>
      </c>
      <c r="M1288">
        <v>58.780020033171198</v>
      </c>
      <c r="N1288">
        <v>1.4625448540244499</v>
      </c>
      <c r="O1288">
        <v>23.0621703691865</v>
      </c>
      <c r="P1288">
        <v>303.67741935483798</v>
      </c>
      <c r="Q1288">
        <v>0.235176994099589</v>
      </c>
    </row>
    <row r="1289" spans="1:17" hidden="1" x14ac:dyDescent="0.3">
      <c r="A1289" t="s">
        <v>2728</v>
      </c>
      <c r="B1289" t="s">
        <v>2729</v>
      </c>
      <c r="C1289" t="str">
        <f>IFERROR(VLOOKUP(Table1[[#This Row],[Ticker]],[1]!Table1[[Symbol]:[Industry]],2,FALSE),"-")</f>
        <v>-</v>
      </c>
      <c r="D1289" t="s">
        <v>230</v>
      </c>
      <c r="E1289">
        <v>1348.38621773</v>
      </c>
      <c r="F1289">
        <v>370</v>
      </c>
      <c r="G1289">
        <v>-27.781751568236999</v>
      </c>
      <c r="H1289">
        <v>-4.8321335567237496</v>
      </c>
      <c r="I1289">
        <v>-4.02832274907745</v>
      </c>
      <c r="J1289">
        <v>-2.81847291500842</v>
      </c>
      <c r="K1289">
        <v>364.134143113194</v>
      </c>
      <c r="L1289">
        <v>356.04667444584402</v>
      </c>
      <c r="M1289">
        <v>51.596615853624897</v>
      </c>
      <c r="N1289">
        <v>0.87090204844910801</v>
      </c>
      <c r="O1289">
        <v>14.5945945945946</v>
      </c>
      <c r="P1289">
        <v>21.570560210284199</v>
      </c>
      <c r="Q1289">
        <v>6.3505767193007004E-2</v>
      </c>
    </row>
    <row r="1290" spans="1:17" hidden="1" x14ac:dyDescent="0.3">
      <c r="A1290" t="s">
        <v>2730</v>
      </c>
      <c r="B1290" t="s">
        <v>2731</v>
      </c>
      <c r="C1290" t="str">
        <f>IFERROR(VLOOKUP(Table1[[#This Row],[Ticker]],[1]!Table1[[Symbol]:[Industry]],2,FALSE),"-")</f>
        <v>-</v>
      </c>
      <c r="D1290" t="s">
        <v>533</v>
      </c>
      <c r="E1290">
        <v>1347.4022863799901</v>
      </c>
      <c r="F1290">
        <v>374.8</v>
      </c>
      <c r="G1290">
        <v>18.164218095946499</v>
      </c>
      <c r="H1290">
        <v>7.9251310058562696</v>
      </c>
      <c r="I1290">
        <v>6.1892328934709404</v>
      </c>
      <c r="J1290">
        <v>8.7131813249868095</v>
      </c>
      <c r="K1290">
        <v>345.33985841786301</v>
      </c>
      <c r="L1290">
        <v>332.60522759446798</v>
      </c>
      <c r="M1290">
        <v>84.7633471410102</v>
      </c>
      <c r="N1290">
        <v>2.15307674120531</v>
      </c>
      <c r="O1290">
        <v>49.066168623265703</v>
      </c>
      <c r="P1290">
        <v>51.526177481301801</v>
      </c>
      <c r="Q1290">
        <v>3.5579996935228002E-2</v>
      </c>
    </row>
    <row r="1291" spans="1:17" hidden="1" x14ac:dyDescent="0.3">
      <c r="A1291" t="s">
        <v>2732</v>
      </c>
      <c r="B1291" t="s">
        <v>2733</v>
      </c>
      <c r="C1291" t="str">
        <f>IFERROR(VLOOKUP(Table1[[#This Row],[Ticker]],[1]!Table1[[Symbol]:[Industry]],2,FALSE),"-")</f>
        <v>-</v>
      </c>
      <c r="D1291" t="s">
        <v>829</v>
      </c>
      <c r="E1291">
        <v>1344.966086445</v>
      </c>
      <c r="F1291">
        <v>269.75</v>
      </c>
      <c r="G1291">
        <v>-24.977963898084699</v>
      </c>
      <c r="H1291">
        <v>-11.437894477387101</v>
      </c>
      <c r="I1291">
        <v>-8.5985764251627597</v>
      </c>
      <c r="J1291">
        <v>-3.1792219351007902</v>
      </c>
      <c r="K1291">
        <v>269.99117224393899</v>
      </c>
      <c r="M1291">
        <v>47.140144007684597</v>
      </c>
      <c r="N1291">
        <v>0.36982545458458099</v>
      </c>
      <c r="O1291">
        <v>15.662650602409601</v>
      </c>
      <c r="P1291">
        <v>18.493301120140501</v>
      </c>
    </row>
    <row r="1292" spans="1:17" hidden="1" x14ac:dyDescent="0.3">
      <c r="A1292" t="s">
        <v>2734</v>
      </c>
      <c r="B1292" t="s">
        <v>2735</v>
      </c>
      <c r="C1292" t="str">
        <f>IFERROR(VLOOKUP(Table1[[#This Row],[Ticker]],[1]!Table1[[Symbol]:[Industry]],2,FALSE),"-")</f>
        <v>-</v>
      </c>
      <c r="D1292" t="s">
        <v>495</v>
      </c>
      <c r="E1292">
        <v>1343.85335203</v>
      </c>
      <c r="F1292">
        <v>250.95</v>
      </c>
      <c r="G1292">
        <v>9.8815006667928103</v>
      </c>
      <c r="H1292">
        <v>8.0098328227001403</v>
      </c>
      <c r="I1292">
        <v>4.5641280928069197</v>
      </c>
      <c r="J1292">
        <v>-2.31504051904178</v>
      </c>
      <c r="K1292">
        <v>226.10092882551501</v>
      </c>
      <c r="L1292">
        <v>214.59776488995701</v>
      </c>
      <c r="M1292">
        <v>70.756491894843094</v>
      </c>
      <c r="N1292">
        <v>2.1649746777733498</v>
      </c>
      <c r="O1292">
        <v>16.517234508866299</v>
      </c>
      <c r="P1292">
        <v>43.8521066208082</v>
      </c>
      <c r="Q1292">
        <v>1.6410338266788001E-2</v>
      </c>
    </row>
    <row r="1293" spans="1:17" hidden="1" x14ac:dyDescent="0.3">
      <c r="A1293" t="s">
        <v>2736</v>
      </c>
      <c r="B1293" t="s">
        <v>2737</v>
      </c>
      <c r="C1293" t="str">
        <f>IFERROR(VLOOKUP(Table1[[#This Row],[Ticker]],[1]!Table1[[Symbol]:[Industry]],2,FALSE),"-")</f>
        <v>-</v>
      </c>
      <c r="D1293" t="s">
        <v>987</v>
      </c>
      <c r="E1293">
        <v>1337.5038684000001</v>
      </c>
      <c r="F1293">
        <v>346.4</v>
      </c>
      <c r="G1293">
        <v>-23.9260207768702</v>
      </c>
      <c r="H1293">
        <v>2.7054856642592302</v>
      </c>
      <c r="I1293">
        <v>-23.413722766595502</v>
      </c>
      <c r="J1293">
        <v>-4.08358847876623</v>
      </c>
      <c r="K1293">
        <v>338.00658357135899</v>
      </c>
      <c r="L1293">
        <v>353.19649726616097</v>
      </c>
      <c r="M1293">
        <v>54.197874356167802</v>
      </c>
      <c r="N1293">
        <v>2.7720340142195301</v>
      </c>
      <c r="O1293">
        <v>54.676674364896002</v>
      </c>
      <c r="P1293">
        <v>25.963636363636301</v>
      </c>
      <c r="Q1293">
        <v>2.2985926143948E-2</v>
      </c>
    </row>
    <row r="1294" spans="1:17" hidden="1" x14ac:dyDescent="0.3">
      <c r="A1294" t="s">
        <v>2738</v>
      </c>
      <c r="B1294" t="s">
        <v>2739</v>
      </c>
      <c r="C1294" t="str">
        <f>IFERROR(VLOOKUP(Table1[[#This Row],[Ticker]],[1]!Table1[[Symbol]:[Industry]],2,FALSE),"-")</f>
        <v>-</v>
      </c>
      <c r="D1294" t="s">
        <v>21</v>
      </c>
      <c r="E1294">
        <v>1333.279673088</v>
      </c>
      <c r="F1294">
        <v>118.03</v>
      </c>
      <c r="G1294">
        <v>21.340359715098501</v>
      </c>
      <c r="H1294">
        <v>-3.9462472894285598</v>
      </c>
      <c r="I1294">
        <v>-5.2746281273680102</v>
      </c>
      <c r="J1294">
        <v>0.268452337560314</v>
      </c>
      <c r="K1294">
        <v>119.14641578821301</v>
      </c>
      <c r="L1294">
        <v>112.046355285747</v>
      </c>
      <c r="M1294">
        <v>60.3269654552034</v>
      </c>
      <c r="N1294">
        <v>1.56156251275736</v>
      </c>
      <c r="O1294">
        <v>49.538252986528803</v>
      </c>
      <c r="P1294">
        <v>54.793442622950799</v>
      </c>
      <c r="Q1294">
        <v>3.4741611011806998E-2</v>
      </c>
    </row>
    <row r="1295" spans="1:17" hidden="1" x14ac:dyDescent="0.3">
      <c r="A1295" t="s">
        <v>2740</v>
      </c>
      <c r="B1295" t="s">
        <v>2741</v>
      </c>
      <c r="C1295" t="str">
        <f>IFERROR(VLOOKUP(Table1[[#This Row],[Ticker]],[1]!Table1[[Symbol]:[Industry]],2,FALSE),"-")</f>
        <v>-</v>
      </c>
      <c r="D1295" t="s">
        <v>1495</v>
      </c>
      <c r="E1295">
        <v>1331.96450387</v>
      </c>
      <c r="F1295">
        <v>500.75</v>
      </c>
      <c r="G1295">
        <v>21.287660135309299</v>
      </c>
      <c r="H1295">
        <v>-2.2936496758039802</v>
      </c>
      <c r="I1295">
        <v>-11.470900048352499</v>
      </c>
      <c r="J1295">
        <v>-1.0511533490257099</v>
      </c>
      <c r="K1295">
        <v>469.865439585856</v>
      </c>
      <c r="L1295">
        <v>450.11288550321001</v>
      </c>
      <c r="M1295">
        <v>58.436814137800098</v>
      </c>
      <c r="N1295">
        <v>1.9899485288447001</v>
      </c>
      <c r="O1295">
        <v>15.676485272091799</v>
      </c>
      <c r="P1295">
        <v>66.196481911715793</v>
      </c>
      <c r="Q1295">
        <v>2.3687734343488E-2</v>
      </c>
    </row>
    <row r="1296" spans="1:17" hidden="1" x14ac:dyDescent="0.3">
      <c r="A1296" t="s">
        <v>2742</v>
      </c>
      <c r="B1296" t="s">
        <v>2743</v>
      </c>
      <c r="C1296" t="str">
        <f>IFERROR(VLOOKUP(Table1[[#This Row],[Ticker]],[1]!Table1[[Symbol]:[Industry]],2,FALSE),"-")</f>
        <v>-</v>
      </c>
      <c r="D1296" t="s">
        <v>129</v>
      </c>
      <c r="E1296">
        <v>1331.2860000000001</v>
      </c>
      <c r="F1296">
        <v>655.35</v>
      </c>
      <c r="G1296">
        <v>13.022905654191501</v>
      </c>
      <c r="H1296">
        <v>-2.9189314195445801</v>
      </c>
      <c r="I1296">
        <v>-5.90877028836442</v>
      </c>
      <c r="J1296">
        <v>-1.04206499652109</v>
      </c>
      <c r="K1296">
        <v>646.41482454273205</v>
      </c>
      <c r="L1296">
        <v>628.76742379132395</v>
      </c>
      <c r="M1296">
        <v>56.750252497994801</v>
      </c>
      <c r="N1296">
        <v>1.25349135974685</v>
      </c>
      <c r="O1296">
        <v>13.9848935683222</v>
      </c>
      <c r="P1296">
        <v>44.700816957385697</v>
      </c>
      <c r="Q1296">
        <v>0.103441535982713</v>
      </c>
    </row>
    <row r="1297" spans="1:17" hidden="1" x14ac:dyDescent="0.3">
      <c r="A1297" t="s">
        <v>2744</v>
      </c>
      <c r="B1297" t="s">
        <v>2745</v>
      </c>
      <c r="C1297" t="str">
        <f>IFERROR(VLOOKUP(Table1[[#This Row],[Ticker]],[1]!Table1[[Symbol]:[Industry]],2,FALSE),"-")</f>
        <v>-</v>
      </c>
      <c r="D1297" t="s">
        <v>602</v>
      </c>
      <c r="E1297">
        <v>1321.74212861</v>
      </c>
      <c r="F1297">
        <v>603.85</v>
      </c>
      <c r="G1297">
        <v>12.876612212535299</v>
      </c>
      <c r="H1297">
        <v>-2.29036563707459</v>
      </c>
      <c r="I1297">
        <v>29.1578882407292</v>
      </c>
      <c r="J1297">
        <v>-5.4386385025871</v>
      </c>
      <c r="K1297">
        <v>569.55426064098106</v>
      </c>
      <c r="L1297">
        <v>485.29022932334698</v>
      </c>
      <c r="M1297">
        <v>42.980240011846902</v>
      </c>
      <c r="N1297">
        <v>0.376142133422603</v>
      </c>
      <c r="O1297">
        <v>10.2922911319036</v>
      </c>
      <c r="P1297">
        <v>59.854401058901303</v>
      </c>
      <c r="Q1297">
        <v>2.6183805707475999E-2</v>
      </c>
    </row>
    <row r="1298" spans="1:17" hidden="1" x14ac:dyDescent="0.3">
      <c r="A1298" t="s">
        <v>2746</v>
      </c>
      <c r="B1298" t="s">
        <v>2747</v>
      </c>
      <c r="C1298" t="str">
        <f>IFERROR(VLOOKUP(Table1[[#This Row],[Ticker]],[1]!Table1[[Symbol]:[Industry]],2,FALSE),"-")</f>
        <v>-</v>
      </c>
      <c r="D1298" t="s">
        <v>947</v>
      </c>
      <c r="E1298">
        <v>1320.19002402</v>
      </c>
      <c r="F1298">
        <v>61.54</v>
      </c>
      <c r="G1298">
        <v>159.869357282631</v>
      </c>
      <c r="H1298">
        <v>2.5976450978504202</v>
      </c>
      <c r="I1298">
        <v>9.4637347127223599</v>
      </c>
      <c r="J1298">
        <v>2.3995599495410498</v>
      </c>
      <c r="K1298">
        <v>56.4751474756672</v>
      </c>
      <c r="L1298">
        <v>49.5672707572772</v>
      </c>
      <c r="M1298">
        <v>71.406779017012099</v>
      </c>
      <c r="N1298">
        <v>1.70903605043883</v>
      </c>
      <c r="O1298">
        <v>13.7471563210919</v>
      </c>
      <c r="P1298">
        <v>202.40786240786201</v>
      </c>
      <c r="Q1298">
        <v>0.20590017601185601</v>
      </c>
    </row>
    <row r="1299" spans="1:17" hidden="1" x14ac:dyDescent="0.3">
      <c r="A1299" t="s">
        <v>2748</v>
      </c>
      <c r="B1299" t="s">
        <v>2749</v>
      </c>
      <c r="C1299" t="str">
        <f>IFERROR(VLOOKUP(Table1[[#This Row],[Ticker]],[1]!Table1[[Symbol]:[Industry]],2,FALSE),"-")</f>
        <v>-</v>
      </c>
      <c r="D1299" t="s">
        <v>1002</v>
      </c>
      <c r="E1299">
        <v>1318.474872</v>
      </c>
      <c r="F1299">
        <v>85.57</v>
      </c>
      <c r="G1299">
        <v>-35.4916844511745</v>
      </c>
      <c r="H1299">
        <v>-8.1969841362051206</v>
      </c>
      <c r="I1299">
        <v>-16.454386396403699</v>
      </c>
      <c r="J1299">
        <v>-2.889776785524</v>
      </c>
      <c r="K1299">
        <v>87.556642895767098</v>
      </c>
      <c r="L1299">
        <v>89.538786089768706</v>
      </c>
      <c r="M1299">
        <v>51.780938443238703</v>
      </c>
      <c r="N1299">
        <v>0.49922120817828802</v>
      </c>
      <c r="O1299">
        <v>35.152506719644698</v>
      </c>
      <c r="P1299">
        <v>15.6351351351351</v>
      </c>
      <c r="Q1299">
        <v>-2.9167870028530001E-3</v>
      </c>
    </row>
    <row r="1300" spans="1:17" hidden="1" x14ac:dyDescent="0.3">
      <c r="A1300" t="s">
        <v>2750</v>
      </c>
      <c r="B1300" t="s">
        <v>2751</v>
      </c>
      <c r="C1300" t="str">
        <f>IFERROR(VLOOKUP(Table1[[#This Row],[Ticker]],[1]!Table1[[Symbol]:[Industry]],2,FALSE),"-")</f>
        <v>-</v>
      </c>
      <c r="D1300" t="s">
        <v>670</v>
      </c>
      <c r="E1300">
        <v>1310.5999999999999</v>
      </c>
      <c r="F1300">
        <v>131.65</v>
      </c>
      <c r="G1300">
        <v>-14.6479238094901</v>
      </c>
      <c r="H1300">
        <v>9.4514402902585495</v>
      </c>
      <c r="I1300">
        <v>-19.6111431990815</v>
      </c>
      <c r="J1300">
        <v>2.6395938811861002</v>
      </c>
      <c r="K1300">
        <v>118.68325426919</v>
      </c>
      <c r="L1300">
        <v>121.692484452809</v>
      </c>
      <c r="M1300">
        <v>85.234931143490599</v>
      </c>
      <c r="N1300">
        <v>2.1270420582278202</v>
      </c>
      <c r="O1300">
        <v>17.736422331940702</v>
      </c>
      <c r="P1300">
        <v>31.256231306081698</v>
      </c>
      <c r="Q1300">
        <v>4.2196664670139999E-3</v>
      </c>
    </row>
    <row r="1301" spans="1:17" hidden="1" x14ac:dyDescent="0.3">
      <c r="A1301" t="s">
        <v>2752</v>
      </c>
      <c r="B1301" t="s">
        <v>2753</v>
      </c>
      <c r="C1301" t="str">
        <f>IFERROR(VLOOKUP(Table1[[#This Row],[Ticker]],[1]!Table1[[Symbol]:[Industry]],2,FALSE),"-")</f>
        <v>-</v>
      </c>
      <c r="E1301">
        <v>1310.3912184000001</v>
      </c>
      <c r="F1301">
        <v>578.1</v>
      </c>
      <c r="G1301">
        <v>3266.89703246825</v>
      </c>
      <c r="H1301">
        <v>-11.331320419390901</v>
      </c>
      <c r="I1301">
        <v>164.68724523410901</v>
      </c>
      <c r="J1301">
        <v>-6.3674907170797101E-2</v>
      </c>
      <c r="K1301">
        <v>534.59619790749502</v>
      </c>
      <c r="L1301">
        <v>325.17401404508303</v>
      </c>
      <c r="M1301">
        <v>59.855225379732502</v>
      </c>
      <c r="N1301">
        <v>0.63185024106210297</v>
      </c>
      <c r="O1301">
        <v>11.304272617194201</v>
      </c>
      <c r="P1301">
        <v>3294.5977686435699</v>
      </c>
    </row>
    <row r="1302" spans="1:17" hidden="1" x14ac:dyDescent="0.3">
      <c r="A1302" t="s">
        <v>2754</v>
      </c>
      <c r="B1302" t="s">
        <v>2755</v>
      </c>
      <c r="C1302" t="str">
        <f>IFERROR(VLOOKUP(Table1[[#This Row],[Ticker]],[1]!Table1[[Symbol]:[Industry]],2,FALSE),"-")</f>
        <v>-</v>
      </c>
      <c r="D1302" t="s">
        <v>1116</v>
      </c>
      <c r="E1302">
        <v>1307.4476299999999</v>
      </c>
      <c r="F1302">
        <v>945</v>
      </c>
      <c r="G1302">
        <v>207.88165018832299</v>
      </c>
      <c r="H1302">
        <v>3.08878887022653</v>
      </c>
      <c r="I1302">
        <v>212.253381652</v>
      </c>
      <c r="J1302">
        <v>2.3204220841786798</v>
      </c>
      <c r="K1302">
        <v>917.04476024784503</v>
      </c>
      <c r="L1302">
        <v>673.75417810372801</v>
      </c>
      <c r="M1302">
        <v>67.896191652944694</v>
      </c>
      <c r="N1302">
        <v>1.0023774915675301</v>
      </c>
      <c r="O1302">
        <v>15.7671957671957</v>
      </c>
      <c r="P1302">
        <v>382.142857142857</v>
      </c>
      <c r="Q1302">
        <v>0.21623841874841501</v>
      </c>
    </row>
    <row r="1303" spans="1:17" hidden="1" x14ac:dyDescent="0.3">
      <c r="A1303" t="s">
        <v>2756</v>
      </c>
      <c r="B1303" t="s">
        <v>2757</v>
      </c>
      <c r="C1303" t="str">
        <f>IFERROR(VLOOKUP(Table1[[#This Row],[Ticker]],[1]!Table1[[Symbol]:[Industry]],2,FALSE),"-")</f>
        <v>-</v>
      </c>
      <c r="E1303">
        <v>1304.1378400000001</v>
      </c>
      <c r="F1303">
        <v>1548.35</v>
      </c>
      <c r="G1303">
        <v>518.43377042430996</v>
      </c>
      <c r="H1303">
        <v>41.973633709049402</v>
      </c>
      <c r="I1303">
        <v>235.18195218157501</v>
      </c>
      <c r="J1303">
        <v>14.828812496249</v>
      </c>
      <c r="K1303">
        <v>1164.9095604572401</v>
      </c>
      <c r="L1303">
        <v>749.93010473658705</v>
      </c>
      <c r="M1303">
        <v>80.448170858884097</v>
      </c>
      <c r="N1303">
        <v>1.4475033738191601</v>
      </c>
      <c r="O1303">
        <v>6.5650531210643601</v>
      </c>
      <c r="P1303">
        <v>755.44198895027603</v>
      </c>
    </row>
    <row r="1304" spans="1:17" hidden="1" x14ac:dyDescent="0.3">
      <c r="A1304" t="s">
        <v>2758</v>
      </c>
      <c r="B1304" t="s">
        <v>2759</v>
      </c>
      <c r="C1304" t="str">
        <f>IFERROR(VLOOKUP(Table1[[#This Row],[Ticker]],[1]!Table1[[Symbol]:[Industry]],2,FALSE),"-")</f>
        <v>-</v>
      </c>
      <c r="D1304" t="s">
        <v>1486</v>
      </c>
      <c r="E1304">
        <v>1300.6680805440001</v>
      </c>
      <c r="F1304">
        <v>222.9</v>
      </c>
      <c r="G1304">
        <v>-65.207494961734696</v>
      </c>
      <c r="H1304">
        <v>-4.1360210648394302</v>
      </c>
      <c r="I1304">
        <v>-27.5086019454812</v>
      </c>
      <c r="J1304">
        <v>-4.6399657910817798</v>
      </c>
      <c r="K1304">
        <v>229.85961503543101</v>
      </c>
      <c r="L1304">
        <v>250.86825093398701</v>
      </c>
      <c r="M1304">
        <v>41.876200872849999</v>
      </c>
      <c r="N1304">
        <v>0.79289965152141895</v>
      </c>
      <c r="O1304">
        <v>74.495289367429294</v>
      </c>
      <c r="P1304">
        <v>11.116650049850399</v>
      </c>
      <c r="Q1304">
        <v>8.8579265131639995E-3</v>
      </c>
    </row>
    <row r="1305" spans="1:17" hidden="1" x14ac:dyDescent="0.3">
      <c r="A1305" t="s">
        <v>2760</v>
      </c>
      <c r="B1305" t="s">
        <v>2761</v>
      </c>
      <c r="C1305" t="str">
        <f>IFERROR(VLOOKUP(Table1[[#This Row],[Ticker]],[1]!Table1[[Symbol]:[Industry]],2,FALSE),"-")</f>
        <v>-</v>
      </c>
      <c r="D1305" t="s">
        <v>284</v>
      </c>
      <c r="E1305">
        <v>1295.1425999999999</v>
      </c>
      <c r="F1305">
        <v>42.61</v>
      </c>
      <c r="G1305">
        <v>38.647106885394102</v>
      </c>
      <c r="H1305">
        <v>15.3106714740659</v>
      </c>
      <c r="I1305">
        <v>9.9709940246234599</v>
      </c>
      <c r="J1305">
        <v>3.3877285612880801</v>
      </c>
      <c r="K1305">
        <v>36.818812934456098</v>
      </c>
      <c r="L1305">
        <v>34.498555442510103</v>
      </c>
      <c r="M1305">
        <v>63.402939752554701</v>
      </c>
      <c r="N1305">
        <v>2.27351718741108</v>
      </c>
      <c r="O1305">
        <v>14.996479699601</v>
      </c>
      <c r="P1305">
        <v>70.5423253952371</v>
      </c>
    </row>
    <row r="1306" spans="1:17" hidden="1" x14ac:dyDescent="0.3">
      <c r="A1306" t="s">
        <v>2762</v>
      </c>
      <c r="B1306" t="s">
        <v>2763</v>
      </c>
      <c r="C1306" t="str">
        <f>IFERROR(VLOOKUP(Table1[[#This Row],[Ticker]],[1]!Table1[[Symbol]:[Industry]],2,FALSE),"-")</f>
        <v>-</v>
      </c>
      <c r="D1306" t="s">
        <v>533</v>
      </c>
      <c r="E1306">
        <v>1294.8213366</v>
      </c>
      <c r="F1306">
        <v>384.65</v>
      </c>
      <c r="G1306">
        <v>-15.4760826377486</v>
      </c>
      <c r="H1306">
        <v>10.4329475118479</v>
      </c>
      <c r="I1306">
        <v>-2.3090205176094201</v>
      </c>
      <c r="J1306">
        <v>-3.2814256288934498</v>
      </c>
      <c r="K1306">
        <v>359.69120399363499</v>
      </c>
      <c r="L1306">
        <v>363.71206866427798</v>
      </c>
      <c r="M1306">
        <v>63.134323168993198</v>
      </c>
      <c r="N1306">
        <v>0.89453577388022698</v>
      </c>
      <c r="O1306">
        <v>30.8202261796438</v>
      </c>
      <c r="P1306">
        <v>31.279863481228599</v>
      </c>
      <c r="Q1306">
        <v>-0.11652611467306</v>
      </c>
    </row>
    <row r="1307" spans="1:17" hidden="1" x14ac:dyDescent="0.3">
      <c r="A1307" t="s">
        <v>2764</v>
      </c>
      <c r="B1307" t="s">
        <v>2765</v>
      </c>
      <c r="C1307" t="str">
        <f>IFERROR(VLOOKUP(Table1[[#This Row],[Ticker]],[1]!Table1[[Symbol]:[Industry]],2,FALSE),"-")</f>
        <v>-</v>
      </c>
      <c r="D1307" t="s">
        <v>987</v>
      </c>
      <c r="E1307">
        <v>1290.0870769000001</v>
      </c>
      <c r="F1307">
        <v>633.9</v>
      </c>
      <c r="G1307">
        <v>-9.4578710382111595</v>
      </c>
      <c r="H1307">
        <v>15.5926870017593</v>
      </c>
      <c r="I1307">
        <v>-15.8832276545133</v>
      </c>
      <c r="J1307">
        <v>-1.60101471759224</v>
      </c>
      <c r="K1307">
        <v>591.75783044157004</v>
      </c>
      <c r="L1307">
        <v>602.52985633225398</v>
      </c>
      <c r="M1307">
        <v>60.7445654730802</v>
      </c>
      <c r="N1307">
        <v>3.26051349432479</v>
      </c>
      <c r="O1307">
        <v>34.879318504495899</v>
      </c>
      <c r="P1307">
        <v>32.1864247732248</v>
      </c>
      <c r="Q1307">
        <v>1.2357851424703E-2</v>
      </c>
    </row>
    <row r="1308" spans="1:17" hidden="1" x14ac:dyDescent="0.3">
      <c r="A1308" t="s">
        <v>2766</v>
      </c>
      <c r="B1308" t="s">
        <v>2767</v>
      </c>
      <c r="C1308" t="str">
        <f>IFERROR(VLOOKUP(Table1[[#This Row],[Ticker]],[1]!Table1[[Symbol]:[Industry]],2,FALSE),"-")</f>
        <v>-</v>
      </c>
      <c r="D1308" t="s">
        <v>471</v>
      </c>
      <c r="E1308">
        <v>1287.2538537600001</v>
      </c>
      <c r="F1308">
        <v>612.20000000000005</v>
      </c>
      <c r="G1308">
        <v>-51.9193411143481</v>
      </c>
      <c r="H1308">
        <v>-13.7766661486181</v>
      </c>
      <c r="I1308">
        <v>-22.795573270389799</v>
      </c>
      <c r="J1308">
        <v>1.8883053407880701</v>
      </c>
      <c r="K1308">
        <v>630.57866176833602</v>
      </c>
      <c r="L1308">
        <v>673.5803838649</v>
      </c>
      <c r="M1308">
        <v>65.356280351603601</v>
      </c>
      <c r="N1308">
        <v>1.6136941541588801</v>
      </c>
      <c r="O1308">
        <v>49.9509964064031</v>
      </c>
      <c r="P1308">
        <v>8.3539823008849492</v>
      </c>
      <c r="Q1308">
        <v>5.7075386704186E-2</v>
      </c>
    </row>
    <row r="1309" spans="1:17" hidden="1" x14ac:dyDescent="0.3">
      <c r="A1309" t="s">
        <v>2768</v>
      </c>
      <c r="B1309" t="s">
        <v>2769</v>
      </c>
      <c r="C1309" t="str">
        <f>IFERROR(VLOOKUP(Table1[[#This Row],[Ticker]],[1]!Table1[[Symbol]:[Industry]],2,FALSE),"-")</f>
        <v>-</v>
      </c>
      <c r="D1309" t="s">
        <v>281</v>
      </c>
      <c r="E1309">
        <v>1281.3083942399901</v>
      </c>
      <c r="F1309">
        <v>297.35000000000002</v>
      </c>
      <c r="G1309">
        <v>117.536377226749</v>
      </c>
      <c r="H1309">
        <v>7.2298864446482796</v>
      </c>
      <c r="I1309">
        <v>74.058950549479803</v>
      </c>
      <c r="J1309">
        <v>-7.1482551454328798</v>
      </c>
      <c r="K1309">
        <v>266.80880528822303</v>
      </c>
      <c r="L1309">
        <v>209.46868441293401</v>
      </c>
      <c r="M1309">
        <v>58.7142204969321</v>
      </c>
      <c r="N1309">
        <v>0.97999300527452904</v>
      </c>
      <c r="O1309">
        <v>6.6756347738355197</v>
      </c>
      <c r="P1309">
        <v>156.115417743324</v>
      </c>
      <c r="Q1309">
        <v>0.11654542704531499</v>
      </c>
    </row>
    <row r="1310" spans="1:17" hidden="1" x14ac:dyDescent="0.3">
      <c r="A1310" t="s">
        <v>2770</v>
      </c>
      <c r="B1310" t="s">
        <v>2771</v>
      </c>
      <c r="C1310" t="str">
        <f>IFERROR(VLOOKUP(Table1[[#This Row],[Ticker]],[1]!Table1[[Symbol]:[Industry]],2,FALSE),"-")</f>
        <v>-</v>
      </c>
      <c r="D1310" t="s">
        <v>196</v>
      </c>
      <c r="E1310">
        <v>1279.1829319999999</v>
      </c>
      <c r="F1310">
        <v>1173.5</v>
      </c>
      <c r="G1310">
        <v>-26.2088442834205</v>
      </c>
      <c r="H1310">
        <v>-8.8553204193909494</v>
      </c>
      <c r="I1310">
        <v>-13.317340016905201</v>
      </c>
      <c r="J1310">
        <v>12.701070375650501</v>
      </c>
      <c r="K1310">
        <v>1158.42864073079</v>
      </c>
      <c r="L1310">
        <v>1165.31749249277</v>
      </c>
      <c r="M1310">
        <v>73.690587915260295</v>
      </c>
      <c r="N1310">
        <v>1.2233181137389899</v>
      </c>
      <c r="O1310">
        <v>29.953131657435002</v>
      </c>
      <c r="P1310">
        <v>16.073194856577601</v>
      </c>
      <c r="Q1310">
        <v>0.109592450878041</v>
      </c>
    </row>
    <row r="1311" spans="1:17" hidden="1" x14ac:dyDescent="0.3">
      <c r="A1311" t="s">
        <v>2772</v>
      </c>
      <c r="B1311" t="s">
        <v>2773</v>
      </c>
      <c r="C1311" t="str">
        <f>IFERROR(VLOOKUP(Table1[[#This Row],[Ticker]],[1]!Table1[[Symbol]:[Industry]],2,FALSE),"-")</f>
        <v>-</v>
      </c>
      <c r="D1311" t="s">
        <v>230</v>
      </c>
      <c r="E1311">
        <v>1278.8531215799901</v>
      </c>
      <c r="F1311">
        <v>227.83</v>
      </c>
      <c r="G1311">
        <v>166.512138267007</v>
      </c>
      <c r="H1311">
        <v>-2.80542079195286</v>
      </c>
      <c r="I1311">
        <v>4.3577576697852098</v>
      </c>
      <c r="J1311">
        <v>-8.7309625409312801</v>
      </c>
      <c r="K1311">
        <v>217.88055116402299</v>
      </c>
      <c r="L1311">
        <v>187.23423469950799</v>
      </c>
      <c r="M1311">
        <v>53.347401204759301</v>
      </c>
      <c r="N1311">
        <v>1.42221938313703</v>
      </c>
      <c r="O1311">
        <v>17.675459772637399</v>
      </c>
      <c r="P1311">
        <v>195.883116883116</v>
      </c>
      <c r="Q1311">
        <v>9.0922047372306997E-2</v>
      </c>
    </row>
    <row r="1312" spans="1:17" hidden="1" x14ac:dyDescent="0.3">
      <c r="A1312" t="s">
        <v>2774</v>
      </c>
      <c r="B1312" t="s">
        <v>2775</v>
      </c>
      <c r="C1312" t="str">
        <f>IFERROR(VLOOKUP(Table1[[#This Row],[Ticker]],[1]!Table1[[Symbol]:[Industry]],2,FALSE),"-")</f>
        <v>-</v>
      </c>
      <c r="D1312" t="s">
        <v>146</v>
      </c>
      <c r="E1312">
        <v>1276.8105149749999</v>
      </c>
      <c r="F1312">
        <v>191.29</v>
      </c>
      <c r="G1312">
        <v>30.848787239523801</v>
      </c>
      <c r="H1312">
        <v>1.08332438935221</v>
      </c>
      <c r="I1312">
        <v>60.085461333451804</v>
      </c>
      <c r="J1312">
        <v>-5.8534889762786602</v>
      </c>
      <c r="K1312">
        <v>174.18523422964799</v>
      </c>
      <c r="L1312">
        <v>137.44702852395699</v>
      </c>
      <c r="M1312">
        <v>48.454499779659798</v>
      </c>
      <c r="N1312">
        <v>0.676609589536047</v>
      </c>
      <c r="O1312">
        <v>24.000209106591999</v>
      </c>
      <c r="P1312">
        <v>98.536585365853597</v>
      </c>
      <c r="Q1312">
        <v>0.182470216099788</v>
      </c>
    </row>
    <row r="1313" spans="1:17" hidden="1" x14ac:dyDescent="0.3">
      <c r="A1313" t="s">
        <v>2776</v>
      </c>
      <c r="B1313" t="s">
        <v>2777</v>
      </c>
      <c r="C1313" t="str">
        <f>IFERROR(VLOOKUP(Table1[[#This Row],[Ticker]],[1]!Table1[[Symbol]:[Industry]],2,FALSE),"-")</f>
        <v>-</v>
      </c>
      <c r="D1313" t="s">
        <v>140</v>
      </c>
      <c r="E1313">
        <v>1272.8641425000001</v>
      </c>
      <c r="F1313">
        <v>301.95</v>
      </c>
      <c r="G1313">
        <v>56.921703445598503</v>
      </c>
      <c r="H1313">
        <v>12.4224343407004</v>
      </c>
      <c r="I1313">
        <v>43.207822229032203</v>
      </c>
      <c r="J1313">
        <v>-0.27488670694970402</v>
      </c>
      <c r="K1313">
        <v>266.87307254806598</v>
      </c>
      <c r="L1313">
        <v>228.922485763076</v>
      </c>
      <c r="M1313">
        <v>72.8178313096804</v>
      </c>
      <c r="N1313">
        <v>1.70917054269132</v>
      </c>
      <c r="O1313">
        <v>25.0041397582381</v>
      </c>
      <c r="P1313">
        <v>122.02205882352899</v>
      </c>
    </row>
    <row r="1314" spans="1:17" hidden="1" x14ac:dyDescent="0.3">
      <c r="A1314" t="s">
        <v>2778</v>
      </c>
      <c r="B1314" t="s">
        <v>2779</v>
      </c>
      <c r="C1314" t="str">
        <f>IFERROR(VLOOKUP(Table1[[#This Row],[Ticker]],[1]!Table1[[Symbol]:[Industry]],2,FALSE),"-")</f>
        <v>-</v>
      </c>
      <c r="D1314" t="s">
        <v>21</v>
      </c>
      <c r="E1314">
        <v>1269.0434390999999</v>
      </c>
      <c r="F1314">
        <v>1576.5</v>
      </c>
      <c r="G1314">
        <v>903.70260042920097</v>
      </c>
      <c r="H1314">
        <v>41.491557674101202</v>
      </c>
      <c r="I1314">
        <v>131.984461931146</v>
      </c>
      <c r="J1314">
        <v>-6.9233779106295499</v>
      </c>
      <c r="K1314">
        <v>1267.7374153036801</v>
      </c>
      <c r="L1314">
        <v>791.05479978359404</v>
      </c>
      <c r="M1314">
        <v>51.991479870297297</v>
      </c>
      <c r="N1314">
        <v>1.2164835164835099</v>
      </c>
      <c r="O1314">
        <v>12.5150650174437</v>
      </c>
      <c r="P1314">
        <v>1058.76515986769</v>
      </c>
    </row>
    <row r="1315" spans="1:17" hidden="1" x14ac:dyDescent="0.3">
      <c r="A1315" t="s">
        <v>2780</v>
      </c>
      <c r="B1315" t="s">
        <v>2781</v>
      </c>
      <c r="C1315" t="str">
        <f>IFERROR(VLOOKUP(Table1[[#This Row],[Ticker]],[1]!Table1[[Symbol]:[Industry]],2,FALSE),"-")</f>
        <v>-</v>
      </c>
      <c r="D1315" t="s">
        <v>272</v>
      </c>
      <c r="E1315">
        <v>1267.8039000000001</v>
      </c>
      <c r="F1315">
        <v>688.65</v>
      </c>
      <c r="G1315">
        <v>46.7514487518566</v>
      </c>
      <c r="H1315">
        <v>18.112593229634101</v>
      </c>
      <c r="I1315">
        <v>31.035240444896299</v>
      </c>
      <c r="J1315">
        <v>1.1868147037397501</v>
      </c>
      <c r="K1315">
        <v>602.70123742994599</v>
      </c>
      <c r="L1315">
        <v>520.78289816422296</v>
      </c>
      <c r="M1315">
        <v>65.146486983423998</v>
      </c>
      <c r="N1315">
        <v>1.6325029454990201</v>
      </c>
      <c r="O1315">
        <v>7.9939011108690998</v>
      </c>
      <c r="P1315">
        <v>76.418598693480206</v>
      </c>
      <c r="Q1315">
        <v>1.6280699141004999E-2</v>
      </c>
    </row>
    <row r="1316" spans="1:17" hidden="1" x14ac:dyDescent="0.3">
      <c r="A1316" t="s">
        <v>2782</v>
      </c>
      <c r="B1316" t="s">
        <v>2783</v>
      </c>
      <c r="C1316" t="str">
        <f>IFERROR(VLOOKUP(Table1[[#This Row],[Ticker]],[1]!Table1[[Symbol]:[Industry]],2,FALSE),"-")</f>
        <v>-</v>
      </c>
      <c r="D1316" t="s">
        <v>92</v>
      </c>
      <c r="E1316">
        <v>1262.2962480000001</v>
      </c>
      <c r="F1316">
        <v>784.95</v>
      </c>
      <c r="G1316">
        <v>-14.2686552504569</v>
      </c>
      <c r="H1316">
        <v>-7.5890178038935199</v>
      </c>
      <c r="I1316">
        <v>-13.3067392249602</v>
      </c>
      <c r="J1316">
        <v>-0.39769104286878798</v>
      </c>
      <c r="K1316">
        <v>799.51305713165004</v>
      </c>
      <c r="L1316">
        <v>804.04413915855002</v>
      </c>
      <c r="M1316">
        <v>48.592315238869801</v>
      </c>
      <c r="N1316">
        <v>1.1812892184826</v>
      </c>
      <c r="O1316">
        <v>33.307854003439701</v>
      </c>
      <c r="P1316">
        <v>17.1392329503059</v>
      </c>
      <c r="Q1316">
        <v>-9.9835262066732003E-2</v>
      </c>
    </row>
    <row r="1317" spans="1:17" hidden="1" x14ac:dyDescent="0.3">
      <c r="A1317" t="s">
        <v>2784</v>
      </c>
      <c r="B1317" t="s">
        <v>2785</v>
      </c>
      <c r="C1317" t="str">
        <f>IFERROR(VLOOKUP(Table1[[#This Row],[Ticker]],[1]!Table1[[Symbol]:[Industry]],2,FALSE),"-")</f>
        <v>-</v>
      </c>
      <c r="D1317" t="s">
        <v>533</v>
      </c>
      <c r="E1317">
        <v>1260.6098739179999</v>
      </c>
      <c r="F1317">
        <v>205.74</v>
      </c>
      <c r="G1317">
        <v>-46.203409972103799</v>
      </c>
      <c r="H1317">
        <v>3.4333405975581899</v>
      </c>
      <c r="I1317">
        <v>-12.479167583005401</v>
      </c>
      <c r="J1317">
        <v>-2.4478909406653999</v>
      </c>
      <c r="K1317">
        <v>195.82535800665599</v>
      </c>
      <c r="L1317">
        <v>201.86000085513501</v>
      </c>
      <c r="M1317">
        <v>57.773492076833499</v>
      </c>
      <c r="N1317">
        <v>1.53549589685712</v>
      </c>
      <c r="O1317">
        <v>33.663847574608702</v>
      </c>
      <c r="P1317">
        <v>28.667917448405198</v>
      </c>
      <c r="Q1317">
        <v>1.3457167975323999E-2</v>
      </c>
    </row>
    <row r="1318" spans="1:17" hidden="1" x14ac:dyDescent="0.3">
      <c r="A1318" t="s">
        <v>2786</v>
      </c>
      <c r="B1318" t="s">
        <v>2787</v>
      </c>
      <c r="C1318" t="str">
        <f>IFERROR(VLOOKUP(Table1[[#This Row],[Ticker]],[1]!Table1[[Symbol]:[Industry]],2,FALSE),"-")</f>
        <v>-</v>
      </c>
      <c r="D1318" t="s">
        <v>59</v>
      </c>
      <c r="E1318">
        <v>1250.7751679999999</v>
      </c>
      <c r="F1318">
        <v>70.08</v>
      </c>
      <c r="G1318">
        <v>137.95391278104401</v>
      </c>
      <c r="H1318">
        <v>-5.3830851252732996</v>
      </c>
      <c r="I1318">
        <v>-51.810479137173097</v>
      </c>
      <c r="J1318">
        <v>-3.2519792833639198</v>
      </c>
      <c r="K1318">
        <v>74.083859887864605</v>
      </c>
      <c r="L1318">
        <v>71.878706232238599</v>
      </c>
      <c r="M1318">
        <v>57.024759550092497</v>
      </c>
      <c r="N1318">
        <v>1.5473080590052</v>
      </c>
      <c r="O1318">
        <v>105.19406392694</v>
      </c>
      <c r="P1318">
        <v>191.39293139293099</v>
      </c>
      <c r="Q1318">
        <v>0.36460074924533997</v>
      </c>
    </row>
    <row r="1319" spans="1:17" hidden="1" x14ac:dyDescent="0.3">
      <c r="A1319" t="s">
        <v>2788</v>
      </c>
      <c r="B1319" t="s">
        <v>2789</v>
      </c>
      <c r="C1319" t="str">
        <f>IFERROR(VLOOKUP(Table1[[#This Row],[Ticker]],[1]!Table1[[Symbol]:[Industry]],2,FALSE),"-")</f>
        <v>-</v>
      </c>
      <c r="D1319" t="s">
        <v>83</v>
      </c>
      <c r="E1319">
        <v>1247.998696035</v>
      </c>
      <c r="F1319">
        <v>129.56</v>
      </c>
      <c r="G1319">
        <v>84.484000149613806</v>
      </c>
      <c r="H1319">
        <v>1.7747113266407899</v>
      </c>
      <c r="I1319">
        <v>18.135086149727801</v>
      </c>
      <c r="J1319">
        <v>-5.9191934524630199</v>
      </c>
      <c r="K1319">
        <v>121.188366288803</v>
      </c>
      <c r="L1319">
        <v>103.41890669959599</v>
      </c>
      <c r="M1319">
        <v>33.473974876283002</v>
      </c>
      <c r="N1319">
        <v>3.06515200012986</v>
      </c>
      <c r="O1319">
        <v>14.896573016363</v>
      </c>
      <c r="P1319">
        <v>123.379310344827</v>
      </c>
      <c r="Q1319">
        <v>1.7013997057792E-2</v>
      </c>
    </row>
    <row r="1320" spans="1:17" hidden="1" x14ac:dyDescent="0.3">
      <c r="A1320" t="s">
        <v>2790</v>
      </c>
      <c r="B1320" t="s">
        <v>2791</v>
      </c>
      <c r="C1320" t="str">
        <f>IFERROR(VLOOKUP(Table1[[#This Row],[Ticker]],[1]!Table1[[Symbol]:[Industry]],2,FALSE),"-")</f>
        <v>-</v>
      </c>
      <c r="D1320" t="s">
        <v>379</v>
      </c>
      <c r="E1320">
        <v>1247.887566396</v>
      </c>
      <c r="F1320">
        <v>50.27</v>
      </c>
      <c r="G1320">
        <v>-17.338496877837098</v>
      </c>
      <c r="H1320">
        <v>-17.298965470585401</v>
      </c>
      <c r="I1320">
        <v>-16.203089478170899</v>
      </c>
      <c r="J1320">
        <v>-8.7839353206793298</v>
      </c>
      <c r="K1320">
        <v>54.572418623532698</v>
      </c>
      <c r="L1320">
        <v>52.515294397321902</v>
      </c>
      <c r="M1320">
        <v>38.704481567181098</v>
      </c>
      <c r="N1320">
        <v>1.5956768125704699</v>
      </c>
      <c r="O1320">
        <v>64.113785557986802</v>
      </c>
      <c r="P1320">
        <v>60.607028753993603</v>
      </c>
    </row>
    <row r="1321" spans="1:17" hidden="1" x14ac:dyDescent="0.3">
      <c r="A1321" t="s">
        <v>2792</v>
      </c>
      <c r="B1321" t="s">
        <v>2793</v>
      </c>
      <c r="C1321" t="str">
        <f>IFERROR(VLOOKUP(Table1[[#This Row],[Ticker]],[1]!Table1[[Symbol]:[Industry]],2,FALSE),"-")</f>
        <v>-</v>
      </c>
      <c r="D1321" t="s">
        <v>281</v>
      </c>
      <c r="E1321">
        <v>1247.4794740689999</v>
      </c>
      <c r="F1321">
        <v>150.28</v>
      </c>
      <c r="G1321">
        <v>-52.822808920703501</v>
      </c>
      <c r="H1321">
        <v>-5.7289940865961198</v>
      </c>
      <c r="I1321">
        <v>-36.443421447781603</v>
      </c>
      <c r="J1321">
        <v>-3.9575886498599502</v>
      </c>
      <c r="K1321">
        <v>156.66752462226799</v>
      </c>
      <c r="M1321">
        <v>53.379190096978</v>
      </c>
      <c r="N1321">
        <v>0.54205150326276397</v>
      </c>
      <c r="O1321">
        <v>46.326856534468902</v>
      </c>
      <c r="P1321">
        <v>16.767676767676701</v>
      </c>
    </row>
    <row r="1322" spans="1:17" hidden="1" x14ac:dyDescent="0.3">
      <c r="A1322" t="s">
        <v>2794</v>
      </c>
      <c r="B1322" t="s">
        <v>2795</v>
      </c>
      <c r="C1322" t="str">
        <f>IFERROR(VLOOKUP(Table1[[#This Row],[Ticker]],[1]!Table1[[Symbol]:[Industry]],2,FALSE),"-")</f>
        <v>-</v>
      </c>
      <c r="D1322" t="s">
        <v>62</v>
      </c>
      <c r="E1322">
        <v>1238.72328487</v>
      </c>
      <c r="F1322">
        <v>258.52</v>
      </c>
      <c r="G1322">
        <v>14.1094667868378</v>
      </c>
      <c r="H1322">
        <v>4.4421816903136797</v>
      </c>
      <c r="I1322">
        <v>-8.1815122770962496</v>
      </c>
      <c r="J1322">
        <v>-1.2896467210959099</v>
      </c>
      <c r="K1322">
        <v>247.85837611361899</v>
      </c>
      <c r="L1322">
        <v>239.52901765252801</v>
      </c>
      <c r="M1322">
        <v>65.887342789093196</v>
      </c>
      <c r="N1322">
        <v>1.35990108865955</v>
      </c>
      <c r="O1322">
        <v>13.0666872969209</v>
      </c>
      <c r="P1322">
        <v>61.878522229179701</v>
      </c>
      <c r="Q1322">
        <v>-1.2117588357859999E-3</v>
      </c>
    </row>
    <row r="1323" spans="1:17" hidden="1" x14ac:dyDescent="0.3">
      <c r="A1323" t="s">
        <v>2796</v>
      </c>
      <c r="B1323" t="s">
        <v>2797</v>
      </c>
      <c r="C1323" t="str">
        <f>IFERROR(VLOOKUP(Table1[[#This Row],[Ticker]],[1]!Table1[[Symbol]:[Industry]],2,FALSE),"-")</f>
        <v>-</v>
      </c>
      <c r="D1323" t="s">
        <v>146</v>
      </c>
      <c r="E1323">
        <v>1237.4639999999999</v>
      </c>
      <c r="F1323">
        <v>511.4</v>
      </c>
      <c r="G1323">
        <v>98.833040125905697</v>
      </c>
      <c r="H1323">
        <v>160.688365444483</v>
      </c>
      <c r="I1323">
        <v>115.21242759882701</v>
      </c>
      <c r="J1323">
        <v>28.1151294699517</v>
      </c>
      <c r="M1323">
        <v>95.672095587473606</v>
      </c>
      <c r="O1323">
        <v>5.0058662495111497</v>
      </c>
      <c r="P1323">
        <v>150.93228655544601</v>
      </c>
    </row>
    <row r="1324" spans="1:17" hidden="1" x14ac:dyDescent="0.3">
      <c r="A1324" t="s">
        <v>2798</v>
      </c>
      <c r="B1324" t="s">
        <v>2799</v>
      </c>
      <c r="C1324" t="str">
        <f>IFERROR(VLOOKUP(Table1[[#This Row],[Ticker]],[1]!Table1[[Symbol]:[Industry]],2,FALSE),"-")</f>
        <v>-</v>
      </c>
      <c r="D1324" t="s">
        <v>382</v>
      </c>
      <c r="E1324">
        <v>1232.3797110400001</v>
      </c>
      <c r="F1324">
        <v>3753.4</v>
      </c>
      <c r="G1324">
        <v>2.2803903462535402</v>
      </c>
      <c r="H1324">
        <v>23.004559622041999</v>
      </c>
      <c r="I1324">
        <v>6.55996597545691</v>
      </c>
      <c r="J1324">
        <v>7.5957908504139198</v>
      </c>
      <c r="K1324">
        <v>3172.3778130404198</v>
      </c>
      <c r="L1324">
        <v>3064.5258813805999</v>
      </c>
      <c r="M1324">
        <v>72.416158829512696</v>
      </c>
      <c r="N1324">
        <v>4.9509069918959296</v>
      </c>
      <c r="O1324">
        <v>18.559173016465</v>
      </c>
      <c r="P1324">
        <v>54.779381443298902</v>
      </c>
      <c r="Q1324">
        <v>3.1933500614312001E-2</v>
      </c>
    </row>
    <row r="1325" spans="1:17" hidden="1" x14ac:dyDescent="0.3">
      <c r="A1325" t="s">
        <v>2800</v>
      </c>
      <c r="B1325" t="s">
        <v>2801</v>
      </c>
      <c r="C1325" t="str">
        <f>IFERROR(VLOOKUP(Table1[[#This Row],[Ticker]],[1]!Table1[[Symbol]:[Industry]],2,FALSE),"-")</f>
        <v>-</v>
      </c>
      <c r="D1325" t="s">
        <v>62</v>
      </c>
      <c r="E1325">
        <v>1225.51890768</v>
      </c>
      <c r="F1325">
        <v>612</v>
      </c>
      <c r="G1325">
        <v>21.895939454118</v>
      </c>
      <c r="H1325">
        <v>3.0048138580808401</v>
      </c>
      <c r="I1325">
        <v>-12.603710183155</v>
      </c>
      <c r="J1325">
        <v>-1.14762270324821</v>
      </c>
      <c r="K1325">
        <v>596.89516511053102</v>
      </c>
      <c r="L1325">
        <v>575.57529982072003</v>
      </c>
      <c r="M1325">
        <v>57.991148410760303</v>
      </c>
      <c r="N1325">
        <v>0.74995686865844502</v>
      </c>
      <c r="O1325">
        <v>23.390522875816998</v>
      </c>
      <c r="P1325">
        <v>56.1423650975889</v>
      </c>
      <c r="Q1325">
        <v>4.3583329523251002E-2</v>
      </c>
    </row>
    <row r="1326" spans="1:17" hidden="1" x14ac:dyDescent="0.3">
      <c r="A1326" t="s">
        <v>2802</v>
      </c>
      <c r="B1326" t="s">
        <v>2803</v>
      </c>
      <c r="C1326" t="str">
        <f>IFERROR(VLOOKUP(Table1[[#This Row],[Ticker]],[1]!Table1[[Symbol]:[Industry]],2,FALSE),"-")</f>
        <v>-</v>
      </c>
      <c r="D1326" t="s">
        <v>1592</v>
      </c>
      <c r="E1326">
        <v>1217.4278265349999</v>
      </c>
      <c r="F1326">
        <v>1590.3</v>
      </c>
      <c r="G1326">
        <v>46.311737837161502</v>
      </c>
      <c r="H1326">
        <v>22.173777619824701</v>
      </c>
      <c r="I1326">
        <v>37.062136252123103</v>
      </c>
      <c r="J1326">
        <v>17.1840233477228</v>
      </c>
      <c r="K1326">
        <v>1306.62389930979</v>
      </c>
      <c r="L1326">
        <v>1187.6681713226801</v>
      </c>
      <c r="M1326">
        <v>91.718985299168907</v>
      </c>
      <c r="N1326">
        <v>3.2390449146215801</v>
      </c>
      <c r="O1326">
        <v>11.714770797962601</v>
      </c>
      <c r="P1326">
        <v>76.503884572696904</v>
      </c>
      <c r="Q1326">
        <v>5.6911602724517001E-2</v>
      </c>
    </row>
    <row r="1327" spans="1:17" hidden="1" x14ac:dyDescent="0.3">
      <c r="A1327" t="s">
        <v>2804</v>
      </c>
      <c r="B1327" t="s">
        <v>2805</v>
      </c>
      <c r="C1327" t="str">
        <f>IFERROR(VLOOKUP(Table1[[#This Row],[Ticker]],[1]!Table1[[Symbol]:[Industry]],2,FALSE),"-")</f>
        <v>-</v>
      </c>
      <c r="D1327" t="s">
        <v>355</v>
      </c>
      <c r="E1327">
        <v>1216.7256359999999</v>
      </c>
      <c r="F1327">
        <v>886.25</v>
      </c>
      <c r="G1327">
        <v>280.09176326326798</v>
      </c>
      <c r="H1327">
        <v>-14.956614537038</v>
      </c>
      <c r="I1327">
        <v>129.11543914351199</v>
      </c>
      <c r="J1327">
        <v>-4.78636507299999</v>
      </c>
      <c r="K1327">
        <v>921.56965224315695</v>
      </c>
      <c r="L1327">
        <v>617.96769214899496</v>
      </c>
      <c r="M1327">
        <v>37.3250824437769</v>
      </c>
      <c r="N1327">
        <v>0.20086168250081901</v>
      </c>
      <c r="O1327">
        <v>44.417489421720703</v>
      </c>
      <c r="P1327">
        <v>321.923351582956</v>
      </c>
      <c r="Q1327">
        <v>0.18186283848064999</v>
      </c>
    </row>
    <row r="1328" spans="1:17" hidden="1" x14ac:dyDescent="0.3">
      <c r="A1328" t="s">
        <v>2806</v>
      </c>
      <c r="B1328" t="s">
        <v>2807</v>
      </c>
      <c r="C1328" t="str">
        <f>IFERROR(VLOOKUP(Table1[[#This Row],[Ticker]],[1]!Table1[[Symbol]:[Industry]],2,FALSE),"-")</f>
        <v>-</v>
      </c>
      <c r="D1328" t="s">
        <v>230</v>
      </c>
      <c r="E1328">
        <v>1215.8800000000001</v>
      </c>
      <c r="F1328">
        <v>1489.2</v>
      </c>
      <c r="G1328">
        <v>181.00573148637901</v>
      </c>
      <c r="H1328">
        <v>-8.7001762192584593</v>
      </c>
      <c r="I1328">
        <v>227.325609796756</v>
      </c>
      <c r="J1328">
        <v>4.0941504489726999</v>
      </c>
      <c r="K1328">
        <v>1307.79068654655</v>
      </c>
      <c r="L1328">
        <v>894.69916403417096</v>
      </c>
      <c r="M1328">
        <v>62.3689153804836</v>
      </c>
      <c r="N1328">
        <v>0.69289197883158604</v>
      </c>
      <c r="O1328">
        <v>10.126242277732899</v>
      </c>
      <c r="P1328">
        <v>258.84337349397498</v>
      </c>
      <c r="Q1328">
        <v>0.24867473740531401</v>
      </c>
    </row>
    <row r="1329" spans="1:17" hidden="1" x14ac:dyDescent="0.3">
      <c r="A1329" t="s">
        <v>2808</v>
      </c>
      <c r="B1329" t="s">
        <v>2809</v>
      </c>
      <c r="C1329" t="str">
        <f>IFERROR(VLOOKUP(Table1[[#This Row],[Ticker]],[1]!Table1[[Symbol]:[Industry]],2,FALSE),"-")</f>
        <v>-</v>
      </c>
      <c r="E1329">
        <v>1212.84375</v>
      </c>
      <c r="F1329">
        <v>15.09</v>
      </c>
      <c r="G1329">
        <v>30.4485803336255</v>
      </c>
      <c r="H1329">
        <v>5.6828582549606299</v>
      </c>
      <c r="I1329">
        <v>40.032713484169101</v>
      </c>
      <c r="J1329">
        <v>3.7556231394910302</v>
      </c>
      <c r="K1329">
        <v>12.9130121586273</v>
      </c>
      <c r="L1329">
        <v>14.344656017783601</v>
      </c>
      <c r="M1329">
        <v>68.206583387041306</v>
      </c>
      <c r="N1329">
        <v>1.6445838742169301</v>
      </c>
      <c r="O1329">
        <v>5.7654075546719596</v>
      </c>
      <c r="P1329">
        <v>106.712328767123</v>
      </c>
    </row>
    <row r="1330" spans="1:17" hidden="1" x14ac:dyDescent="0.3">
      <c r="A1330" t="s">
        <v>2810</v>
      </c>
      <c r="B1330" t="s">
        <v>2811</v>
      </c>
      <c r="C1330" t="str">
        <f>IFERROR(VLOOKUP(Table1[[#This Row],[Ticker]],[1]!Table1[[Symbol]:[Industry]],2,FALSE),"-")</f>
        <v>-</v>
      </c>
      <c r="D1330" t="s">
        <v>62</v>
      </c>
      <c r="E1330">
        <v>1212.5999999999999</v>
      </c>
      <c r="F1330">
        <v>12.57</v>
      </c>
      <c r="G1330">
        <v>38.789330049853099</v>
      </c>
      <c r="H1330">
        <v>-5.8943973424678697</v>
      </c>
      <c r="I1330">
        <v>-22.487426440906301</v>
      </c>
      <c r="J1330">
        <v>-1.0274419066622</v>
      </c>
      <c r="K1330">
        <v>12.795126315507799</v>
      </c>
      <c r="L1330">
        <v>12.154310552187701</v>
      </c>
      <c r="M1330">
        <v>34.267114166695599</v>
      </c>
      <c r="N1330">
        <v>1.67290947964994</v>
      </c>
      <c r="O1330">
        <v>48.369132856006303</v>
      </c>
      <c r="P1330">
        <v>77.042253521126696</v>
      </c>
    </row>
    <row r="1331" spans="1:17" hidden="1" x14ac:dyDescent="0.3">
      <c r="A1331" t="s">
        <v>2812</v>
      </c>
      <c r="B1331" t="s">
        <v>2813</v>
      </c>
      <c r="C1331" t="str">
        <f>IFERROR(VLOOKUP(Table1[[#This Row],[Ticker]],[1]!Table1[[Symbol]:[Industry]],2,FALSE),"-")</f>
        <v>-</v>
      </c>
      <c r="D1331" t="s">
        <v>196</v>
      </c>
      <c r="E1331">
        <v>1211.7058099999999</v>
      </c>
      <c r="F1331">
        <v>134.65</v>
      </c>
      <c r="G1331">
        <v>6.9223392096105796</v>
      </c>
      <c r="H1331">
        <v>-0.42908608696587702</v>
      </c>
      <c r="I1331">
        <v>-1.4926374462730101</v>
      </c>
      <c r="J1331">
        <v>-2.2094750035889099</v>
      </c>
      <c r="K1331">
        <v>130.32673701404499</v>
      </c>
      <c r="L1331">
        <v>124.869689744068</v>
      </c>
      <c r="M1331">
        <v>56.583694742549703</v>
      </c>
      <c r="N1331">
        <v>1.0185911601880799</v>
      </c>
      <c r="O1331">
        <v>15.8559227627181</v>
      </c>
      <c r="P1331">
        <v>36.051328685460199</v>
      </c>
      <c r="Q1331">
        <v>5.0217191254019002E-2</v>
      </c>
    </row>
    <row r="1332" spans="1:17" hidden="1" x14ac:dyDescent="0.3">
      <c r="A1332" t="s">
        <v>2814</v>
      </c>
      <c r="B1332" t="s">
        <v>2815</v>
      </c>
      <c r="C1332" t="str">
        <f>IFERROR(VLOOKUP(Table1[[#This Row],[Ticker]],[1]!Table1[[Symbol]:[Industry]],2,FALSE),"-")</f>
        <v>-</v>
      </c>
      <c r="D1332" t="s">
        <v>77</v>
      </c>
      <c r="E1332">
        <v>1206.7808318549901</v>
      </c>
      <c r="F1332">
        <v>309.3</v>
      </c>
      <c r="G1332">
        <v>119.54147005969899</v>
      </c>
      <c r="H1332">
        <v>-4.0218254698959903</v>
      </c>
      <c r="I1332">
        <v>-3.5325353202681402</v>
      </c>
      <c r="J1332">
        <v>0.87946549605702995</v>
      </c>
      <c r="K1332">
        <v>284.48982118169101</v>
      </c>
      <c r="L1332">
        <v>248.98891292571301</v>
      </c>
      <c r="M1332">
        <v>72.963346640097797</v>
      </c>
      <c r="N1332">
        <v>1.8648948991809899</v>
      </c>
      <c r="O1332">
        <v>11.2997090203685</v>
      </c>
      <c r="P1332">
        <v>159.806803863922</v>
      </c>
      <c r="Q1332">
        <v>8.1090066220470006E-2</v>
      </c>
    </row>
    <row r="1333" spans="1:17" hidden="1" x14ac:dyDescent="0.3">
      <c r="A1333" t="s">
        <v>2816</v>
      </c>
      <c r="B1333" t="s">
        <v>2817</v>
      </c>
      <c r="C1333" t="str">
        <f>IFERROR(VLOOKUP(Table1[[#This Row],[Ticker]],[1]!Table1[[Symbol]:[Industry]],2,FALSE),"-")</f>
        <v>-</v>
      </c>
      <c r="D1333" t="s">
        <v>379</v>
      </c>
      <c r="E1333">
        <v>1197.853836155</v>
      </c>
      <c r="F1333">
        <v>74.400000000000006</v>
      </c>
      <c r="G1333">
        <v>44.921073569467097</v>
      </c>
      <c r="H1333">
        <v>3.5099389509238801</v>
      </c>
      <c r="I1333">
        <v>5.2017523156204897</v>
      </c>
      <c r="J1333">
        <v>-7.1713077770118403</v>
      </c>
      <c r="K1333">
        <v>69.198343388242805</v>
      </c>
      <c r="L1333">
        <v>63.513232191752302</v>
      </c>
      <c r="M1333">
        <v>50.858917797492801</v>
      </c>
      <c r="N1333">
        <v>1.6532891460089501</v>
      </c>
      <c r="O1333">
        <v>14.1129032258064</v>
      </c>
      <c r="P1333">
        <v>74.035087719298204</v>
      </c>
      <c r="Q1333">
        <v>8.5793554627359991E-3</v>
      </c>
    </row>
    <row r="1334" spans="1:17" hidden="1" x14ac:dyDescent="0.3">
      <c r="A1334" t="s">
        <v>2818</v>
      </c>
      <c r="B1334" t="s">
        <v>2819</v>
      </c>
      <c r="C1334" t="str">
        <f>IFERROR(VLOOKUP(Table1[[#This Row],[Ticker]],[1]!Table1[[Symbol]:[Industry]],2,FALSE),"-")</f>
        <v>-</v>
      </c>
      <c r="D1334" t="s">
        <v>373</v>
      </c>
      <c r="E1334">
        <v>1197.4404280819999</v>
      </c>
      <c r="F1334">
        <v>171.54</v>
      </c>
      <c r="G1334">
        <v>-22.267423329584101</v>
      </c>
      <c r="H1334">
        <v>9.4916120353042697</v>
      </c>
      <c r="I1334">
        <v>-6.7556675076327899</v>
      </c>
      <c r="J1334">
        <v>0.31513128943198299</v>
      </c>
      <c r="K1334">
        <v>155.719967994196</v>
      </c>
      <c r="L1334">
        <v>152.44686251750201</v>
      </c>
      <c r="M1334">
        <v>72.3745935398901</v>
      </c>
      <c r="N1334">
        <v>1.53235081289151</v>
      </c>
      <c r="O1334">
        <v>6.0977031596129301</v>
      </c>
      <c r="P1334">
        <v>30.399087799315801</v>
      </c>
      <c r="Q1334">
        <v>1.9671755473420001E-3</v>
      </c>
    </row>
    <row r="1335" spans="1:17" hidden="1" x14ac:dyDescent="0.3">
      <c r="A1335" t="s">
        <v>2820</v>
      </c>
      <c r="B1335" t="s">
        <v>2821</v>
      </c>
      <c r="C1335" t="str">
        <f>IFERROR(VLOOKUP(Table1[[#This Row],[Ticker]],[1]!Table1[[Symbol]:[Industry]],2,FALSE),"-")</f>
        <v>-</v>
      </c>
      <c r="D1335" t="s">
        <v>659</v>
      </c>
      <c r="E1335">
        <v>1192.3663836799999</v>
      </c>
      <c r="F1335">
        <v>859.15</v>
      </c>
      <c r="G1335">
        <v>-7.1774844393231003</v>
      </c>
      <c r="H1335">
        <v>17.078324970679901</v>
      </c>
      <c r="I1335">
        <v>9.2019030335988496</v>
      </c>
      <c r="J1335">
        <v>16.283196652234601</v>
      </c>
      <c r="K1335">
        <v>765.76590707299204</v>
      </c>
      <c r="M1335">
        <v>82.419423785640305</v>
      </c>
      <c r="N1335">
        <v>0.633342333312512</v>
      </c>
      <c r="O1335">
        <v>18.948961182564101</v>
      </c>
      <c r="P1335">
        <v>36.818218010988097</v>
      </c>
    </row>
    <row r="1336" spans="1:17" hidden="1" x14ac:dyDescent="0.3">
      <c r="A1336" t="s">
        <v>2822</v>
      </c>
      <c r="B1336" t="s">
        <v>2823</v>
      </c>
      <c r="C1336" t="str">
        <f>IFERROR(VLOOKUP(Table1[[#This Row],[Ticker]],[1]!Table1[[Symbol]:[Industry]],2,FALSE),"-")</f>
        <v>-</v>
      </c>
      <c r="D1336" t="s">
        <v>528</v>
      </c>
      <c r="E1336">
        <v>1186.600905623</v>
      </c>
      <c r="F1336">
        <v>56.11</v>
      </c>
      <c r="G1336">
        <v>22.125699071683499</v>
      </c>
      <c r="H1336">
        <v>-5.7720197200902499</v>
      </c>
      <c r="I1336">
        <v>-23.580926497542901</v>
      </c>
      <c r="J1336">
        <v>-2.7832076937632899</v>
      </c>
      <c r="K1336">
        <v>57.3973804339523</v>
      </c>
      <c r="L1336">
        <v>54.791389990764898</v>
      </c>
      <c r="M1336">
        <v>48.211298402993201</v>
      </c>
      <c r="N1336">
        <v>0.61707015587208203</v>
      </c>
      <c r="O1336">
        <v>33.042238460167503</v>
      </c>
      <c r="P1336">
        <v>93.482758620689594</v>
      </c>
      <c r="Q1336">
        <v>3.5119618998180002E-2</v>
      </c>
    </row>
    <row r="1337" spans="1:17" hidden="1" x14ac:dyDescent="0.3">
      <c r="A1337" t="s">
        <v>2824</v>
      </c>
      <c r="B1337" t="s">
        <v>2825</v>
      </c>
      <c r="C1337" t="str">
        <f>IFERROR(VLOOKUP(Table1[[#This Row],[Ticker]],[1]!Table1[[Symbol]:[Industry]],2,FALSE),"-")</f>
        <v>-</v>
      </c>
      <c r="D1337" t="s">
        <v>659</v>
      </c>
      <c r="E1337">
        <v>1185.8817712499999</v>
      </c>
      <c r="F1337">
        <v>611.95000000000005</v>
      </c>
      <c r="G1337">
        <v>404.38946330430502</v>
      </c>
      <c r="H1337">
        <v>17.639681545245502</v>
      </c>
      <c r="I1337">
        <v>45.709700822885303</v>
      </c>
      <c r="J1337">
        <v>0.59441745888840702</v>
      </c>
      <c r="K1337">
        <v>550.52228495610905</v>
      </c>
      <c r="L1337">
        <v>435.78746027585697</v>
      </c>
      <c r="M1337">
        <v>69.137371556234001</v>
      </c>
      <c r="N1337">
        <v>0.63710107680058403</v>
      </c>
      <c r="O1337">
        <v>10.286788136285599</v>
      </c>
      <c r="P1337">
        <v>518.13131313131305</v>
      </c>
      <c r="Q1337">
        <v>0.17822259558961101</v>
      </c>
    </row>
    <row r="1338" spans="1:17" hidden="1" x14ac:dyDescent="0.3">
      <c r="A1338" t="s">
        <v>2826</v>
      </c>
      <c r="B1338" t="s">
        <v>2827</v>
      </c>
      <c r="C1338" t="str">
        <f>IFERROR(VLOOKUP(Table1[[#This Row],[Ticker]],[1]!Table1[[Symbol]:[Industry]],2,FALSE),"-")</f>
        <v>-</v>
      </c>
      <c r="E1338">
        <v>1182.3286488000001</v>
      </c>
      <c r="F1338">
        <v>799.15</v>
      </c>
      <c r="G1338">
        <v>6481.0668403341997</v>
      </c>
      <c r="H1338">
        <v>1.59735997210415</v>
      </c>
      <c r="I1338">
        <v>632.62763658898905</v>
      </c>
      <c r="J1338">
        <v>3.81961017443242</v>
      </c>
      <c r="K1338">
        <v>656.12227512152401</v>
      </c>
      <c r="L1338">
        <v>361.97201332140003</v>
      </c>
      <c r="M1338">
        <v>69.482445210659904</v>
      </c>
      <c r="N1338">
        <v>1.2903221980042401</v>
      </c>
      <c r="O1338">
        <v>0.60689482575235698</v>
      </c>
      <c r="P1338">
        <v>6510.0082712985904</v>
      </c>
    </row>
    <row r="1339" spans="1:17" hidden="1" x14ac:dyDescent="0.3">
      <c r="A1339" t="s">
        <v>2828</v>
      </c>
      <c r="B1339" t="s">
        <v>2829</v>
      </c>
      <c r="C1339" t="str">
        <f>IFERROR(VLOOKUP(Table1[[#This Row],[Ticker]],[1]!Table1[[Symbol]:[Industry]],2,FALSE),"-")</f>
        <v>-</v>
      </c>
      <c r="D1339" t="s">
        <v>140</v>
      </c>
      <c r="E1339">
        <v>1180.5728787989999</v>
      </c>
      <c r="F1339">
        <v>155.07</v>
      </c>
      <c r="G1339">
        <v>243.28012506870601</v>
      </c>
      <c r="H1339">
        <v>5.0249895437086698</v>
      </c>
      <c r="I1339">
        <v>71.976523638035005</v>
      </c>
      <c r="J1339">
        <v>1.85173925624659</v>
      </c>
      <c r="K1339">
        <v>138.150386603356</v>
      </c>
      <c r="L1339">
        <v>112.26798877487199</v>
      </c>
      <c r="M1339">
        <v>67.003587127957999</v>
      </c>
      <c r="N1339">
        <v>1.02036996703133</v>
      </c>
      <c r="O1339">
        <v>10.917650093506101</v>
      </c>
      <c r="P1339">
        <v>289.623115577889</v>
      </c>
      <c r="Q1339">
        <v>0.13713870250627899</v>
      </c>
    </row>
    <row r="1340" spans="1:17" hidden="1" x14ac:dyDescent="0.3">
      <c r="A1340" t="s">
        <v>2830</v>
      </c>
      <c r="B1340" t="s">
        <v>2831</v>
      </c>
      <c r="C1340" t="str">
        <f>IFERROR(VLOOKUP(Table1[[#This Row],[Ticker]],[1]!Table1[[Symbol]:[Industry]],2,FALSE),"-")</f>
        <v>-</v>
      </c>
      <c r="D1340" t="s">
        <v>196</v>
      </c>
      <c r="E1340">
        <v>1179.242986475</v>
      </c>
      <c r="F1340">
        <v>667</v>
      </c>
      <c r="G1340">
        <v>13.582890175037001</v>
      </c>
      <c r="H1340">
        <v>-5.02712735755083</v>
      </c>
      <c r="I1340">
        <v>9.6325002413034095</v>
      </c>
      <c r="J1340">
        <v>-4.5878604047030898</v>
      </c>
      <c r="K1340">
        <v>645.99144003686899</v>
      </c>
      <c r="L1340">
        <v>592.893101002805</v>
      </c>
      <c r="M1340">
        <v>46.696221992646599</v>
      </c>
      <c r="N1340">
        <v>0.30196161681474798</v>
      </c>
      <c r="O1340">
        <v>13.9430284857571</v>
      </c>
      <c r="P1340">
        <v>42.490920743430799</v>
      </c>
      <c r="Q1340">
        <v>4.0437482470861E-2</v>
      </c>
    </row>
    <row r="1341" spans="1:17" hidden="1" x14ac:dyDescent="0.3">
      <c r="A1341" t="s">
        <v>2832</v>
      </c>
      <c r="B1341" t="s">
        <v>2833</v>
      </c>
      <c r="C1341" t="str">
        <f>IFERROR(VLOOKUP(Table1[[#This Row],[Ticker]],[1]!Table1[[Symbol]:[Industry]],2,FALSE),"-")</f>
        <v>-</v>
      </c>
      <c r="D1341" t="s">
        <v>602</v>
      </c>
      <c r="E1341">
        <v>1178.9258767649901</v>
      </c>
      <c r="F1341">
        <v>45.49</v>
      </c>
      <c r="G1341">
        <v>-32.133509284556098</v>
      </c>
      <c r="H1341">
        <v>4.1723921554593399</v>
      </c>
      <c r="I1341">
        <v>-27.080607961649701</v>
      </c>
      <c r="J1341">
        <v>3.18325980935494</v>
      </c>
      <c r="K1341">
        <v>43.6942416658448</v>
      </c>
      <c r="L1341">
        <v>47.484819737765001</v>
      </c>
      <c r="M1341">
        <v>60.571777250151499</v>
      </c>
      <c r="N1341">
        <v>1.21026033149307</v>
      </c>
      <c r="O1341">
        <v>47.504946142009203</v>
      </c>
      <c r="P1341">
        <v>24.9725274725274</v>
      </c>
      <c r="Q1341">
        <v>-3.1845745353050001E-2</v>
      </c>
    </row>
    <row r="1342" spans="1:17" hidden="1" x14ac:dyDescent="0.3">
      <c r="A1342" t="s">
        <v>2834</v>
      </c>
      <c r="B1342" t="s">
        <v>2835</v>
      </c>
      <c r="C1342" t="str">
        <f>IFERROR(VLOOKUP(Table1[[#This Row],[Ticker]],[1]!Table1[[Symbol]:[Industry]],2,FALSE),"-")</f>
        <v>-</v>
      </c>
      <c r="D1342" t="s">
        <v>21</v>
      </c>
      <c r="E1342">
        <v>1178.4077291200001</v>
      </c>
      <c r="F1342">
        <v>325.64999999999998</v>
      </c>
      <c r="G1342">
        <v>4.4355997954727</v>
      </c>
      <c r="H1342">
        <v>-11.735209308279799</v>
      </c>
      <c r="I1342">
        <v>-2.31716460197207</v>
      </c>
      <c r="J1342">
        <v>-0.41958543462619302</v>
      </c>
      <c r="K1342">
        <v>334.91069263429199</v>
      </c>
      <c r="L1342">
        <v>312.81387685503802</v>
      </c>
      <c r="M1342">
        <v>52.596805236344501</v>
      </c>
      <c r="N1342">
        <v>6.8489382555111694E-2</v>
      </c>
      <c r="O1342">
        <v>38.123752495009903</v>
      </c>
      <c r="P1342">
        <v>32.918367346938702</v>
      </c>
      <c r="Q1342">
        <v>-6.3686095307305998E-2</v>
      </c>
    </row>
    <row r="1343" spans="1:17" hidden="1" x14ac:dyDescent="0.3">
      <c r="A1343" t="s">
        <v>2836</v>
      </c>
      <c r="B1343" t="s">
        <v>2837</v>
      </c>
      <c r="C1343" t="str">
        <f>IFERROR(VLOOKUP(Table1[[#This Row],[Ticker]],[1]!Table1[[Symbol]:[Industry]],2,FALSE),"-")</f>
        <v>-</v>
      </c>
      <c r="D1343" t="s">
        <v>533</v>
      </c>
      <c r="E1343">
        <v>1176.7280291459999</v>
      </c>
      <c r="F1343">
        <v>139.88</v>
      </c>
      <c r="G1343">
        <v>-34.447402841979098</v>
      </c>
      <c r="H1343">
        <v>-13.3102433474786</v>
      </c>
      <c r="I1343">
        <v>-33.825503827044201</v>
      </c>
      <c r="J1343">
        <v>-5.2853338586430203</v>
      </c>
      <c r="K1343">
        <v>155.32849649057101</v>
      </c>
      <c r="L1343">
        <v>166.80078580187401</v>
      </c>
      <c r="M1343">
        <v>28.499768062600101</v>
      </c>
      <c r="N1343">
        <v>0.94161886636486603</v>
      </c>
      <c r="O1343">
        <v>60.244495281669998</v>
      </c>
      <c r="P1343">
        <v>4.2324888226527602</v>
      </c>
      <c r="Q1343">
        <v>4.8771311075150002E-3</v>
      </c>
    </row>
    <row r="1344" spans="1:17" hidden="1" x14ac:dyDescent="0.3">
      <c r="A1344" t="s">
        <v>2838</v>
      </c>
      <c r="B1344" t="s">
        <v>2839</v>
      </c>
      <c r="C1344" t="str">
        <f>IFERROR(VLOOKUP(Table1[[#This Row],[Ticker]],[1]!Table1[[Symbol]:[Industry]],2,FALSE),"-")</f>
        <v>-</v>
      </c>
      <c r="D1344" t="s">
        <v>146</v>
      </c>
      <c r="E1344">
        <v>1173.722</v>
      </c>
      <c r="F1344">
        <v>66.84</v>
      </c>
      <c r="G1344">
        <v>874.39821434942496</v>
      </c>
      <c r="H1344">
        <v>-6.9171009800854</v>
      </c>
      <c r="I1344">
        <v>747.80461530789205</v>
      </c>
      <c r="J1344">
        <v>-11.0733126898508</v>
      </c>
      <c r="K1344">
        <v>61.990714720251098</v>
      </c>
      <c r="L1344">
        <v>34.970946200987498</v>
      </c>
      <c r="M1344">
        <v>31.402721930669699</v>
      </c>
      <c r="N1344">
        <v>0.62211854169777803</v>
      </c>
      <c r="O1344">
        <v>17.4596050269299</v>
      </c>
      <c r="P1344">
        <v>1250.30303030303</v>
      </c>
      <c r="Q1344">
        <v>0.186047812386606</v>
      </c>
    </row>
    <row r="1345" spans="1:17" hidden="1" x14ac:dyDescent="0.3">
      <c r="A1345" t="s">
        <v>2840</v>
      </c>
      <c r="B1345" t="s">
        <v>2841</v>
      </c>
      <c r="C1345" t="str">
        <f>IFERROR(VLOOKUP(Table1[[#This Row],[Ticker]],[1]!Table1[[Symbol]:[Industry]],2,FALSE),"-")</f>
        <v>-</v>
      </c>
      <c r="D1345" t="s">
        <v>62</v>
      </c>
      <c r="E1345">
        <v>1171.4403115</v>
      </c>
      <c r="F1345">
        <v>1206</v>
      </c>
      <c r="G1345">
        <v>30.359552160205201</v>
      </c>
      <c r="H1345">
        <v>-4.7909925505384896</v>
      </c>
      <c r="I1345">
        <v>-30.822066254037502</v>
      </c>
      <c r="J1345">
        <v>-4.5451269403046801</v>
      </c>
      <c r="K1345">
        <v>1249.2117063027899</v>
      </c>
      <c r="L1345">
        <v>1194.8821095870501</v>
      </c>
      <c r="M1345">
        <v>47.5645094719574</v>
      </c>
      <c r="N1345">
        <v>0.92186588921282797</v>
      </c>
      <c r="O1345">
        <v>32.255389718076202</v>
      </c>
      <c r="P1345">
        <v>65.6593406593406</v>
      </c>
      <c r="Q1345">
        <v>0.10884471120286</v>
      </c>
    </row>
    <row r="1346" spans="1:17" hidden="1" x14ac:dyDescent="0.3">
      <c r="A1346" t="s">
        <v>2842</v>
      </c>
      <c r="B1346" t="s">
        <v>2843</v>
      </c>
      <c r="C1346" t="str">
        <f>IFERROR(VLOOKUP(Table1[[#This Row],[Ticker]],[1]!Table1[[Symbol]:[Industry]],2,FALSE),"-")</f>
        <v>-</v>
      </c>
      <c r="D1346" t="s">
        <v>216</v>
      </c>
      <c r="E1346">
        <v>1169.4018771000001</v>
      </c>
      <c r="F1346">
        <v>674.6</v>
      </c>
      <c r="G1346">
        <v>109.54209835959099</v>
      </c>
      <c r="H1346">
        <v>-18.1411317401456</v>
      </c>
      <c r="I1346">
        <v>10.293938840425399</v>
      </c>
      <c r="J1346">
        <v>-4.5755392363419798</v>
      </c>
      <c r="K1346">
        <v>682.25792436745201</v>
      </c>
      <c r="L1346">
        <v>580.22453000194605</v>
      </c>
      <c r="M1346">
        <v>49.962196101364</v>
      </c>
      <c r="N1346">
        <v>0.72057118379760798</v>
      </c>
      <c r="O1346">
        <v>22.146457159798299</v>
      </c>
      <c r="P1346">
        <v>144.42028985507201</v>
      </c>
      <c r="Q1346">
        <v>0.120959492292779</v>
      </c>
    </row>
    <row r="1347" spans="1:17" hidden="1" x14ac:dyDescent="0.3">
      <c r="A1347" t="s">
        <v>2844</v>
      </c>
      <c r="B1347" t="s">
        <v>2845</v>
      </c>
      <c r="C1347" t="str">
        <f>IFERROR(VLOOKUP(Table1[[#This Row],[Ticker]],[1]!Table1[[Symbol]:[Industry]],2,FALSE),"-")</f>
        <v>-</v>
      </c>
      <c r="D1347" t="s">
        <v>602</v>
      </c>
      <c r="E1347">
        <v>1168.8854044899999</v>
      </c>
      <c r="F1347">
        <v>21.12</v>
      </c>
      <c r="G1347">
        <v>-97.136336754183603</v>
      </c>
      <c r="H1347">
        <v>-8.8581982474452605</v>
      </c>
      <c r="I1347">
        <v>-6.5074529207527396</v>
      </c>
      <c r="J1347">
        <v>-1.6427729601597301</v>
      </c>
      <c r="K1347">
        <v>21.738461805329699</v>
      </c>
      <c r="L1347">
        <v>26.336150666434801</v>
      </c>
      <c r="M1347">
        <v>45.537758628797398</v>
      </c>
      <c r="N1347">
        <v>0.64177735742840003</v>
      </c>
      <c r="O1347">
        <v>235.9375</v>
      </c>
      <c r="P1347">
        <v>40.799999999999997</v>
      </c>
      <c r="Q1347">
        <v>0.20118772947069299</v>
      </c>
    </row>
    <row r="1348" spans="1:17" hidden="1" x14ac:dyDescent="0.3">
      <c r="A1348" t="s">
        <v>2846</v>
      </c>
      <c r="B1348" t="s">
        <v>2847</v>
      </c>
      <c r="C1348" t="str">
        <f>IFERROR(VLOOKUP(Table1[[#This Row],[Ticker]],[1]!Table1[[Symbol]:[Industry]],2,FALSE),"-")</f>
        <v>-</v>
      </c>
      <c r="D1348" t="s">
        <v>196</v>
      </c>
      <c r="E1348">
        <v>1160.98125</v>
      </c>
      <c r="F1348">
        <v>107.24</v>
      </c>
      <c r="G1348">
        <v>-28.2755553853995</v>
      </c>
      <c r="H1348">
        <v>-5.1689252098101104</v>
      </c>
      <c r="I1348">
        <v>-8.5025567560817503</v>
      </c>
      <c r="J1348">
        <v>-3.2139648228522502</v>
      </c>
      <c r="K1348">
        <v>110.548428663038</v>
      </c>
      <c r="L1348">
        <v>111.14514011241801</v>
      </c>
      <c r="M1348">
        <v>45.678348154415097</v>
      </c>
      <c r="N1348">
        <v>1.99339258676558</v>
      </c>
      <c r="O1348">
        <v>34.278254382693</v>
      </c>
      <c r="P1348">
        <v>18.8254847645429</v>
      </c>
      <c r="Q1348">
        <v>1.063672583758E-2</v>
      </c>
    </row>
    <row r="1349" spans="1:17" hidden="1" x14ac:dyDescent="0.3">
      <c r="A1349" t="s">
        <v>2848</v>
      </c>
      <c r="B1349" t="s">
        <v>2849</v>
      </c>
      <c r="C1349" t="str">
        <f>IFERROR(VLOOKUP(Table1[[#This Row],[Ticker]],[1]!Table1[[Symbol]:[Industry]],2,FALSE),"-")</f>
        <v>-</v>
      </c>
      <c r="D1349" t="s">
        <v>670</v>
      </c>
      <c r="E1349">
        <v>1158.1084699159901</v>
      </c>
      <c r="F1349">
        <v>55.83</v>
      </c>
      <c r="G1349">
        <v>9.6424372564218803</v>
      </c>
      <c r="H1349">
        <v>-9.4156574861958796E-3</v>
      </c>
      <c r="I1349">
        <v>17.914762408720598</v>
      </c>
      <c r="J1349">
        <v>4.0091204586653104</v>
      </c>
      <c r="K1349">
        <v>50.479918093448902</v>
      </c>
      <c r="L1349">
        <v>47.837504485558</v>
      </c>
      <c r="M1349">
        <v>67.814700259961398</v>
      </c>
      <c r="N1349">
        <v>2.1740137121341001</v>
      </c>
      <c r="O1349">
        <v>7.1108722908830302</v>
      </c>
      <c r="P1349">
        <v>39.575000000000003</v>
      </c>
      <c r="Q1349">
        <v>5.2814988557483997E-2</v>
      </c>
    </row>
    <row r="1350" spans="1:17" hidden="1" x14ac:dyDescent="0.3">
      <c r="A1350" t="s">
        <v>2850</v>
      </c>
      <c r="B1350" t="s">
        <v>2851</v>
      </c>
      <c r="C1350" t="str">
        <f>IFERROR(VLOOKUP(Table1[[#This Row],[Ticker]],[1]!Table1[[Symbol]:[Industry]],2,FALSE),"-")</f>
        <v>-</v>
      </c>
      <c r="D1350" t="s">
        <v>2852</v>
      </c>
      <c r="E1350">
        <v>1157.962050765</v>
      </c>
      <c r="F1350">
        <v>245.43</v>
      </c>
      <c r="G1350">
        <v>58.513224370969702</v>
      </c>
      <c r="H1350">
        <v>-0.60536297258244498</v>
      </c>
      <c r="I1350">
        <v>19.6794519381219</v>
      </c>
      <c r="J1350">
        <v>5.9107552459002797</v>
      </c>
      <c r="K1350">
        <v>240.89903422454901</v>
      </c>
      <c r="L1350">
        <v>228.37666647463899</v>
      </c>
      <c r="M1350">
        <v>60.395407310213997</v>
      </c>
      <c r="N1350">
        <v>2.0159875325421099</v>
      </c>
      <c r="O1350">
        <v>46.1923970174795</v>
      </c>
      <c r="P1350">
        <v>91.592505854800905</v>
      </c>
      <c r="Q1350">
        <v>1.7713237197308999E-2</v>
      </c>
    </row>
    <row r="1351" spans="1:17" hidden="1" x14ac:dyDescent="0.3">
      <c r="A1351" t="s">
        <v>2853</v>
      </c>
      <c r="B1351" t="s">
        <v>2854</v>
      </c>
      <c r="C1351" t="str">
        <f>IFERROR(VLOOKUP(Table1[[#This Row],[Ticker]],[1]!Table1[[Symbol]:[Industry]],2,FALSE),"-")</f>
        <v>-</v>
      </c>
      <c r="D1351" t="s">
        <v>284</v>
      </c>
      <c r="E1351">
        <v>1156.0839293250001</v>
      </c>
      <c r="F1351">
        <v>422.25</v>
      </c>
      <c r="G1351">
        <v>-51.1323862529309</v>
      </c>
      <c r="H1351">
        <v>2.6538067423587899</v>
      </c>
      <c r="I1351">
        <v>-25.6027128924026</v>
      </c>
      <c r="J1351">
        <v>0.38309843901425</v>
      </c>
      <c r="K1351">
        <v>413.80010549176097</v>
      </c>
      <c r="L1351">
        <v>450.05592720158802</v>
      </c>
      <c r="M1351">
        <v>51.5439407404536</v>
      </c>
      <c r="N1351">
        <v>1.51887739516349</v>
      </c>
      <c r="O1351">
        <v>34.9911190053285</v>
      </c>
      <c r="P1351">
        <v>14.7106764466177</v>
      </c>
      <c r="Q1351">
        <v>-0.15001625566308399</v>
      </c>
    </row>
    <row r="1352" spans="1:17" hidden="1" x14ac:dyDescent="0.3">
      <c r="A1352" t="s">
        <v>2855</v>
      </c>
      <c r="B1352" t="s">
        <v>2856</v>
      </c>
      <c r="C1352" t="str">
        <f>IFERROR(VLOOKUP(Table1[[#This Row],[Ticker]],[1]!Table1[[Symbol]:[Industry]],2,FALSE),"-")</f>
        <v>-</v>
      </c>
      <c r="D1352" t="s">
        <v>334</v>
      </c>
      <c r="E1352">
        <v>1146.5392686139901</v>
      </c>
      <c r="F1352">
        <v>21.63</v>
      </c>
      <c r="G1352">
        <v>98.413253461993193</v>
      </c>
      <c r="H1352">
        <v>-5.9039046890538698</v>
      </c>
      <c r="I1352">
        <v>30.514716871379999</v>
      </c>
      <c r="J1352">
        <v>-1.7288788308467</v>
      </c>
      <c r="K1352">
        <v>21.6373709461595</v>
      </c>
      <c r="L1352">
        <v>18.730438933197998</v>
      </c>
      <c r="M1352">
        <v>52.935072089245899</v>
      </c>
      <c r="N1352">
        <v>1.71629217837982</v>
      </c>
      <c r="O1352">
        <v>92.556634304207094</v>
      </c>
      <c r="P1352">
        <v>145.79545454545399</v>
      </c>
      <c r="Q1352">
        <v>8.9347754372742005E-2</v>
      </c>
    </row>
    <row r="1353" spans="1:17" hidden="1" x14ac:dyDescent="0.3">
      <c r="A1353" t="s">
        <v>2857</v>
      </c>
      <c r="B1353" t="s">
        <v>2858</v>
      </c>
      <c r="C1353" t="str">
        <f>IFERROR(VLOOKUP(Table1[[#This Row],[Ticker]],[1]!Table1[[Symbol]:[Industry]],2,FALSE),"-")</f>
        <v>-</v>
      </c>
      <c r="D1353" t="s">
        <v>112</v>
      </c>
      <c r="E1353">
        <v>1144.1930892799901</v>
      </c>
      <c r="F1353">
        <v>374.35</v>
      </c>
      <c r="G1353">
        <v>132.98867886647</v>
      </c>
      <c r="H1353">
        <v>15.8664836978891</v>
      </c>
      <c r="I1353">
        <v>71.556032831561595</v>
      </c>
      <c r="J1353">
        <v>13.3920893521747</v>
      </c>
      <c r="K1353">
        <v>323.01431733921601</v>
      </c>
      <c r="L1353">
        <v>261.88852003580803</v>
      </c>
      <c r="M1353">
        <v>73.871947003995501</v>
      </c>
      <c r="N1353">
        <v>2.7221524045245502</v>
      </c>
      <c r="O1353">
        <v>10.8588219580606</v>
      </c>
      <c r="P1353">
        <v>175.05510653930901</v>
      </c>
      <c r="Q1353">
        <v>0.100939866826482</v>
      </c>
    </row>
    <row r="1354" spans="1:17" hidden="1" x14ac:dyDescent="0.3">
      <c r="A1354" t="s">
        <v>2859</v>
      </c>
      <c r="B1354" t="s">
        <v>2860</v>
      </c>
      <c r="C1354" t="str">
        <f>IFERROR(VLOOKUP(Table1[[#This Row],[Ticker]],[1]!Table1[[Symbol]:[Industry]],2,FALSE),"-")</f>
        <v>-</v>
      </c>
      <c r="D1354" t="s">
        <v>533</v>
      </c>
      <c r="E1354">
        <v>1142.66440999</v>
      </c>
      <c r="F1354">
        <v>484.7</v>
      </c>
      <c r="G1354">
        <v>7.8796834051071301</v>
      </c>
      <c r="H1354">
        <v>22.9645770165064</v>
      </c>
      <c r="I1354">
        <v>-32.833776845860598</v>
      </c>
      <c r="J1354">
        <v>24.274643228550801</v>
      </c>
      <c r="K1354">
        <v>424.480194353505</v>
      </c>
      <c r="L1354">
        <v>455.70996913094399</v>
      </c>
      <c r="M1354">
        <v>77.727767634112894</v>
      </c>
      <c r="N1354">
        <v>3.1586575195114599</v>
      </c>
      <c r="O1354">
        <v>35.1145038167938</v>
      </c>
      <c r="P1354">
        <v>61.566666666666599</v>
      </c>
      <c r="Q1354">
        <v>-4.6925421202081E-2</v>
      </c>
    </row>
    <row r="1355" spans="1:17" hidden="1" x14ac:dyDescent="0.3">
      <c r="A1355" t="s">
        <v>2861</v>
      </c>
      <c r="B1355" t="s">
        <v>2862</v>
      </c>
      <c r="C1355" t="str">
        <f>IFERROR(VLOOKUP(Table1[[#This Row],[Ticker]],[1]!Table1[[Symbol]:[Industry]],2,FALSE),"-")</f>
        <v>-</v>
      </c>
      <c r="D1355" t="s">
        <v>59</v>
      </c>
      <c r="E1355">
        <v>1132.833489264</v>
      </c>
      <c r="F1355">
        <v>35.1</v>
      </c>
      <c r="G1355">
        <v>132.86041504706199</v>
      </c>
      <c r="H1355">
        <v>22.357350909280299</v>
      </c>
      <c r="I1355">
        <v>94.544750368348602</v>
      </c>
      <c r="J1355">
        <v>-1.8587769325260901</v>
      </c>
      <c r="K1355">
        <v>30.3079017495774</v>
      </c>
      <c r="L1355">
        <v>24.1866204620774</v>
      </c>
      <c r="M1355">
        <v>67.5245036755814</v>
      </c>
      <c r="N1355">
        <v>3.5765615626072602</v>
      </c>
      <c r="O1355">
        <v>11.937321937321901</v>
      </c>
      <c r="P1355">
        <v>168.48696570822599</v>
      </c>
      <c r="Q1355">
        <v>9.1830879033164003E-2</v>
      </c>
    </row>
    <row r="1356" spans="1:17" hidden="1" x14ac:dyDescent="0.3">
      <c r="A1356" t="s">
        <v>2863</v>
      </c>
      <c r="B1356" t="s">
        <v>2864</v>
      </c>
      <c r="C1356" t="str">
        <f>IFERROR(VLOOKUP(Table1[[#This Row],[Ticker]],[1]!Table1[[Symbol]:[Industry]],2,FALSE),"-")</f>
        <v>-</v>
      </c>
      <c r="D1356" t="s">
        <v>46</v>
      </c>
      <c r="E1356">
        <v>1130.3446518000001</v>
      </c>
      <c r="F1356">
        <v>1007.3</v>
      </c>
      <c r="G1356">
        <v>130.81331489616099</v>
      </c>
      <c r="H1356">
        <v>-10.4383017595471</v>
      </c>
      <c r="I1356">
        <v>-7.7216366793523203</v>
      </c>
      <c r="J1356">
        <v>-3.7004396472779</v>
      </c>
      <c r="K1356">
        <v>1104.70255924003</v>
      </c>
      <c r="L1356">
        <v>993.56638144542001</v>
      </c>
      <c r="M1356">
        <v>40.594774082171298</v>
      </c>
      <c r="N1356">
        <v>1.3444966577328701</v>
      </c>
      <c r="O1356">
        <v>35.5107713690062</v>
      </c>
      <c r="P1356">
        <v>181.40801787959199</v>
      </c>
      <c r="Q1356">
        <v>9.6892047987163998E-2</v>
      </c>
    </row>
    <row r="1357" spans="1:17" hidden="1" x14ac:dyDescent="0.3">
      <c r="A1357" t="s">
        <v>2865</v>
      </c>
      <c r="B1357" t="s">
        <v>2866</v>
      </c>
      <c r="C1357" t="str">
        <f>IFERROR(VLOOKUP(Table1[[#This Row],[Ticker]],[1]!Table1[[Symbol]:[Industry]],2,FALSE),"-")</f>
        <v>-</v>
      </c>
      <c r="D1357" t="s">
        <v>269</v>
      </c>
      <c r="E1357">
        <v>1129.9275</v>
      </c>
      <c r="F1357">
        <v>8776.2000000000007</v>
      </c>
      <c r="G1357">
        <v>72.439448592808105</v>
      </c>
      <c r="H1357">
        <v>-6.3112080598403901</v>
      </c>
      <c r="I1357">
        <v>-11.8388138599254</v>
      </c>
      <c r="J1357">
        <v>-3.84014278588233</v>
      </c>
      <c r="K1357">
        <v>8867.3780511391506</v>
      </c>
      <c r="L1357">
        <v>7990.3645863113697</v>
      </c>
      <c r="M1357">
        <v>44.141797475133998</v>
      </c>
      <c r="N1357">
        <v>0.89999686274509805</v>
      </c>
      <c r="O1357">
        <v>14.525648914108601</v>
      </c>
      <c r="P1357">
        <v>108.957142857142</v>
      </c>
      <c r="Q1357">
        <v>0.201628714056141</v>
      </c>
    </row>
    <row r="1358" spans="1:17" hidden="1" x14ac:dyDescent="0.3">
      <c r="A1358" t="s">
        <v>2867</v>
      </c>
      <c r="B1358" t="s">
        <v>2868</v>
      </c>
      <c r="C1358" t="str">
        <f>IFERROR(VLOOKUP(Table1[[#This Row],[Ticker]],[1]!Table1[[Symbol]:[Industry]],2,FALSE),"-")</f>
        <v>-</v>
      </c>
      <c r="E1358">
        <v>1129.0786559999999</v>
      </c>
      <c r="F1358">
        <v>52.41</v>
      </c>
      <c r="G1358">
        <v>-67.680122341139196</v>
      </c>
      <c r="H1358">
        <v>-27.011243459313899</v>
      </c>
      <c r="I1358">
        <v>-50.492657894590998</v>
      </c>
      <c r="J1358">
        <v>-17.126903062465701</v>
      </c>
      <c r="K1358">
        <v>61.729864964662802</v>
      </c>
      <c r="L1358">
        <v>67.654791310076007</v>
      </c>
      <c r="M1358">
        <v>24.051936239895198</v>
      </c>
      <c r="N1358">
        <v>1.6059259476713701</v>
      </c>
      <c r="O1358">
        <v>109.883609998092</v>
      </c>
      <c r="P1358">
        <v>14.783180026281199</v>
      </c>
      <c r="Q1358">
        <v>0.16866068492309899</v>
      </c>
    </row>
    <row r="1359" spans="1:17" hidden="1" x14ac:dyDescent="0.3">
      <c r="A1359" t="s">
        <v>2869</v>
      </c>
      <c r="B1359" t="s">
        <v>2870</v>
      </c>
      <c r="C1359" t="str">
        <f>IFERROR(VLOOKUP(Table1[[#This Row],[Ticker]],[1]!Table1[[Symbol]:[Industry]],2,FALSE),"-")</f>
        <v>-</v>
      </c>
      <c r="D1359" t="s">
        <v>62</v>
      </c>
      <c r="E1359">
        <v>1124.7828</v>
      </c>
      <c r="F1359">
        <v>1862.75</v>
      </c>
      <c r="G1359">
        <v>120.50873116203999</v>
      </c>
      <c r="H1359">
        <v>-4.9952996805704704</v>
      </c>
      <c r="I1359">
        <v>-13.1171245104895</v>
      </c>
      <c r="J1359">
        <v>-8.8303522328115296</v>
      </c>
      <c r="K1359">
        <v>1868.05711443422</v>
      </c>
      <c r="L1359">
        <v>1537.1554784361799</v>
      </c>
      <c r="M1359">
        <v>41.976781306701199</v>
      </c>
      <c r="N1359">
        <v>0.43262724048691598</v>
      </c>
      <c r="O1359">
        <v>23.473359280633399</v>
      </c>
      <c r="P1359">
        <v>152.57627118644001</v>
      </c>
    </row>
    <row r="1360" spans="1:17" hidden="1" x14ac:dyDescent="0.3">
      <c r="A1360" t="s">
        <v>2871</v>
      </c>
      <c r="B1360" t="s">
        <v>2872</v>
      </c>
      <c r="C1360" t="str">
        <f>IFERROR(VLOOKUP(Table1[[#This Row],[Ticker]],[1]!Table1[[Symbol]:[Industry]],2,FALSE),"-")</f>
        <v>-</v>
      </c>
      <c r="D1360" t="s">
        <v>62</v>
      </c>
      <c r="E1360">
        <v>1122.2582399999999</v>
      </c>
      <c r="F1360">
        <v>228.5</v>
      </c>
      <c r="G1360">
        <v>92.222266712079204</v>
      </c>
      <c r="H1360">
        <v>-8.5670651002420204</v>
      </c>
      <c r="I1360">
        <v>39.255257557905999</v>
      </c>
      <c r="J1360">
        <v>-6.8611669225540401</v>
      </c>
      <c r="K1360">
        <v>229.789487044249</v>
      </c>
      <c r="L1360">
        <v>193.34386584343201</v>
      </c>
      <c r="M1360">
        <v>39.475334349677603</v>
      </c>
      <c r="N1360">
        <v>0.73059176598000197</v>
      </c>
      <c r="O1360">
        <v>15.973741794310699</v>
      </c>
      <c r="P1360">
        <v>135.324407826982</v>
      </c>
      <c r="Q1360">
        <v>3.2561806993599E-2</v>
      </c>
    </row>
    <row r="1361" spans="1:17" hidden="1" x14ac:dyDescent="0.3">
      <c r="A1361" t="s">
        <v>2873</v>
      </c>
      <c r="B1361" t="s">
        <v>2874</v>
      </c>
      <c r="C1361" t="str">
        <f>IFERROR(VLOOKUP(Table1[[#This Row],[Ticker]],[1]!Table1[[Symbol]:[Industry]],2,FALSE),"-")</f>
        <v>-</v>
      </c>
      <c r="E1361">
        <v>1121.8740460399999</v>
      </c>
      <c r="F1361">
        <v>1088.0999999999999</v>
      </c>
      <c r="G1361">
        <v>407.12354497484699</v>
      </c>
      <c r="H1361">
        <v>13.9166106150918</v>
      </c>
      <c r="I1361">
        <v>94.797234362583893</v>
      </c>
      <c r="J1361">
        <v>-5.2228636115069902</v>
      </c>
      <c r="K1361">
        <v>951.48633711404898</v>
      </c>
      <c r="M1361">
        <v>55.427394459343397</v>
      </c>
      <c r="N1361">
        <v>1.28934724581412</v>
      </c>
      <c r="O1361">
        <v>15.6143736788898</v>
      </c>
      <c r="P1361">
        <v>461.45510835913302</v>
      </c>
    </row>
    <row r="1362" spans="1:17" hidden="1" x14ac:dyDescent="0.3">
      <c r="A1362" t="s">
        <v>2875</v>
      </c>
      <c r="B1362" t="s">
        <v>2876</v>
      </c>
      <c r="C1362" t="str">
        <f>IFERROR(VLOOKUP(Table1[[#This Row],[Ticker]],[1]!Table1[[Symbol]:[Industry]],2,FALSE),"-")</f>
        <v>-</v>
      </c>
      <c r="D1362" t="s">
        <v>264</v>
      </c>
      <c r="E1362">
        <v>1121.244757875</v>
      </c>
      <c r="F1362">
        <v>397.2</v>
      </c>
      <c r="G1362">
        <v>52.149841139607098</v>
      </c>
      <c r="H1362">
        <v>1.82886582512147</v>
      </c>
      <c r="I1362">
        <v>21.900184083120099</v>
      </c>
      <c r="J1362">
        <v>-7.2703973255276804</v>
      </c>
      <c r="K1362">
        <v>392.11336633384502</v>
      </c>
      <c r="L1362">
        <v>349.143256297432</v>
      </c>
      <c r="M1362">
        <v>47.752912214898103</v>
      </c>
      <c r="N1362">
        <v>2.99938776369385</v>
      </c>
      <c r="O1362">
        <v>32.175226586102703</v>
      </c>
      <c r="P1362">
        <v>89.142857142857096</v>
      </c>
      <c r="Q1362">
        <v>0.104503505314228</v>
      </c>
    </row>
    <row r="1363" spans="1:17" hidden="1" x14ac:dyDescent="0.3">
      <c r="A1363" t="s">
        <v>2877</v>
      </c>
      <c r="B1363" t="s">
        <v>2878</v>
      </c>
      <c r="C1363" t="str">
        <f>IFERROR(VLOOKUP(Table1[[#This Row],[Ticker]],[1]!Table1[[Symbol]:[Industry]],2,FALSE),"-")</f>
        <v>-</v>
      </c>
      <c r="D1363" t="s">
        <v>230</v>
      </c>
      <c r="E1363">
        <v>1120.4865</v>
      </c>
      <c r="F1363">
        <v>1035</v>
      </c>
      <c r="G1363">
        <v>141.130432655856</v>
      </c>
      <c r="H1363">
        <v>27.058830334377799</v>
      </c>
      <c r="I1363">
        <v>33.738216819683799</v>
      </c>
      <c r="J1363">
        <v>1.86941779807553</v>
      </c>
      <c r="K1363">
        <v>825.19771134040604</v>
      </c>
      <c r="L1363">
        <v>649.780030765736</v>
      </c>
      <c r="M1363">
        <v>69.584903585717996</v>
      </c>
      <c r="N1363">
        <v>0.91730769230769205</v>
      </c>
      <c r="O1363">
        <v>7.34299516908212</v>
      </c>
      <c r="P1363">
        <v>187.5</v>
      </c>
      <c r="Q1363">
        <v>0.19528713183702401</v>
      </c>
    </row>
    <row r="1364" spans="1:17" hidden="1" x14ac:dyDescent="0.3">
      <c r="A1364" t="s">
        <v>2879</v>
      </c>
      <c r="B1364" t="s">
        <v>2880</v>
      </c>
      <c r="C1364" t="str">
        <f>IFERROR(VLOOKUP(Table1[[#This Row],[Ticker]],[1]!Table1[[Symbol]:[Industry]],2,FALSE),"-")</f>
        <v>-</v>
      </c>
      <c r="D1364" t="s">
        <v>303</v>
      </c>
      <c r="E1364">
        <v>1114.75212835</v>
      </c>
      <c r="F1364">
        <v>459.3</v>
      </c>
      <c r="G1364">
        <v>-26.866488096278399</v>
      </c>
      <c r="H1364">
        <v>9.6244084110038806</v>
      </c>
      <c r="I1364">
        <v>-10.641822178935801</v>
      </c>
      <c r="J1364">
        <v>-5.3569176086527301</v>
      </c>
      <c r="K1364">
        <v>429.136166603069</v>
      </c>
      <c r="L1364">
        <v>431.084887522408</v>
      </c>
      <c r="M1364">
        <v>50.613736531607202</v>
      </c>
      <c r="N1364">
        <v>2.0177583307040301</v>
      </c>
      <c r="O1364">
        <v>13.847158719790899</v>
      </c>
      <c r="P1364">
        <v>27.0012442969722</v>
      </c>
      <c r="Q1364">
        <v>-3.5472529718479999E-3</v>
      </c>
    </row>
    <row r="1365" spans="1:17" hidden="1" x14ac:dyDescent="0.3">
      <c r="A1365" t="s">
        <v>2881</v>
      </c>
      <c r="B1365" t="s">
        <v>2882</v>
      </c>
      <c r="C1365" t="str">
        <f>IFERROR(VLOOKUP(Table1[[#This Row],[Ticker]],[1]!Table1[[Symbol]:[Industry]],2,FALSE),"-")</f>
        <v>-</v>
      </c>
      <c r="D1365" t="s">
        <v>284</v>
      </c>
      <c r="E1365">
        <v>1113.821499567</v>
      </c>
      <c r="F1365">
        <v>196.92</v>
      </c>
      <c r="G1365">
        <v>-38.677228037880198</v>
      </c>
      <c r="H1365">
        <v>-4.8075062384618601</v>
      </c>
      <c r="I1365">
        <v>-22.2978405649582</v>
      </c>
      <c r="J1365">
        <v>-6.9682767751177703</v>
      </c>
      <c r="K1365">
        <v>200.78449030005001</v>
      </c>
      <c r="M1365">
        <v>46.821193122045003</v>
      </c>
      <c r="N1365">
        <v>0.75572217955904397</v>
      </c>
      <c r="O1365">
        <v>19.9725776965265</v>
      </c>
      <c r="P1365">
        <v>18.0929535232383</v>
      </c>
    </row>
    <row r="1366" spans="1:17" hidden="1" x14ac:dyDescent="0.3">
      <c r="A1366" t="s">
        <v>2883</v>
      </c>
      <c r="B1366" t="s">
        <v>2884</v>
      </c>
      <c r="C1366" t="str">
        <f>IFERROR(VLOOKUP(Table1[[#This Row],[Ticker]],[1]!Table1[[Symbol]:[Industry]],2,FALSE),"-")</f>
        <v>-</v>
      </c>
      <c r="D1366" t="s">
        <v>230</v>
      </c>
      <c r="E1366">
        <v>1110.1318596000001</v>
      </c>
      <c r="F1366">
        <v>952.55</v>
      </c>
      <c r="G1366">
        <v>49.435479538309103</v>
      </c>
      <c r="H1366">
        <v>-5.0086648177311996</v>
      </c>
      <c r="I1366">
        <v>10.870941721572001</v>
      </c>
      <c r="J1366">
        <v>-2.43483458468523</v>
      </c>
      <c r="K1366">
        <v>958.90105340453499</v>
      </c>
      <c r="L1366">
        <v>866.57763981011203</v>
      </c>
      <c r="M1366">
        <v>49.574351619215001</v>
      </c>
      <c r="N1366">
        <v>1.0109462320946601</v>
      </c>
      <c r="O1366">
        <v>16.0096582856543</v>
      </c>
      <c r="P1366">
        <v>87.509842519684994</v>
      </c>
      <c r="Q1366">
        <v>5.7715008988031002E-2</v>
      </c>
    </row>
    <row r="1367" spans="1:17" hidden="1" x14ac:dyDescent="0.3">
      <c r="A1367" t="s">
        <v>2885</v>
      </c>
      <c r="B1367" t="s">
        <v>2886</v>
      </c>
      <c r="C1367" t="str">
        <f>IFERROR(VLOOKUP(Table1[[#This Row],[Ticker]],[1]!Table1[[Symbol]:[Industry]],2,FALSE),"-")</f>
        <v>-</v>
      </c>
      <c r="D1367" t="s">
        <v>284</v>
      </c>
      <c r="E1367">
        <v>1108.3405455100001</v>
      </c>
      <c r="F1367">
        <v>90.47</v>
      </c>
      <c r="G1367">
        <v>11.9134613555517</v>
      </c>
      <c r="H1367">
        <v>3.1723871648452602</v>
      </c>
      <c r="I1367">
        <v>-21.667201442455799</v>
      </c>
      <c r="J1367">
        <v>-7.7606718120995604</v>
      </c>
      <c r="K1367">
        <v>86.949751356778293</v>
      </c>
      <c r="L1367">
        <v>86.230141272559393</v>
      </c>
      <c r="M1367">
        <v>62.092590835288703</v>
      </c>
      <c r="N1367">
        <v>1.8768167485888601</v>
      </c>
      <c r="O1367">
        <v>29.324638001547399</v>
      </c>
      <c r="P1367">
        <v>64.490909090909</v>
      </c>
      <c r="Q1367">
        <v>0.16432528682797801</v>
      </c>
    </row>
    <row r="1368" spans="1:17" hidden="1" x14ac:dyDescent="0.3">
      <c r="A1368" t="s">
        <v>2887</v>
      </c>
      <c r="B1368" t="s">
        <v>2888</v>
      </c>
      <c r="C1368" t="str">
        <f>IFERROR(VLOOKUP(Table1[[#This Row],[Ticker]],[1]!Table1[[Symbol]:[Industry]],2,FALSE),"-")</f>
        <v>-</v>
      </c>
      <c r="D1368" t="s">
        <v>376</v>
      </c>
      <c r="E1368">
        <v>1107.53938197</v>
      </c>
      <c r="F1368">
        <v>469.85</v>
      </c>
      <c r="G1368">
        <v>161.43772536314901</v>
      </c>
      <c r="H1368">
        <v>5.00726277665518</v>
      </c>
      <c r="I1368">
        <v>4.5622374364675897</v>
      </c>
      <c r="J1368">
        <v>1.7669170222745101</v>
      </c>
      <c r="K1368">
        <v>413.06066387863501</v>
      </c>
      <c r="L1368">
        <v>370.42982450138101</v>
      </c>
      <c r="M1368">
        <v>72.793830663283501</v>
      </c>
      <c r="N1368">
        <v>1.5694536421885199</v>
      </c>
      <c r="O1368">
        <v>4.92710439501968</v>
      </c>
      <c r="P1368">
        <v>191.83229813664599</v>
      </c>
      <c r="Q1368">
        <v>8.5973143960259998E-2</v>
      </c>
    </row>
    <row r="1369" spans="1:17" hidden="1" x14ac:dyDescent="0.3">
      <c r="A1369" t="s">
        <v>2889</v>
      </c>
      <c r="B1369" t="s">
        <v>2890</v>
      </c>
      <c r="C1369" t="str">
        <f>IFERROR(VLOOKUP(Table1[[#This Row],[Ticker]],[1]!Table1[[Symbol]:[Industry]],2,FALSE),"-")</f>
        <v>-</v>
      </c>
      <c r="D1369" t="s">
        <v>92</v>
      </c>
      <c r="E1369">
        <v>1105.319894948</v>
      </c>
      <c r="F1369">
        <v>228</v>
      </c>
      <c r="G1369">
        <v>-21.900272138189401</v>
      </c>
      <c r="H1369">
        <v>-8.3128972530413492</v>
      </c>
      <c r="I1369">
        <v>-43.210818455937897</v>
      </c>
      <c r="J1369">
        <v>-4.7166794397015002</v>
      </c>
      <c r="K1369">
        <v>239.13952678152299</v>
      </c>
      <c r="M1369">
        <v>32.47875118324</v>
      </c>
      <c r="N1369">
        <v>0.64649925482960602</v>
      </c>
      <c r="O1369">
        <v>67.543859649122794</v>
      </c>
      <c r="P1369">
        <v>38.181818181818102</v>
      </c>
    </row>
    <row r="1370" spans="1:17" hidden="1" x14ac:dyDescent="0.3">
      <c r="A1370" t="s">
        <v>2891</v>
      </c>
      <c r="B1370" t="s">
        <v>2892</v>
      </c>
      <c r="C1370" t="str">
        <f>IFERROR(VLOOKUP(Table1[[#This Row],[Ticker]],[1]!Table1[[Symbol]:[Industry]],2,FALSE),"-")</f>
        <v>-</v>
      </c>
      <c r="D1370" t="s">
        <v>379</v>
      </c>
      <c r="E1370">
        <v>1104.8927714280001</v>
      </c>
      <c r="F1370">
        <v>44.32</v>
      </c>
      <c r="G1370">
        <v>-5.10045955013954</v>
      </c>
      <c r="H1370">
        <v>-5.2446464347586703</v>
      </c>
      <c r="I1370">
        <v>-12.171460559213701</v>
      </c>
      <c r="J1370">
        <v>1.71296496014433</v>
      </c>
      <c r="K1370">
        <v>44.721150804831503</v>
      </c>
      <c r="L1370">
        <v>45.474598974860903</v>
      </c>
      <c r="M1370">
        <v>64.3775630331169</v>
      </c>
      <c r="N1370">
        <v>1.1060108850677099</v>
      </c>
      <c r="O1370">
        <v>36.507220216606498</v>
      </c>
      <c r="P1370">
        <v>61.751824817518198</v>
      </c>
    </row>
    <row r="1371" spans="1:17" hidden="1" x14ac:dyDescent="0.3">
      <c r="A1371" t="s">
        <v>2893</v>
      </c>
      <c r="B1371" t="s">
        <v>2894</v>
      </c>
      <c r="C1371" t="str">
        <f>IFERROR(VLOOKUP(Table1[[#This Row],[Ticker]],[1]!Table1[[Symbol]:[Industry]],2,FALSE),"-")</f>
        <v>-</v>
      </c>
      <c r="D1371" t="s">
        <v>670</v>
      </c>
      <c r="E1371">
        <v>1101.6098999999999</v>
      </c>
      <c r="F1371">
        <v>111.99</v>
      </c>
      <c r="G1371">
        <v>145.77911730454099</v>
      </c>
      <c r="H1371">
        <v>20.647369161704599</v>
      </c>
      <c r="I1371">
        <v>110.441027535233</v>
      </c>
      <c r="J1371">
        <v>10.358595606591701</v>
      </c>
      <c r="K1371">
        <v>91.424428642436197</v>
      </c>
      <c r="L1371">
        <v>70.069257578297197</v>
      </c>
      <c r="M1371">
        <v>82.102987879943299</v>
      </c>
      <c r="N1371">
        <v>1.3109982042982</v>
      </c>
      <c r="O1371">
        <v>5.1701044736137201</v>
      </c>
      <c r="P1371">
        <v>179.625468164794</v>
      </c>
      <c r="Q1371">
        <v>0.106836399060738</v>
      </c>
    </row>
    <row r="1372" spans="1:17" hidden="1" x14ac:dyDescent="0.3">
      <c r="A1372" t="s">
        <v>2895</v>
      </c>
      <c r="B1372" t="s">
        <v>2896</v>
      </c>
      <c r="C1372" t="str">
        <f>IFERROR(VLOOKUP(Table1[[#This Row],[Ticker]],[1]!Table1[[Symbol]:[Industry]],2,FALSE),"-")</f>
        <v>-</v>
      </c>
      <c r="D1372" t="s">
        <v>24</v>
      </c>
      <c r="E1372">
        <v>1100.8555774839999</v>
      </c>
      <c r="F1372">
        <v>43.4</v>
      </c>
      <c r="G1372">
        <v>133.745046957217</v>
      </c>
      <c r="H1372">
        <v>-1.59484983115566</v>
      </c>
      <c r="I1372">
        <v>36.047072350241102</v>
      </c>
      <c r="J1372">
        <v>0.182380984504004</v>
      </c>
      <c r="K1372">
        <v>42.909436601148599</v>
      </c>
      <c r="L1372">
        <v>37.815853004597201</v>
      </c>
      <c r="M1372">
        <v>56.329179660229102</v>
      </c>
      <c r="N1372">
        <v>1.48087472568937</v>
      </c>
      <c r="O1372">
        <v>35.944700460829402</v>
      </c>
      <c r="P1372">
        <v>163.030303030303</v>
      </c>
      <c r="Q1372">
        <v>9.4444700018101999E-2</v>
      </c>
    </row>
    <row r="1373" spans="1:17" hidden="1" x14ac:dyDescent="0.3">
      <c r="A1373" t="s">
        <v>2897</v>
      </c>
      <c r="B1373" t="s">
        <v>2898</v>
      </c>
      <c r="C1373" t="str">
        <f>IFERROR(VLOOKUP(Table1[[#This Row],[Ticker]],[1]!Table1[[Symbol]:[Industry]],2,FALSE),"-")</f>
        <v>-</v>
      </c>
      <c r="D1373" t="s">
        <v>230</v>
      </c>
      <c r="E1373">
        <v>1100.8537372000001</v>
      </c>
      <c r="F1373">
        <v>161.07</v>
      </c>
      <c r="G1373">
        <v>185.97178926409501</v>
      </c>
      <c r="H1373">
        <v>96.905456831793799</v>
      </c>
      <c r="I1373">
        <v>70.370698674935994</v>
      </c>
      <c r="J1373">
        <v>36.068715967842003</v>
      </c>
      <c r="K1373">
        <v>95.200806766015006</v>
      </c>
      <c r="L1373">
        <v>80.557739244368605</v>
      </c>
      <c r="M1373">
        <v>95.149922231655594</v>
      </c>
      <c r="N1373">
        <v>4.0445408756860699</v>
      </c>
      <c r="O1373">
        <v>8.1827776743031109</v>
      </c>
      <c r="P1373">
        <v>202.47887323943601</v>
      </c>
      <c r="Q1373">
        <v>0.114188417316156</v>
      </c>
    </row>
    <row r="1374" spans="1:17" hidden="1" x14ac:dyDescent="0.3">
      <c r="A1374" t="s">
        <v>2899</v>
      </c>
      <c r="B1374" t="s">
        <v>2900</v>
      </c>
      <c r="C1374" t="str">
        <f>IFERROR(VLOOKUP(Table1[[#This Row],[Ticker]],[1]!Table1[[Symbol]:[Industry]],2,FALSE),"-")</f>
        <v>-</v>
      </c>
      <c r="D1374" t="s">
        <v>2901</v>
      </c>
      <c r="E1374">
        <v>1094.4411619790001</v>
      </c>
      <c r="F1374">
        <v>31.65</v>
      </c>
      <c r="G1374">
        <v>-46.546890021466197</v>
      </c>
      <c r="H1374">
        <v>4.5753923833772197</v>
      </c>
      <c r="I1374">
        <v>-34.5009603528759</v>
      </c>
      <c r="J1374">
        <v>-10.4407486142282</v>
      </c>
      <c r="K1374">
        <v>31.299707314378399</v>
      </c>
      <c r="L1374">
        <v>34.7118052338148</v>
      </c>
      <c r="M1374">
        <v>52.7149018296547</v>
      </c>
      <c r="N1374">
        <v>1.2062897456482999</v>
      </c>
      <c r="O1374">
        <v>64.296998420221101</v>
      </c>
      <c r="P1374">
        <v>21.730769230769202</v>
      </c>
      <c r="Q1374">
        <v>0.15879579039845701</v>
      </c>
    </row>
    <row r="1375" spans="1:17" hidden="1" x14ac:dyDescent="0.3">
      <c r="A1375" t="s">
        <v>2902</v>
      </c>
      <c r="B1375" t="s">
        <v>2903</v>
      </c>
      <c r="C1375" t="str">
        <f>IFERROR(VLOOKUP(Table1[[#This Row],[Ticker]],[1]!Table1[[Symbol]:[Industry]],2,FALSE),"-")</f>
        <v>-</v>
      </c>
      <c r="D1375" t="s">
        <v>119</v>
      </c>
      <c r="E1375">
        <v>1091.3321278219901</v>
      </c>
      <c r="F1375">
        <v>148.66999999999999</v>
      </c>
      <c r="G1375">
        <v>-44.131315152265699</v>
      </c>
      <c r="H1375">
        <v>-1.67231255076284</v>
      </c>
      <c r="I1375">
        <v>-19.972654385954201</v>
      </c>
      <c r="J1375">
        <v>-1.5604155732403799</v>
      </c>
      <c r="K1375">
        <v>149.20554213358599</v>
      </c>
      <c r="L1375">
        <v>154.57933474472199</v>
      </c>
      <c r="M1375">
        <v>50.445214528729302</v>
      </c>
      <c r="N1375">
        <v>0.43603214179664301</v>
      </c>
      <c r="O1375">
        <v>49.4585323199031</v>
      </c>
      <c r="P1375">
        <v>17.7117973079968</v>
      </c>
      <c r="Q1375">
        <v>5.7709701406937E-2</v>
      </c>
    </row>
    <row r="1376" spans="1:17" hidden="1" x14ac:dyDescent="0.3">
      <c r="A1376" t="s">
        <v>2904</v>
      </c>
      <c r="B1376" t="s">
        <v>2905</v>
      </c>
      <c r="C1376" t="str">
        <f>IFERROR(VLOOKUP(Table1[[#This Row],[Ticker]],[1]!Table1[[Symbol]:[Industry]],2,FALSE),"-")</f>
        <v>-</v>
      </c>
      <c r="D1376" t="s">
        <v>284</v>
      </c>
      <c r="E1376">
        <v>1090.3362744450001</v>
      </c>
      <c r="F1376">
        <v>116.3</v>
      </c>
      <c r="G1376">
        <v>-24.780382193011501</v>
      </c>
      <c r="H1376">
        <v>-9.0817047202903805</v>
      </c>
      <c r="I1376">
        <v>21.592937011895199</v>
      </c>
      <c r="J1376">
        <v>-3.1694637541432802</v>
      </c>
      <c r="K1376">
        <v>113.021793501264</v>
      </c>
      <c r="L1376">
        <v>105.19965467393099</v>
      </c>
      <c r="M1376">
        <v>52.114238505794901</v>
      </c>
      <c r="N1376">
        <v>0.537974259727795</v>
      </c>
      <c r="O1376">
        <v>13.8865004299226</v>
      </c>
      <c r="P1376">
        <v>42.002442002441903</v>
      </c>
      <c r="Q1376">
        <v>-2.6104446707426E-2</v>
      </c>
    </row>
    <row r="1377" spans="1:17" hidden="1" x14ac:dyDescent="0.3">
      <c r="A1377" t="s">
        <v>2906</v>
      </c>
      <c r="B1377" t="s">
        <v>2907</v>
      </c>
      <c r="C1377" t="str">
        <f>IFERROR(VLOOKUP(Table1[[#This Row],[Ticker]],[1]!Table1[[Symbol]:[Industry]],2,FALSE),"-")</f>
        <v>-</v>
      </c>
      <c r="D1377" t="s">
        <v>418</v>
      </c>
      <c r="E1377">
        <v>1087.18055325</v>
      </c>
      <c r="F1377">
        <v>209.69</v>
      </c>
      <c r="G1377">
        <v>-6.3874587671550698</v>
      </c>
      <c r="H1377">
        <v>-12.2428175822019</v>
      </c>
      <c r="I1377">
        <v>-21.710237591279299</v>
      </c>
      <c r="J1377">
        <v>-2.8429151144484202</v>
      </c>
      <c r="K1377">
        <v>215.86556269361199</v>
      </c>
      <c r="L1377">
        <v>215.79515757002</v>
      </c>
      <c r="M1377">
        <v>47.026605008778901</v>
      </c>
      <c r="N1377">
        <v>0.99843966890296099</v>
      </c>
      <c r="O1377">
        <v>28.7376603557632</v>
      </c>
      <c r="P1377">
        <v>30.4042288557213</v>
      </c>
      <c r="Q1377">
        <v>3.7993419042641002E-2</v>
      </c>
    </row>
    <row r="1378" spans="1:17" hidden="1" x14ac:dyDescent="0.3">
      <c r="A1378" t="s">
        <v>2908</v>
      </c>
      <c r="B1378" t="s">
        <v>2909</v>
      </c>
      <c r="C1378" t="str">
        <f>IFERROR(VLOOKUP(Table1[[#This Row],[Ticker]],[1]!Table1[[Symbol]:[Industry]],2,FALSE),"-")</f>
        <v>-</v>
      </c>
      <c r="D1378" t="s">
        <v>62</v>
      </c>
      <c r="E1378">
        <v>1085.4297376280001</v>
      </c>
      <c r="F1378">
        <v>102.84</v>
      </c>
      <c r="G1378">
        <v>-1.2840182896332599</v>
      </c>
      <c r="H1378">
        <v>-7.7015529775304898</v>
      </c>
      <c r="I1378">
        <v>-29.474949975768901</v>
      </c>
      <c r="J1378">
        <v>-1.88527776551182</v>
      </c>
      <c r="K1378">
        <v>107.885164156681</v>
      </c>
      <c r="L1378">
        <v>109.210215124104</v>
      </c>
      <c r="M1378">
        <v>46.178174572948301</v>
      </c>
      <c r="N1378">
        <v>0.988060643489859</v>
      </c>
      <c r="O1378">
        <v>45.468689225982097</v>
      </c>
      <c r="P1378">
        <v>36.302186878727603</v>
      </c>
      <c r="Q1378">
        <v>-2.9194957846493001E-2</v>
      </c>
    </row>
    <row r="1379" spans="1:17" hidden="1" x14ac:dyDescent="0.3">
      <c r="A1379" t="s">
        <v>2910</v>
      </c>
      <c r="B1379" t="s">
        <v>2911</v>
      </c>
      <c r="C1379" t="str">
        <f>IFERROR(VLOOKUP(Table1[[#This Row],[Ticker]],[1]!Table1[[Symbol]:[Industry]],2,FALSE),"-")</f>
        <v>-</v>
      </c>
      <c r="D1379" t="s">
        <v>987</v>
      </c>
      <c r="E1379">
        <v>1085.1259681500001</v>
      </c>
      <c r="F1379">
        <v>782.9</v>
      </c>
      <c r="G1379">
        <v>62.646941918536299</v>
      </c>
      <c r="H1379">
        <v>12.411963794317099</v>
      </c>
      <c r="I1379">
        <v>7.7327875506508699</v>
      </c>
      <c r="J1379">
        <v>4.8602420921361604</v>
      </c>
      <c r="K1379">
        <v>681.16113855455399</v>
      </c>
      <c r="L1379">
        <v>621.53301765102901</v>
      </c>
      <c r="M1379">
        <v>60.936134100252197</v>
      </c>
      <c r="N1379">
        <v>3.26041409466217</v>
      </c>
      <c r="O1379">
        <v>10.569676842508599</v>
      </c>
      <c r="P1379">
        <v>93.787128712871194</v>
      </c>
      <c r="Q1379">
        <v>6.5482623990748001E-2</v>
      </c>
    </row>
    <row r="1380" spans="1:17" hidden="1" x14ac:dyDescent="0.3">
      <c r="A1380" t="s">
        <v>2912</v>
      </c>
      <c r="B1380" t="s">
        <v>2913</v>
      </c>
      <c r="C1380" t="str">
        <f>IFERROR(VLOOKUP(Table1[[#This Row],[Ticker]],[1]!Table1[[Symbol]:[Industry]],2,FALSE),"-")</f>
        <v>-</v>
      </c>
      <c r="D1380" t="s">
        <v>62</v>
      </c>
      <c r="E1380">
        <v>1083.6611513</v>
      </c>
      <c r="F1380">
        <v>828</v>
      </c>
      <c r="G1380">
        <v>82.078843252100697</v>
      </c>
      <c r="H1380">
        <v>37.173596184414201</v>
      </c>
      <c r="I1380">
        <v>9.2377660326124396</v>
      </c>
      <c r="J1380">
        <v>1.43373018464045</v>
      </c>
      <c r="K1380">
        <v>727.55406843841104</v>
      </c>
      <c r="L1380">
        <v>623.05231943766398</v>
      </c>
      <c r="M1380">
        <v>65.737464195601802</v>
      </c>
      <c r="N1380">
        <v>0.69868537018974897</v>
      </c>
      <c r="O1380">
        <v>12.9166666666666</v>
      </c>
      <c r="P1380">
        <v>117.894736842105</v>
      </c>
      <c r="Q1380">
        <v>9.1344202529736004E-2</v>
      </c>
    </row>
    <row r="1381" spans="1:17" hidden="1" x14ac:dyDescent="0.3">
      <c r="A1381" t="s">
        <v>2914</v>
      </c>
      <c r="B1381" t="s">
        <v>2915</v>
      </c>
      <c r="C1381" t="str">
        <f>IFERROR(VLOOKUP(Table1[[#This Row],[Ticker]],[1]!Table1[[Symbol]:[Industry]],2,FALSE),"-")</f>
        <v>-</v>
      </c>
      <c r="D1381" t="s">
        <v>211</v>
      </c>
      <c r="E1381">
        <v>1074.94071675499</v>
      </c>
      <c r="F1381">
        <v>487.15</v>
      </c>
      <c r="G1381">
        <v>-6.1235044802271696</v>
      </c>
      <c r="H1381">
        <v>-7.0594675311239099</v>
      </c>
      <c r="I1381">
        <v>8.8439201678611195</v>
      </c>
      <c r="J1381">
        <v>-4.2969672544946302</v>
      </c>
      <c r="K1381">
        <v>487.263899839391</v>
      </c>
      <c r="L1381">
        <v>470.85400829309202</v>
      </c>
      <c r="M1381">
        <v>44.301295403234903</v>
      </c>
      <c r="N1381">
        <v>0.53059768719101397</v>
      </c>
      <c r="O1381">
        <v>27.917479215847202</v>
      </c>
      <c r="P1381">
        <v>26.450356911096598</v>
      </c>
      <c r="Q1381">
        <v>4.9855382979171997E-2</v>
      </c>
    </row>
    <row r="1382" spans="1:17" hidden="1" x14ac:dyDescent="0.3">
      <c r="A1382" t="s">
        <v>2916</v>
      </c>
      <c r="B1382" t="s">
        <v>2917</v>
      </c>
      <c r="C1382" t="str">
        <f>IFERROR(VLOOKUP(Table1[[#This Row],[Ticker]],[1]!Table1[[Symbol]:[Industry]],2,FALSE),"-")</f>
        <v>-</v>
      </c>
      <c r="D1382" t="s">
        <v>77</v>
      </c>
      <c r="E1382">
        <v>1074.0319999999999</v>
      </c>
      <c r="F1382">
        <v>698.7</v>
      </c>
      <c r="G1382">
        <v>96.781191535530894</v>
      </c>
      <c r="H1382">
        <v>8.8680280315831705</v>
      </c>
      <c r="I1382">
        <v>31.314151961077901</v>
      </c>
      <c r="J1382">
        <v>-4.6393915402238397</v>
      </c>
      <c r="K1382">
        <v>632.94175270984704</v>
      </c>
      <c r="L1382">
        <v>519.92960804986797</v>
      </c>
      <c r="M1382">
        <v>56.577494094786402</v>
      </c>
      <c r="N1382">
        <v>1.6173473561923</v>
      </c>
      <c r="O1382">
        <v>13.4177758694718</v>
      </c>
      <c r="P1382">
        <v>130.93703520079299</v>
      </c>
      <c r="Q1382">
        <v>0.13622302179790199</v>
      </c>
    </row>
    <row r="1383" spans="1:17" hidden="1" x14ac:dyDescent="0.3">
      <c r="A1383" t="s">
        <v>2918</v>
      </c>
      <c r="B1383" t="s">
        <v>2919</v>
      </c>
      <c r="C1383" t="str">
        <f>IFERROR(VLOOKUP(Table1[[#This Row],[Ticker]],[1]!Table1[[Symbol]:[Industry]],2,FALSE),"-")</f>
        <v>-</v>
      </c>
      <c r="D1383" t="s">
        <v>382</v>
      </c>
      <c r="E1383">
        <v>1073.6043749999999</v>
      </c>
      <c r="F1383">
        <v>338.3</v>
      </c>
      <c r="G1383">
        <v>-11.9238710144636</v>
      </c>
      <c r="H1383">
        <v>8.1549254277851198</v>
      </c>
      <c r="I1383">
        <v>-30.802486391311</v>
      </c>
      <c r="J1383">
        <v>-3.4040481987681601</v>
      </c>
      <c r="K1383">
        <v>324.69641951109998</v>
      </c>
      <c r="L1383">
        <v>335.103782877757</v>
      </c>
      <c r="M1383">
        <v>50.4406394998569</v>
      </c>
      <c r="N1383">
        <v>1.49152599334782</v>
      </c>
      <c r="O1383">
        <v>49.793083062370599</v>
      </c>
      <c r="P1383">
        <v>35.836177474402703</v>
      </c>
      <c r="Q1383">
        <v>1.413008235672E-3</v>
      </c>
    </row>
    <row r="1384" spans="1:17" hidden="1" x14ac:dyDescent="0.3">
      <c r="A1384" t="s">
        <v>2920</v>
      </c>
      <c r="B1384" t="s">
        <v>2921</v>
      </c>
      <c r="C1384" t="str">
        <f>IFERROR(VLOOKUP(Table1[[#This Row],[Ticker]],[1]!Table1[[Symbol]:[Industry]],2,FALSE),"-")</f>
        <v>-</v>
      </c>
      <c r="D1384" t="s">
        <v>2922</v>
      </c>
      <c r="E1384">
        <v>1072.9675007999999</v>
      </c>
      <c r="F1384">
        <v>164.73</v>
      </c>
      <c r="G1384">
        <v>-74.936482491776204</v>
      </c>
      <c r="H1384">
        <v>-7.39558043099861</v>
      </c>
      <c r="I1384">
        <v>-58.557095018854199</v>
      </c>
      <c r="J1384">
        <v>-5.8625748189773503</v>
      </c>
      <c r="K1384">
        <v>175.706546744825</v>
      </c>
      <c r="M1384">
        <v>46.460009278521397</v>
      </c>
      <c r="N1384">
        <v>0.76383091002184</v>
      </c>
      <c r="O1384">
        <v>97.171128513324803</v>
      </c>
      <c r="P1384">
        <v>13.4504132231404</v>
      </c>
    </row>
    <row r="1385" spans="1:17" hidden="1" x14ac:dyDescent="0.3">
      <c r="A1385" t="s">
        <v>2923</v>
      </c>
      <c r="B1385" t="s">
        <v>2924</v>
      </c>
      <c r="C1385" t="str">
        <f>IFERROR(VLOOKUP(Table1[[#This Row],[Ticker]],[1]!Table1[[Symbol]:[Industry]],2,FALSE),"-")</f>
        <v>-</v>
      </c>
      <c r="D1385" t="s">
        <v>418</v>
      </c>
      <c r="E1385">
        <v>1072.2</v>
      </c>
      <c r="F1385">
        <v>35.4</v>
      </c>
      <c r="G1385">
        <v>-43.913753926791699</v>
      </c>
      <c r="H1385">
        <v>1.14632663943258</v>
      </c>
      <c r="I1385">
        <v>-27.534366453869701</v>
      </c>
      <c r="J1385">
        <v>2.4857791868336299</v>
      </c>
      <c r="K1385">
        <v>35.064086988892498</v>
      </c>
      <c r="M1385">
        <v>72.285959868697404</v>
      </c>
      <c r="N1385">
        <v>0.84955406459872496</v>
      </c>
      <c r="O1385">
        <v>24.1525423728813</v>
      </c>
      <c r="P1385">
        <v>17.999999999999901</v>
      </c>
    </row>
    <row r="1386" spans="1:17" hidden="1" x14ac:dyDescent="0.3">
      <c r="A1386" t="s">
        <v>2925</v>
      </c>
      <c r="B1386" t="s">
        <v>2926</v>
      </c>
      <c r="C1386" t="str">
        <f>IFERROR(VLOOKUP(Table1[[#This Row],[Ticker]],[1]!Table1[[Symbol]:[Industry]],2,FALSE),"-")</f>
        <v>-</v>
      </c>
      <c r="E1386">
        <v>1071.25</v>
      </c>
      <c r="F1386">
        <v>423</v>
      </c>
      <c r="G1386">
        <v>124.084978110401</v>
      </c>
      <c r="H1386">
        <v>-0.64361364340831295</v>
      </c>
      <c r="I1386">
        <v>97.207120609909197</v>
      </c>
      <c r="J1386">
        <v>-5.2081203139722199</v>
      </c>
      <c r="K1386">
        <v>438.81009041304998</v>
      </c>
      <c r="L1386">
        <v>365.48936927206699</v>
      </c>
      <c r="M1386">
        <v>51.479008538799</v>
      </c>
      <c r="N1386">
        <v>0.92849493074396605</v>
      </c>
      <c r="O1386">
        <v>123.191489361702</v>
      </c>
      <c r="P1386">
        <v>224.51093210586799</v>
      </c>
    </row>
    <row r="1387" spans="1:17" hidden="1" x14ac:dyDescent="0.3">
      <c r="A1387" t="s">
        <v>2927</v>
      </c>
      <c r="B1387" t="s">
        <v>2928</v>
      </c>
      <c r="C1387" t="str">
        <f>IFERROR(VLOOKUP(Table1[[#This Row],[Ticker]],[1]!Table1[[Symbol]:[Industry]],2,FALSE),"-")</f>
        <v>-</v>
      </c>
      <c r="D1387" t="s">
        <v>83</v>
      </c>
      <c r="E1387">
        <v>1066.8153521500001</v>
      </c>
      <c r="F1387">
        <v>242.06</v>
      </c>
      <c r="G1387">
        <v>-7.7502901891875702</v>
      </c>
      <c r="H1387">
        <v>9.85589965782912</v>
      </c>
      <c r="I1387">
        <v>-5.0381434334552404</v>
      </c>
      <c r="J1387">
        <v>-3.2294218120995599</v>
      </c>
      <c r="K1387">
        <v>219.57248535915801</v>
      </c>
      <c r="L1387">
        <v>214.47704734349301</v>
      </c>
      <c r="M1387">
        <v>59.451803014357402</v>
      </c>
      <c r="N1387">
        <v>1.9300599081996099</v>
      </c>
      <c r="O1387">
        <v>6.9941336858630097</v>
      </c>
      <c r="P1387">
        <v>34.477777777777703</v>
      </c>
      <c r="Q1387">
        <v>-2.0170359084304999E-2</v>
      </c>
    </row>
    <row r="1388" spans="1:17" hidden="1" x14ac:dyDescent="0.3">
      <c r="A1388" t="s">
        <v>2929</v>
      </c>
      <c r="B1388" t="s">
        <v>2930</v>
      </c>
      <c r="C1388" t="str">
        <f>IFERROR(VLOOKUP(Table1[[#This Row],[Ticker]],[1]!Table1[[Symbol]:[Industry]],2,FALSE),"-")</f>
        <v>-</v>
      </c>
      <c r="D1388" t="s">
        <v>533</v>
      </c>
      <c r="E1388">
        <v>1066.739240378</v>
      </c>
      <c r="F1388">
        <v>150.22999999999999</v>
      </c>
      <c r="G1388">
        <v>-25.607633898723901</v>
      </c>
      <c r="H1388">
        <v>-7.1216472167765703</v>
      </c>
      <c r="I1388">
        <v>-17.1627777215067</v>
      </c>
      <c r="J1388">
        <v>-9.6967733289407203</v>
      </c>
      <c r="K1388">
        <v>157.68958328068001</v>
      </c>
      <c r="L1388">
        <v>163.253154386783</v>
      </c>
      <c r="M1388">
        <v>42.131164122214599</v>
      </c>
      <c r="N1388">
        <v>1.18980215102814</v>
      </c>
      <c r="O1388">
        <v>44.4784663515942</v>
      </c>
      <c r="P1388">
        <v>18.337928318235502</v>
      </c>
      <c r="Q1388">
        <v>5.9880644844460998E-2</v>
      </c>
    </row>
    <row r="1389" spans="1:17" hidden="1" x14ac:dyDescent="0.3">
      <c r="A1389" t="s">
        <v>2931</v>
      </c>
      <c r="B1389" t="s">
        <v>2932</v>
      </c>
      <c r="C1389" t="str">
        <f>IFERROR(VLOOKUP(Table1[[#This Row],[Ticker]],[1]!Table1[[Symbol]:[Industry]],2,FALSE),"-")</f>
        <v>-</v>
      </c>
      <c r="D1389" t="s">
        <v>132</v>
      </c>
      <c r="E1389">
        <v>1065.4995958750001</v>
      </c>
      <c r="F1389">
        <v>495.85</v>
      </c>
      <c r="G1389">
        <v>68.248680935930395</v>
      </c>
      <c r="H1389">
        <v>220.22122616446001</v>
      </c>
      <c r="I1389">
        <v>84.6280684088523</v>
      </c>
      <c r="J1389">
        <v>38.226689038745903</v>
      </c>
      <c r="O1389">
        <v>10.5172935363517</v>
      </c>
      <c r="P1389">
        <v>106.518117451062</v>
      </c>
    </row>
    <row r="1390" spans="1:17" hidden="1" x14ac:dyDescent="0.3">
      <c r="A1390" t="s">
        <v>2933</v>
      </c>
      <c r="B1390" t="s">
        <v>2934</v>
      </c>
      <c r="C1390" t="str">
        <f>IFERROR(VLOOKUP(Table1[[#This Row],[Ticker]],[1]!Table1[[Symbol]:[Industry]],2,FALSE),"-")</f>
        <v>-</v>
      </c>
      <c r="D1390" t="s">
        <v>659</v>
      </c>
      <c r="E1390">
        <v>1065.373785</v>
      </c>
      <c r="F1390">
        <v>92.35</v>
      </c>
      <c r="G1390">
        <v>-12.407352904401</v>
      </c>
      <c r="H1390">
        <v>-3.1580512915150898</v>
      </c>
      <c r="I1390">
        <v>-29.268927556233201</v>
      </c>
      <c r="J1390">
        <v>-2.2796127020416401</v>
      </c>
      <c r="K1390">
        <v>94.529783312890402</v>
      </c>
      <c r="L1390">
        <v>98.052030725577296</v>
      </c>
      <c r="M1390">
        <v>55.901996089267698</v>
      </c>
      <c r="N1390">
        <v>0.74670332806670703</v>
      </c>
      <c r="O1390">
        <v>57.6610720086627</v>
      </c>
      <c r="P1390">
        <v>19.161290322580601</v>
      </c>
    </row>
    <row r="1391" spans="1:17" hidden="1" x14ac:dyDescent="0.3">
      <c r="A1391" t="s">
        <v>2935</v>
      </c>
      <c r="B1391" t="s">
        <v>2936</v>
      </c>
      <c r="C1391" t="str">
        <f>IFERROR(VLOOKUP(Table1[[#This Row],[Ticker]],[1]!Table1[[Symbol]:[Industry]],2,FALSE),"-")</f>
        <v>-</v>
      </c>
      <c r="D1391" t="s">
        <v>659</v>
      </c>
      <c r="E1391">
        <v>1060.310257848</v>
      </c>
      <c r="F1391">
        <v>85.55</v>
      </c>
      <c r="G1391">
        <v>23.048162503101601</v>
      </c>
      <c r="H1391">
        <v>11.2292055503657</v>
      </c>
      <c r="I1391">
        <v>-16.634021640962601</v>
      </c>
      <c r="J1391">
        <v>-3.72123728829003</v>
      </c>
      <c r="K1391">
        <v>78.1376621967554</v>
      </c>
      <c r="L1391">
        <v>78.662558406515899</v>
      </c>
      <c r="M1391">
        <v>67.742143258393497</v>
      </c>
      <c r="N1391">
        <v>3.6334058744957498</v>
      </c>
      <c r="O1391">
        <v>48.1589713617767</v>
      </c>
      <c r="P1391">
        <v>57.987072945521703</v>
      </c>
      <c r="Q1391">
        <v>-6.8570170265021005E-2</v>
      </c>
    </row>
    <row r="1392" spans="1:17" hidden="1" x14ac:dyDescent="0.3">
      <c r="A1392" t="s">
        <v>2937</v>
      </c>
      <c r="B1392" t="s">
        <v>2938</v>
      </c>
      <c r="C1392" t="str">
        <f>IFERROR(VLOOKUP(Table1[[#This Row],[Ticker]],[1]!Table1[[Symbol]:[Industry]],2,FALSE),"-")</f>
        <v>-</v>
      </c>
      <c r="D1392" t="s">
        <v>21</v>
      </c>
      <c r="E1392">
        <v>1056.1127403329999</v>
      </c>
      <c r="F1392">
        <v>107.49</v>
      </c>
      <c r="G1392">
        <v>47.221965207925898</v>
      </c>
      <c r="H1392">
        <v>10.3338709807139</v>
      </c>
      <c r="I1392">
        <v>-3.5619502061498798</v>
      </c>
      <c r="J1392">
        <v>6.1548218992134904</v>
      </c>
      <c r="K1392">
        <v>100.81931272324201</v>
      </c>
      <c r="L1392">
        <v>94.7139713106356</v>
      </c>
      <c r="M1392">
        <v>65.404267993174798</v>
      </c>
      <c r="N1392">
        <v>2.1005063225547498</v>
      </c>
      <c r="O1392">
        <v>19.452972369522701</v>
      </c>
      <c r="P1392">
        <v>77.669421487603302</v>
      </c>
      <c r="Q1392">
        <v>3.8619569669299997E-2</v>
      </c>
    </row>
    <row r="1393" spans="1:17" hidden="1" x14ac:dyDescent="0.3">
      <c r="A1393" t="s">
        <v>2939</v>
      </c>
      <c r="B1393" t="s">
        <v>2940</v>
      </c>
      <c r="C1393" t="str">
        <f>IFERROR(VLOOKUP(Table1[[#This Row],[Ticker]],[1]!Table1[[Symbol]:[Industry]],2,FALSE),"-")</f>
        <v>-</v>
      </c>
      <c r="D1393" t="s">
        <v>379</v>
      </c>
      <c r="E1393">
        <v>1054.5430868399999</v>
      </c>
      <c r="F1393">
        <v>50.69</v>
      </c>
      <c r="G1393">
        <v>289.500909915222</v>
      </c>
      <c r="H1393">
        <v>52.797910349839803</v>
      </c>
      <c r="I1393">
        <v>45.129268581560098</v>
      </c>
      <c r="J1393">
        <v>-0.388923532017528</v>
      </c>
      <c r="K1393">
        <v>36.503776119265503</v>
      </c>
      <c r="L1393">
        <v>26.881803849136698</v>
      </c>
      <c r="M1393">
        <v>62.878558661099497</v>
      </c>
      <c r="N1393">
        <v>2.6226694232692198</v>
      </c>
      <c r="O1393">
        <v>17.281515091734001</v>
      </c>
      <c r="P1393">
        <v>394.536585365853</v>
      </c>
      <c r="Q1393">
        <v>0.113967077878926</v>
      </c>
    </row>
    <row r="1394" spans="1:17" hidden="1" x14ac:dyDescent="0.3">
      <c r="A1394" t="s">
        <v>2941</v>
      </c>
      <c r="B1394" t="s">
        <v>2942</v>
      </c>
      <c r="C1394" t="str">
        <f>IFERROR(VLOOKUP(Table1[[#This Row],[Ticker]],[1]!Table1[[Symbol]:[Industry]],2,FALSE),"-")</f>
        <v>-</v>
      </c>
      <c r="D1394" t="s">
        <v>2450</v>
      </c>
      <c r="E1394">
        <v>1052.6733999999999</v>
      </c>
      <c r="F1394">
        <v>82.85</v>
      </c>
      <c r="G1394">
        <v>167.03423358633799</v>
      </c>
      <c r="H1394">
        <v>7.0286795806090403</v>
      </c>
      <c r="I1394">
        <v>122.85049979958799</v>
      </c>
      <c r="J1394">
        <v>-7.3105085337652298</v>
      </c>
      <c r="K1394">
        <v>71.219483201769606</v>
      </c>
      <c r="L1394">
        <v>51.858056533178697</v>
      </c>
      <c r="M1394">
        <v>51.554491330139498</v>
      </c>
      <c r="N1394">
        <v>0.46574715933731597</v>
      </c>
      <c r="O1394">
        <v>7.4351237175618703</v>
      </c>
      <c r="P1394">
        <v>329.27461139896297</v>
      </c>
      <c r="Q1394">
        <v>0.27331665563582602</v>
      </c>
    </row>
    <row r="1395" spans="1:17" hidden="1" x14ac:dyDescent="0.3">
      <c r="A1395" t="s">
        <v>2943</v>
      </c>
      <c r="B1395" t="s">
        <v>2944</v>
      </c>
      <c r="C1395" t="str">
        <f>IFERROR(VLOOKUP(Table1[[#This Row],[Ticker]],[1]!Table1[[Symbol]:[Industry]],2,FALSE),"-")</f>
        <v>-</v>
      </c>
      <c r="D1395" t="s">
        <v>272</v>
      </c>
      <c r="E1395">
        <v>1052.1390547200001</v>
      </c>
      <c r="F1395">
        <v>217.15</v>
      </c>
      <c r="G1395">
        <v>42.1467413373977</v>
      </c>
      <c r="H1395">
        <v>14.2057629139423</v>
      </c>
      <c r="I1395">
        <v>-3.7947332035046002</v>
      </c>
      <c r="J1395">
        <v>-2.67621333358619</v>
      </c>
      <c r="K1395">
        <v>198.964843567484</v>
      </c>
      <c r="L1395">
        <v>181.43542041099599</v>
      </c>
      <c r="M1395">
        <v>65.058236690618003</v>
      </c>
      <c r="N1395">
        <v>1.3277560484408899</v>
      </c>
      <c r="O1395">
        <v>17.8678332949574</v>
      </c>
      <c r="P1395">
        <v>88.826086956521706</v>
      </c>
      <c r="Q1395">
        <v>0.107708916637233</v>
      </c>
    </row>
    <row r="1396" spans="1:17" hidden="1" x14ac:dyDescent="0.3">
      <c r="A1396" t="s">
        <v>2945</v>
      </c>
      <c r="B1396" t="s">
        <v>2946</v>
      </c>
      <c r="C1396" t="str">
        <f>IFERROR(VLOOKUP(Table1[[#This Row],[Ticker]],[1]!Table1[[Symbol]:[Industry]],2,FALSE),"-")</f>
        <v>-</v>
      </c>
      <c r="D1396" t="s">
        <v>196</v>
      </c>
      <c r="E1396">
        <v>1048.2428</v>
      </c>
      <c r="F1396">
        <v>2200</v>
      </c>
      <c r="G1396">
        <v>111.429698607296</v>
      </c>
      <c r="H1396">
        <v>-7.2340061990057496</v>
      </c>
      <c r="I1396">
        <v>23.4825728662369</v>
      </c>
      <c r="J1396">
        <v>-1.5002551454328901</v>
      </c>
      <c r="K1396">
        <v>2180.7899131349</v>
      </c>
      <c r="L1396">
        <v>1843.73535440311</v>
      </c>
      <c r="M1396">
        <v>45.4238095081664</v>
      </c>
      <c r="N1396">
        <v>0.44916820702402899</v>
      </c>
      <c r="O1396">
        <v>14.0636363636363</v>
      </c>
      <c r="P1396">
        <v>151.70184772038201</v>
      </c>
      <c r="Q1396">
        <v>0.25967048883819899</v>
      </c>
    </row>
    <row r="1397" spans="1:17" hidden="1" x14ac:dyDescent="0.3">
      <c r="A1397" t="s">
        <v>2947</v>
      </c>
      <c r="B1397" t="s">
        <v>2948</v>
      </c>
      <c r="C1397" t="str">
        <f>IFERROR(VLOOKUP(Table1[[#This Row],[Ticker]],[1]!Table1[[Symbol]:[Industry]],2,FALSE),"-")</f>
        <v>-</v>
      </c>
      <c r="D1397" t="s">
        <v>140</v>
      </c>
      <c r="E1397">
        <v>1047.6569850000001</v>
      </c>
      <c r="F1397">
        <v>1041.5999999999999</v>
      </c>
      <c r="G1397">
        <v>12.7334016162474</v>
      </c>
      <c r="H1397">
        <v>3.1260681826841199</v>
      </c>
      <c r="I1397">
        <v>32.904627481492</v>
      </c>
      <c r="J1397">
        <v>-2.8757455677730799</v>
      </c>
      <c r="K1397">
        <v>1000.47096824255</v>
      </c>
      <c r="L1397">
        <v>861.13028476399199</v>
      </c>
      <c r="M1397">
        <v>58.576699157496499</v>
      </c>
      <c r="N1397">
        <v>0.29687013768892101</v>
      </c>
      <c r="O1397">
        <v>12.8072196620583</v>
      </c>
      <c r="P1397">
        <v>69.379624359703996</v>
      </c>
      <c r="Q1397">
        <v>3.1857555742120999E-2</v>
      </c>
    </row>
    <row r="1398" spans="1:17" hidden="1" x14ac:dyDescent="0.3">
      <c r="A1398" t="s">
        <v>2949</v>
      </c>
      <c r="B1398" t="s">
        <v>2950</v>
      </c>
      <c r="C1398" t="str">
        <f>IFERROR(VLOOKUP(Table1[[#This Row],[Ticker]],[1]!Table1[[Symbol]:[Industry]],2,FALSE),"-")</f>
        <v>-</v>
      </c>
      <c r="D1398" t="s">
        <v>859</v>
      </c>
      <c r="E1398">
        <v>1046.105591</v>
      </c>
      <c r="F1398">
        <v>755.05</v>
      </c>
      <c r="G1398">
        <v>30.7401409624485</v>
      </c>
      <c r="H1398">
        <v>-5.7926330891041804</v>
      </c>
      <c r="I1398">
        <v>-7.8473182789287899</v>
      </c>
      <c r="J1398">
        <v>-3.55509492078802</v>
      </c>
      <c r="K1398">
        <v>749.24316624293294</v>
      </c>
      <c r="L1398">
        <v>710.38487717143005</v>
      </c>
      <c r="M1398">
        <v>47.5768204564041</v>
      </c>
      <c r="N1398">
        <v>1.35685636757034</v>
      </c>
      <c r="O1398">
        <v>21.184027547844501</v>
      </c>
      <c r="P1398">
        <v>60.631847675779099</v>
      </c>
      <c r="Q1398">
        <v>0.118077792619738</v>
      </c>
    </row>
    <row r="1399" spans="1:17" hidden="1" x14ac:dyDescent="0.3">
      <c r="A1399" t="s">
        <v>2951</v>
      </c>
      <c r="B1399" t="s">
        <v>2952</v>
      </c>
      <c r="C1399" t="str">
        <f>IFERROR(VLOOKUP(Table1[[#This Row],[Ticker]],[1]!Table1[[Symbol]:[Industry]],2,FALSE),"-")</f>
        <v>-</v>
      </c>
      <c r="D1399" t="s">
        <v>124</v>
      </c>
      <c r="E1399">
        <v>1042.3845046599999</v>
      </c>
      <c r="F1399">
        <v>461</v>
      </c>
      <c r="G1399">
        <v>11.322183004422101</v>
      </c>
      <c r="H1399">
        <v>9.1801652113932608</v>
      </c>
      <c r="I1399">
        <v>-11.418867393472899</v>
      </c>
      <c r="J1399">
        <v>7.3859415126801498E-2</v>
      </c>
      <c r="K1399">
        <v>439.21042140354302</v>
      </c>
      <c r="L1399">
        <v>410.47981568795399</v>
      </c>
      <c r="M1399">
        <v>70.881265158273905</v>
      </c>
      <c r="N1399">
        <v>1.04501305639055</v>
      </c>
      <c r="O1399">
        <v>12.2993492407809</v>
      </c>
      <c r="P1399">
        <v>59.902878945542803</v>
      </c>
    </row>
    <row r="1400" spans="1:17" hidden="1" x14ac:dyDescent="0.3">
      <c r="A1400" t="s">
        <v>2953</v>
      </c>
      <c r="B1400" t="s">
        <v>2954</v>
      </c>
      <c r="C1400" t="str">
        <f>IFERROR(VLOOKUP(Table1[[#This Row],[Ticker]],[1]!Table1[[Symbol]:[Industry]],2,FALSE),"-")</f>
        <v>-</v>
      </c>
      <c r="D1400" t="s">
        <v>379</v>
      </c>
      <c r="E1400">
        <v>1039.28734624</v>
      </c>
      <c r="F1400">
        <v>167.24</v>
      </c>
      <c r="G1400">
        <v>36.501522047564301</v>
      </c>
      <c r="H1400">
        <v>-12.404778309589201</v>
      </c>
      <c r="I1400">
        <v>-38.418122895938801</v>
      </c>
      <c r="J1400">
        <v>9.1646514063631095</v>
      </c>
      <c r="K1400">
        <v>172.50811645167099</v>
      </c>
      <c r="L1400">
        <v>172.022761259688</v>
      </c>
      <c r="M1400">
        <v>60.089387484882103</v>
      </c>
      <c r="N1400">
        <v>2.0138060250067502</v>
      </c>
      <c r="O1400">
        <v>78.336522363070998</v>
      </c>
      <c r="P1400">
        <v>72.412371134020603</v>
      </c>
      <c r="Q1400">
        <v>2.344695065138E-3</v>
      </c>
    </row>
    <row r="1401" spans="1:17" hidden="1" x14ac:dyDescent="0.3">
      <c r="A1401" t="s">
        <v>2955</v>
      </c>
      <c r="B1401" t="s">
        <v>2956</v>
      </c>
      <c r="C1401" t="str">
        <f>IFERROR(VLOOKUP(Table1[[#This Row],[Ticker]],[1]!Table1[[Symbol]:[Industry]],2,FALSE),"-")</f>
        <v>-</v>
      </c>
      <c r="D1401" t="s">
        <v>602</v>
      </c>
      <c r="E1401">
        <v>1036.5898400000001</v>
      </c>
      <c r="F1401">
        <v>821.15</v>
      </c>
      <c r="G1401">
        <v>-25.325720591220598</v>
      </c>
      <c r="H1401">
        <v>-0.89449454120040295</v>
      </c>
      <c r="I1401">
        <v>-5.6528375712619301</v>
      </c>
      <c r="J1401">
        <v>0.33483629704885498</v>
      </c>
      <c r="K1401">
        <v>805.80817002163303</v>
      </c>
      <c r="L1401">
        <v>803.56775157857498</v>
      </c>
      <c r="M1401">
        <v>63.664984017935197</v>
      </c>
      <c r="N1401">
        <v>1.0130312591252499</v>
      </c>
      <c r="O1401">
        <v>15.4661145953845</v>
      </c>
      <c r="P1401">
        <v>16.549570647931301</v>
      </c>
    </row>
    <row r="1402" spans="1:17" hidden="1" x14ac:dyDescent="0.3">
      <c r="A1402" t="s">
        <v>2957</v>
      </c>
      <c r="B1402" t="s">
        <v>2958</v>
      </c>
      <c r="C1402" t="str">
        <f>IFERROR(VLOOKUP(Table1[[#This Row],[Ticker]],[1]!Table1[[Symbol]:[Industry]],2,FALSE),"-")</f>
        <v>-</v>
      </c>
      <c r="D1402" t="s">
        <v>303</v>
      </c>
      <c r="E1402">
        <v>1033.8150000000001</v>
      </c>
      <c r="F1402">
        <v>510.1</v>
      </c>
      <c r="G1402">
        <v>18.042120967544701</v>
      </c>
      <c r="H1402">
        <v>-10.3324819438918</v>
      </c>
      <c r="I1402">
        <v>-17.380280562427298</v>
      </c>
      <c r="J1402">
        <v>-5.0610028089842798</v>
      </c>
      <c r="K1402">
        <v>540.79179550018398</v>
      </c>
      <c r="L1402">
        <v>525.51828466925804</v>
      </c>
      <c r="M1402">
        <v>35.2717201111534</v>
      </c>
      <c r="N1402">
        <v>1.4167507568113</v>
      </c>
      <c r="O1402">
        <v>56.822191727112298</v>
      </c>
      <c r="P1402">
        <v>54.692949203942298</v>
      </c>
      <c r="Q1402">
        <v>0.109922145718665</v>
      </c>
    </row>
    <row r="1403" spans="1:17" hidden="1" x14ac:dyDescent="0.3">
      <c r="A1403" t="s">
        <v>2959</v>
      </c>
      <c r="B1403" t="s">
        <v>2960</v>
      </c>
      <c r="C1403" t="str">
        <f>IFERROR(VLOOKUP(Table1[[#This Row],[Ticker]],[1]!Table1[[Symbol]:[Industry]],2,FALSE),"-")</f>
        <v>-</v>
      </c>
      <c r="D1403" t="s">
        <v>83</v>
      </c>
      <c r="E1403">
        <v>1031.15440584</v>
      </c>
      <c r="F1403">
        <v>119.41</v>
      </c>
      <c r="G1403">
        <v>5.5655954829790204</v>
      </c>
      <c r="H1403">
        <v>7.1459980163632304</v>
      </c>
      <c r="I1403">
        <v>28.421190794391201</v>
      </c>
      <c r="J1403">
        <v>-2.2239886118666199</v>
      </c>
      <c r="K1403">
        <v>110.202369036871</v>
      </c>
      <c r="L1403">
        <v>105.354716328159</v>
      </c>
      <c r="M1403">
        <v>65.133271831592694</v>
      </c>
      <c r="N1403">
        <v>2.0341964426805199</v>
      </c>
      <c r="O1403">
        <v>49.024369818273101</v>
      </c>
      <c r="P1403">
        <v>49.262499999999903</v>
      </c>
      <c r="Q1403">
        <v>-2.6707696568261E-2</v>
      </c>
    </row>
    <row r="1404" spans="1:17" hidden="1" x14ac:dyDescent="0.3">
      <c r="A1404" t="s">
        <v>2961</v>
      </c>
      <c r="B1404" t="s">
        <v>2962</v>
      </c>
      <c r="C1404" t="str">
        <f>IFERROR(VLOOKUP(Table1[[#This Row],[Ticker]],[1]!Table1[[Symbol]:[Industry]],2,FALSE),"-")</f>
        <v>-</v>
      </c>
      <c r="D1404" t="s">
        <v>140</v>
      </c>
      <c r="E1404">
        <v>1021.8675444</v>
      </c>
      <c r="F1404">
        <v>846.95</v>
      </c>
      <c r="G1404">
        <v>26.9933277516282</v>
      </c>
      <c r="H1404">
        <v>-11.3691104746395</v>
      </c>
      <c r="I1404">
        <v>-12.924601679445299</v>
      </c>
      <c r="J1404">
        <v>-1.25503983442811</v>
      </c>
      <c r="K1404">
        <v>873.937270440725</v>
      </c>
      <c r="L1404">
        <v>818.94085764388899</v>
      </c>
      <c r="M1404">
        <v>41.762324328673799</v>
      </c>
      <c r="N1404">
        <v>1.1356909023970301</v>
      </c>
      <c r="O1404">
        <v>32.8295649093807</v>
      </c>
      <c r="P1404">
        <v>61.323809523809501</v>
      </c>
      <c r="Q1404">
        <v>0.209150442111358</v>
      </c>
    </row>
    <row r="1405" spans="1:17" hidden="1" x14ac:dyDescent="0.3">
      <c r="A1405" t="s">
        <v>2963</v>
      </c>
      <c r="B1405" t="s">
        <v>2964</v>
      </c>
      <c r="C1405" t="str">
        <f>IFERROR(VLOOKUP(Table1[[#This Row],[Ticker]],[1]!Table1[[Symbol]:[Industry]],2,FALSE),"-")</f>
        <v>-</v>
      </c>
      <c r="D1405" t="s">
        <v>602</v>
      </c>
      <c r="E1405">
        <v>1019.56611581</v>
      </c>
      <c r="F1405">
        <v>290.55</v>
      </c>
      <c r="G1405">
        <v>-20.861243621534101</v>
      </c>
      <c r="H1405">
        <v>1.9851182595422401E-2</v>
      </c>
      <c r="I1405">
        <v>-8.1613984094737209</v>
      </c>
      <c r="J1405">
        <v>1.7691512472611599</v>
      </c>
      <c r="K1405">
        <v>273.596209183447</v>
      </c>
      <c r="L1405">
        <v>282.18436957256102</v>
      </c>
      <c r="M1405">
        <v>68.161763200025405</v>
      </c>
      <c r="N1405">
        <v>1.64598682952083</v>
      </c>
      <c r="O1405">
        <v>23.765272758561299</v>
      </c>
      <c r="P1405">
        <v>29.133333333333301</v>
      </c>
      <c r="Q1405">
        <v>1.0877630673222E-2</v>
      </c>
    </row>
    <row r="1406" spans="1:17" hidden="1" x14ac:dyDescent="0.3">
      <c r="A1406" t="s">
        <v>2965</v>
      </c>
      <c r="B1406" t="s">
        <v>2966</v>
      </c>
      <c r="C1406" t="str">
        <f>IFERROR(VLOOKUP(Table1[[#This Row],[Ticker]],[1]!Table1[[Symbol]:[Industry]],2,FALSE),"-")</f>
        <v>-</v>
      </c>
      <c r="D1406" t="s">
        <v>284</v>
      </c>
      <c r="E1406">
        <v>1019.234342</v>
      </c>
      <c r="F1406">
        <v>119.4</v>
      </c>
      <c r="G1406">
        <v>70.2486602195941</v>
      </c>
      <c r="H1406">
        <v>6.07455114024207</v>
      </c>
      <c r="I1406">
        <v>38.754066078906597</v>
      </c>
      <c r="J1406">
        <v>1.3287204225053799</v>
      </c>
      <c r="K1406">
        <v>103.605780353192</v>
      </c>
      <c r="L1406">
        <v>90.388482501058803</v>
      </c>
      <c r="M1406">
        <v>62.143153316352397</v>
      </c>
      <c r="N1406">
        <v>1.43479699547741</v>
      </c>
      <c r="O1406">
        <v>6.28140703517587</v>
      </c>
      <c r="P1406">
        <v>105.862068965517</v>
      </c>
      <c r="Q1406">
        <v>-7.7626706169229998E-3</v>
      </c>
    </row>
    <row r="1407" spans="1:17" hidden="1" x14ac:dyDescent="0.3">
      <c r="A1407" t="s">
        <v>2967</v>
      </c>
      <c r="B1407" t="s">
        <v>2968</v>
      </c>
      <c r="C1407" t="str">
        <f>IFERROR(VLOOKUP(Table1[[#This Row],[Ticker]],[1]!Table1[[Symbol]:[Industry]],2,FALSE),"-")</f>
        <v>-</v>
      </c>
      <c r="D1407" t="s">
        <v>129</v>
      </c>
      <c r="E1407">
        <v>1019.0372599999999</v>
      </c>
      <c r="F1407">
        <v>26.66</v>
      </c>
      <c r="G1407">
        <v>189.680216205639</v>
      </c>
      <c r="H1407">
        <v>-7.6507375414310204</v>
      </c>
      <c r="I1407">
        <v>-4.2530756100209901</v>
      </c>
      <c r="J1407">
        <v>-3.5380469201642599</v>
      </c>
      <c r="K1407">
        <v>26.341435315266999</v>
      </c>
      <c r="L1407">
        <v>23.706983388979602</v>
      </c>
      <c r="M1407">
        <v>54.758482328569301</v>
      </c>
      <c r="N1407">
        <v>1.1581604209279199</v>
      </c>
      <c r="O1407">
        <v>25.281320330082501</v>
      </c>
      <c r="P1407">
        <v>219.281437125748</v>
      </c>
      <c r="Q1407">
        <v>7.5075884420571004E-2</v>
      </c>
    </row>
    <row r="1408" spans="1:17" hidden="1" x14ac:dyDescent="0.3">
      <c r="A1408" t="s">
        <v>2969</v>
      </c>
      <c r="B1408" t="s">
        <v>2970</v>
      </c>
      <c r="C1408" t="str">
        <f>IFERROR(VLOOKUP(Table1[[#This Row],[Ticker]],[1]!Table1[[Symbol]:[Industry]],2,FALSE),"-")</f>
        <v>-</v>
      </c>
      <c r="D1408" t="s">
        <v>46</v>
      </c>
      <c r="E1408">
        <v>1017.92157926399</v>
      </c>
      <c r="F1408">
        <v>168.81</v>
      </c>
      <c r="G1408">
        <v>251.647578431429</v>
      </c>
      <c r="H1408">
        <v>23.033492612819298</v>
      </c>
      <c r="I1408">
        <v>57.657630276588399</v>
      </c>
      <c r="J1408">
        <v>-6.1053719418733801</v>
      </c>
      <c r="K1408">
        <v>142.79473886833699</v>
      </c>
      <c r="L1408">
        <v>105.86383929594</v>
      </c>
      <c r="M1408">
        <v>68.971346896877705</v>
      </c>
      <c r="N1408">
        <v>2.1312251690649902</v>
      </c>
      <c r="O1408">
        <v>11.835791718499999</v>
      </c>
      <c r="P1408">
        <v>402.41071428571399</v>
      </c>
      <c r="Q1408">
        <v>0.19219535105399499</v>
      </c>
    </row>
    <row r="1409" spans="1:17" hidden="1" x14ac:dyDescent="0.3">
      <c r="A1409" t="s">
        <v>2971</v>
      </c>
      <c r="B1409" t="s">
        <v>2972</v>
      </c>
      <c r="C1409" t="str">
        <f>IFERROR(VLOOKUP(Table1[[#This Row],[Ticker]],[1]!Table1[[Symbol]:[Industry]],2,FALSE),"-")</f>
        <v>-</v>
      </c>
      <c r="D1409" t="s">
        <v>607</v>
      </c>
      <c r="E1409">
        <v>1014.65112672</v>
      </c>
      <c r="F1409">
        <v>286.10000000000002</v>
      </c>
      <c r="G1409">
        <v>63.287247803325698</v>
      </c>
      <c r="H1409">
        <v>2.0843260617874502</v>
      </c>
      <c r="I1409">
        <v>29.1647794586701</v>
      </c>
      <c r="J1409">
        <v>9.4375420773177208</v>
      </c>
      <c r="K1409">
        <v>262.63959168019898</v>
      </c>
      <c r="L1409">
        <v>236.155789063263</v>
      </c>
      <c r="M1409">
        <v>67.416683816415002</v>
      </c>
      <c r="N1409">
        <v>2.20618846509424</v>
      </c>
      <c r="O1409">
        <v>12.617965746242501</v>
      </c>
      <c r="P1409">
        <v>91.435262629641997</v>
      </c>
      <c r="Q1409">
        <v>2.8482781734831999E-2</v>
      </c>
    </row>
    <row r="1410" spans="1:17" hidden="1" x14ac:dyDescent="0.3">
      <c r="A1410" t="s">
        <v>2973</v>
      </c>
      <c r="B1410" t="s">
        <v>2974</v>
      </c>
      <c r="C1410" t="str">
        <f>IFERROR(VLOOKUP(Table1[[#This Row],[Ticker]],[1]!Table1[[Symbol]:[Industry]],2,FALSE),"-")</f>
        <v>-</v>
      </c>
      <c r="D1410" t="s">
        <v>46</v>
      </c>
      <c r="E1410">
        <v>1013.0480926499999</v>
      </c>
      <c r="F1410">
        <v>473.55</v>
      </c>
      <c r="G1410">
        <v>-32.952837015648498</v>
      </c>
      <c r="H1410">
        <v>-11.6994757591967</v>
      </c>
      <c r="I1410">
        <v>-43.194460484867797</v>
      </c>
      <c r="J1410">
        <v>-3.8229684033979501</v>
      </c>
      <c r="K1410">
        <v>511.05101326767499</v>
      </c>
      <c r="L1410">
        <v>570.87566367712202</v>
      </c>
      <c r="M1410">
        <v>50.182194228690499</v>
      </c>
      <c r="N1410">
        <v>1.01343936516549</v>
      </c>
      <c r="O1410">
        <v>82.314433533945703</v>
      </c>
      <c r="P1410">
        <v>14.3840579710144</v>
      </c>
      <c r="Q1410">
        <v>0.179916136909478</v>
      </c>
    </row>
    <row r="1411" spans="1:17" hidden="1" x14ac:dyDescent="0.3">
      <c r="A1411" t="s">
        <v>2975</v>
      </c>
      <c r="B1411" t="s">
        <v>2976</v>
      </c>
      <c r="C1411" t="str">
        <f>IFERROR(VLOOKUP(Table1[[#This Row],[Ticker]],[1]!Table1[[Symbol]:[Industry]],2,FALSE),"-")</f>
        <v>-</v>
      </c>
      <c r="D1411" t="s">
        <v>670</v>
      </c>
      <c r="E1411">
        <v>1011.320342</v>
      </c>
      <c r="F1411">
        <v>255.37</v>
      </c>
      <c r="G1411">
        <v>103.612669621789</v>
      </c>
      <c r="H1411">
        <v>-13.7546886933252</v>
      </c>
      <c r="I1411">
        <v>0.21828877304084601</v>
      </c>
      <c r="J1411">
        <v>-2.1046359438314699</v>
      </c>
      <c r="K1411">
        <v>265.84075353076798</v>
      </c>
      <c r="L1411">
        <v>253.826238417219</v>
      </c>
      <c r="M1411">
        <v>51.296962329487997</v>
      </c>
      <c r="N1411">
        <v>1.12755468127319</v>
      </c>
      <c r="O1411">
        <v>56.243881426949102</v>
      </c>
      <c r="P1411">
        <v>140.23518344308499</v>
      </c>
    </row>
    <row r="1412" spans="1:17" hidden="1" x14ac:dyDescent="0.3">
      <c r="A1412" t="s">
        <v>2977</v>
      </c>
      <c r="B1412" t="s">
        <v>2978</v>
      </c>
      <c r="C1412" t="str">
        <f>IFERROR(VLOOKUP(Table1[[#This Row],[Ticker]],[1]!Table1[[Symbol]:[Industry]],2,FALSE),"-")</f>
        <v>-</v>
      </c>
      <c r="D1412" t="s">
        <v>355</v>
      </c>
      <c r="E1412">
        <v>1010.7476563500001</v>
      </c>
      <c r="F1412">
        <v>151.94999999999999</v>
      </c>
      <c r="G1412">
        <v>4.6368356762813399</v>
      </c>
      <c r="H1412">
        <v>-11.6478442576528</v>
      </c>
      <c r="I1412">
        <v>-26.5041564054326</v>
      </c>
      <c r="J1412">
        <v>-1.7155052921943601</v>
      </c>
      <c r="K1412">
        <v>158.97835878836199</v>
      </c>
      <c r="L1412">
        <v>160.65551991088799</v>
      </c>
      <c r="M1412">
        <v>41.019874335298297</v>
      </c>
      <c r="N1412">
        <v>1.2593213507078</v>
      </c>
      <c r="O1412">
        <v>43.336623889437298</v>
      </c>
      <c r="P1412">
        <v>37.138989169675</v>
      </c>
      <c r="Q1412">
        <v>0.23132371913698399</v>
      </c>
    </row>
    <row r="1413" spans="1:17" hidden="1" x14ac:dyDescent="0.3">
      <c r="A1413" t="s">
        <v>2979</v>
      </c>
      <c r="B1413" t="s">
        <v>2980</v>
      </c>
      <c r="C1413" t="str">
        <f>IFERROR(VLOOKUP(Table1[[#This Row],[Ticker]],[1]!Table1[[Symbol]:[Industry]],2,FALSE),"-")</f>
        <v>-</v>
      </c>
      <c r="D1413" t="s">
        <v>216</v>
      </c>
      <c r="E1413">
        <v>1008.665181</v>
      </c>
      <c r="F1413">
        <v>64.2</v>
      </c>
      <c r="G1413">
        <v>3.3196719879528702</v>
      </c>
      <c r="H1413">
        <v>-9.1887117237387699</v>
      </c>
      <c r="I1413">
        <v>5.5972453606217298</v>
      </c>
      <c r="J1413">
        <v>-11.800625465004901</v>
      </c>
      <c r="K1413">
        <v>68.863274053426593</v>
      </c>
      <c r="L1413">
        <v>68.371344267908299</v>
      </c>
      <c r="M1413">
        <v>39.083468536538298</v>
      </c>
      <c r="N1413">
        <v>0.72236984384402003</v>
      </c>
      <c r="O1413">
        <v>102.02492211838</v>
      </c>
      <c r="P1413">
        <v>48.783314020857397</v>
      </c>
      <c r="Q1413">
        <v>1.401793106552E-2</v>
      </c>
    </row>
    <row r="1414" spans="1:17" hidden="1" x14ac:dyDescent="0.3">
      <c r="A1414" t="s">
        <v>2981</v>
      </c>
      <c r="B1414" t="s">
        <v>2982</v>
      </c>
      <c r="C1414" t="str">
        <f>IFERROR(VLOOKUP(Table1[[#This Row],[Ticker]],[1]!Table1[[Symbol]:[Industry]],2,FALSE),"-")</f>
        <v>-</v>
      </c>
      <c r="D1414" t="s">
        <v>284</v>
      </c>
      <c r="E1414">
        <v>1007.497008375</v>
      </c>
      <c r="F1414">
        <v>1789.4</v>
      </c>
      <c r="G1414">
        <v>-45.0098085645987</v>
      </c>
      <c r="H1414">
        <v>3.7743996811717202</v>
      </c>
      <c r="I1414">
        <v>-11.9709517227669</v>
      </c>
      <c r="J1414">
        <v>-3.6741681889111502</v>
      </c>
      <c r="K1414">
        <v>1764.57742824395</v>
      </c>
      <c r="L1414">
        <v>1812.0843009438199</v>
      </c>
      <c r="M1414">
        <v>59.037952996650198</v>
      </c>
      <c r="N1414">
        <v>0.87227221673410205</v>
      </c>
      <c r="O1414">
        <v>26.520062590812501</v>
      </c>
      <c r="P1414">
        <v>18.503311258278099</v>
      </c>
      <c r="Q1414">
        <v>-1.9057654713729999E-2</v>
      </c>
    </row>
    <row r="1415" spans="1:17" hidden="1" x14ac:dyDescent="0.3">
      <c r="A1415" t="s">
        <v>2983</v>
      </c>
      <c r="B1415" t="s">
        <v>2984</v>
      </c>
      <c r="C1415" t="str">
        <f>IFERROR(VLOOKUP(Table1[[#This Row],[Ticker]],[1]!Table1[[Symbol]:[Industry]],2,FALSE),"-")</f>
        <v>-</v>
      </c>
      <c r="D1415" t="s">
        <v>132</v>
      </c>
      <c r="E1415">
        <v>1007.3372777</v>
      </c>
      <c r="F1415">
        <v>202.58</v>
      </c>
      <c r="G1415">
        <v>-4.9993430802185399</v>
      </c>
      <c r="H1415">
        <v>23.808207139664098</v>
      </c>
      <c r="I1415">
        <v>25.881495862458799</v>
      </c>
      <c r="J1415">
        <v>7.7644903433901504</v>
      </c>
      <c r="K1415">
        <v>168.99514385160799</v>
      </c>
      <c r="L1415">
        <v>160.293821765117</v>
      </c>
      <c r="M1415">
        <v>70.867547697134199</v>
      </c>
      <c r="N1415">
        <v>2.8464035173062499</v>
      </c>
      <c r="O1415">
        <v>9.4876098331523302</v>
      </c>
      <c r="P1415">
        <v>56.674400618716099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Price_Filter_26_06_2024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dcterms:created xsi:type="dcterms:W3CDTF">2024-06-26T15:33:35Z</dcterms:created>
  <dcterms:modified xsi:type="dcterms:W3CDTF">2024-10-22T03:35:36Z</dcterms:modified>
</cp:coreProperties>
</file>